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5.xml" ContentType="application/vnd.openxmlformats-officedocument.drawingml.chartshap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xml"/>
  <Override PartName="/xl/ctrlProps/ctrlProp1.xml" ContentType="application/vnd.ms-excel.controlproperties+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trlProps/ctrlProp2.xml" ContentType="application/vnd.ms-excel.controlproperties+xml"/>
  <Override PartName="/xl/charts/chart26.xml" ContentType="application/vnd.openxmlformats-officedocument.drawingml.chart+xml"/>
  <Override PartName="/xl/charts/chart27.xml" ContentType="application/vnd.openxmlformats-officedocument.drawingml.chart+xml"/>
  <Override PartName="/xl/drawings/drawing9.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35.xml" ContentType="application/vnd.openxmlformats-officedocument.drawingml.chart+xml"/>
  <Override PartName="/xl/drawings/drawing12.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drawings/drawing1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5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8800" windowHeight="11835" activeTab="8"/>
  </bookViews>
  <sheets>
    <sheet name="Home" sheetId="4" r:id="rId1"/>
    <sheet name="What is Acorn" sheetId="5" r:id="rId2"/>
    <sheet name="Overview" sheetId="6" r:id="rId3"/>
    <sheet name="Customer View Chart" sheetId="7" r:id="rId4"/>
    <sheet name="Profile Features" sheetId="8" r:id="rId5"/>
    <sheet name="Category" sheetId="9" r:id="rId6"/>
    <sheet name="Group" sheetId="10" r:id="rId7"/>
    <sheet name="Group (Sorted)" sheetId="11" r:id="rId8"/>
    <sheet name="Type" sheetId="12" r:id="rId9"/>
    <sheet name="Type (Sorted)" sheetId="13" r:id="rId10"/>
    <sheet name="Input Sheet" sheetId="14" state="hidden" r:id="rId11"/>
    <sheet name="Knowledge" sheetId="15" state="hidden" r:id="rId12"/>
    <sheet name="Features Data" sheetId="16" state="hidden" r:id="rId13"/>
  </sheets>
  <definedNames>
    <definedName name="_xlnm._FilterDatabase" localSheetId="11" hidden="1">Knowledge!$A$8:$BP$863</definedName>
    <definedName name="BASE_PROFILE_DESC">'Input Sheet'!$C$4</definedName>
    <definedName name="BASE_PROFILE_RESULT_COUNT">'Input Sheet'!$C$7:$D$68</definedName>
    <definedName name="Feature_List">'Features Data'!$J$111:$J$125</definedName>
    <definedName name="PF_List01">OFFSET('Features Data'!$P$4,0,0,'Features Data'!$P$26)</definedName>
    <definedName name="PF_List02">OFFSET('Features Data'!$Q$4,0,0,'Features Data'!$Q$26)</definedName>
    <definedName name="PF_List03">OFFSET('Features Data'!$R$4,0,0,'Features Data'!$R$26)</definedName>
    <definedName name="_xlnm.Print_Area" localSheetId="5">Category!$A$1:$M$55</definedName>
    <definedName name="_xlnm.Print_Area" localSheetId="3">'Customer View Chart'!$A$1:$R$57</definedName>
    <definedName name="_xlnm.Print_Area" localSheetId="6">Group!$A$1:$M$78</definedName>
    <definedName name="_xlnm.Print_Area" localSheetId="7">'Group (Sorted)'!$A$1:$M$35</definedName>
    <definedName name="_xlnm.Print_Area" localSheetId="0">Home!$A$1:$Q$43</definedName>
    <definedName name="_xlnm.Print_Area" localSheetId="2">Overview!$A$1:$Q$192</definedName>
    <definedName name="_xlnm.Print_Area" localSheetId="8">Type!$A$1:$M$103</definedName>
    <definedName name="_xlnm.Print_Area" localSheetId="9">'Type (Sorted)'!$A$1:$M$79</definedName>
    <definedName name="_xlnm.Print_Area" localSheetId="1">'What is Acorn'!$A$1:$R$106</definedName>
    <definedName name="_xlnm.Print_Titles" localSheetId="2">Overview!$1:$12</definedName>
    <definedName name="PROFILE_DESC">'Input Sheet'!$B$4</definedName>
    <definedName name="PROFILE_RESULT_COUNT">'Input Sheet'!$A$7:$B$68</definedName>
  </definedNames>
  <calcPr calcId="145621"/>
</workbook>
</file>

<file path=xl/calcChain.xml><?xml version="1.0" encoding="utf-8"?>
<calcChain xmlns="http://schemas.openxmlformats.org/spreadsheetml/2006/main">
  <c r="C852" i="16" l="1"/>
  <c r="C853" i="16" s="1"/>
  <c r="D853" i="16" s="1"/>
  <c r="C846" i="16"/>
  <c r="C844" i="16"/>
  <c r="C845" i="16" s="1"/>
  <c r="D845" i="16" s="1"/>
  <c r="C842" i="16"/>
  <c r="C841" i="16"/>
  <c r="D841" i="16" s="1"/>
  <c r="C838" i="16"/>
  <c r="C836" i="16"/>
  <c r="C837" i="16" s="1"/>
  <c r="D837" i="16" s="1"/>
  <c r="C835" i="16"/>
  <c r="D835" i="16" s="1"/>
  <c r="C832" i="16"/>
  <c r="C830" i="16"/>
  <c r="C831" i="16" s="1"/>
  <c r="D831" i="16" s="1"/>
  <c r="C829" i="16"/>
  <c r="D829" i="16" s="1"/>
  <c r="C804" i="16"/>
  <c r="C805" i="16" s="1"/>
  <c r="D794" i="16"/>
  <c r="C794" i="16"/>
  <c r="C795" i="16" s="1"/>
  <c r="D795" i="16" s="1"/>
  <c r="C788" i="16"/>
  <c r="D774" i="16"/>
  <c r="C774" i="16"/>
  <c r="C775" i="16" s="1"/>
  <c r="D775" i="16" s="1"/>
  <c r="C773" i="16"/>
  <c r="D773" i="16" s="1"/>
  <c r="C759" i="16"/>
  <c r="D759" i="16" s="1"/>
  <c r="C749" i="16"/>
  <c r="D749" i="16" s="1"/>
  <c r="C743" i="16"/>
  <c r="D743" i="16" s="1"/>
  <c r="C735" i="16"/>
  <c r="D735" i="16" s="1"/>
  <c r="C726" i="16"/>
  <c r="D726" i="16" s="1"/>
  <c r="C725" i="16"/>
  <c r="D725" i="16" s="1"/>
  <c r="C716" i="16"/>
  <c r="C715" i="16"/>
  <c r="D715" i="16" s="1"/>
  <c r="C713" i="16"/>
  <c r="D713" i="16" s="1"/>
  <c r="C709" i="16"/>
  <c r="D709" i="16" s="1"/>
  <c r="C697" i="16"/>
  <c r="D697" i="16" s="1"/>
  <c r="C685" i="16"/>
  <c r="D685" i="16" s="1"/>
  <c r="C683" i="16"/>
  <c r="D683" i="16" s="1"/>
  <c r="C682" i="16"/>
  <c r="D682" i="16" s="1"/>
  <c r="C679" i="16"/>
  <c r="C676" i="16"/>
  <c r="C672" i="16"/>
  <c r="C665" i="16"/>
  <c r="D665" i="16" s="1"/>
  <c r="D654" i="16"/>
  <c r="C654" i="16"/>
  <c r="C655" i="16" s="1"/>
  <c r="C652" i="16"/>
  <c r="D652" i="16" s="1"/>
  <c r="C649" i="16"/>
  <c r="C641" i="16"/>
  <c r="C640" i="16"/>
  <c r="D640" i="16" s="1"/>
  <c r="C637" i="16"/>
  <c r="C633" i="16"/>
  <c r="C632" i="16"/>
  <c r="D632" i="16" s="1"/>
  <c r="C631" i="16"/>
  <c r="D631" i="16" s="1"/>
  <c r="C628" i="16"/>
  <c r="D628" i="16" s="1"/>
  <c r="C627" i="16"/>
  <c r="D627" i="16" s="1"/>
  <c r="C626" i="16"/>
  <c r="D626" i="16" s="1"/>
  <c r="C624" i="16"/>
  <c r="D624" i="16" s="1"/>
  <c r="C613" i="16"/>
  <c r="C609" i="16"/>
  <c r="C602" i="16"/>
  <c r="D602" i="16" s="1"/>
  <c r="C598" i="16"/>
  <c r="D598" i="16" s="1"/>
  <c r="C596" i="16"/>
  <c r="D596" i="16" s="1"/>
  <c r="C590" i="16"/>
  <c r="D590" i="16" s="1"/>
  <c r="C586" i="16"/>
  <c r="D586" i="16" s="1"/>
  <c r="C583" i="16"/>
  <c r="C579" i="16"/>
  <c r="C578" i="16"/>
  <c r="D578" i="16" s="1"/>
  <c r="C575" i="16"/>
  <c r="C573" i="16"/>
  <c r="C535" i="16"/>
  <c r="D535" i="16" s="1"/>
  <c r="C498" i="16"/>
  <c r="C497" i="16"/>
  <c r="D497" i="16" s="1"/>
  <c r="C451" i="16"/>
  <c r="D451" i="16" s="1"/>
  <c r="C405" i="16"/>
  <c r="C359" i="16"/>
  <c r="C353" i="16"/>
  <c r="C352" i="16"/>
  <c r="D352" i="16" s="1"/>
  <c r="D334" i="16"/>
  <c r="C334" i="16"/>
  <c r="C335" i="16" s="1"/>
  <c r="D335" i="16" s="1"/>
  <c r="D322" i="16"/>
  <c r="D318" i="16"/>
  <c r="D316" i="16"/>
  <c r="C316" i="16"/>
  <c r="C317" i="16" s="1"/>
  <c r="C318" i="16" s="1"/>
  <c r="C319" i="16" s="1"/>
  <c r="C320" i="16" s="1"/>
  <c r="C321" i="16" s="1"/>
  <c r="C322" i="16" s="1"/>
  <c r="C323" i="16" s="1"/>
  <c r="D323" i="16" s="1"/>
  <c r="D308" i="16"/>
  <c r="C308" i="16"/>
  <c r="C309" i="16" s="1"/>
  <c r="D307" i="16"/>
  <c r="D306" i="16"/>
  <c r="D305" i="16"/>
  <c r="C305" i="16"/>
  <c r="C306" i="16" s="1"/>
  <c r="C307" i="16" s="1"/>
  <c r="C303" i="16"/>
  <c r="C304" i="16" s="1"/>
  <c r="D304" i="16" s="1"/>
  <c r="D302" i="16"/>
  <c r="D299" i="16"/>
  <c r="D298" i="16"/>
  <c r="C297" i="16"/>
  <c r="C298" i="16" s="1"/>
  <c r="C299" i="16" s="1"/>
  <c r="C300" i="16" s="1"/>
  <c r="C301" i="16" s="1"/>
  <c r="C302" i="16" s="1"/>
  <c r="C293" i="16"/>
  <c r="C294" i="16" s="1"/>
  <c r="D291" i="16"/>
  <c r="D290" i="16"/>
  <c r="D289" i="16"/>
  <c r="C289" i="16"/>
  <c r="C290" i="16" s="1"/>
  <c r="C291" i="16" s="1"/>
  <c r="C292" i="16" s="1"/>
  <c r="D292" i="16" s="1"/>
  <c r="C275" i="16"/>
  <c r="C276" i="16" s="1"/>
  <c r="D274" i="16"/>
  <c r="C272" i="16"/>
  <c r="C273" i="16" s="1"/>
  <c r="C274" i="16" s="1"/>
  <c r="D269" i="16"/>
  <c r="C269" i="16"/>
  <c r="C270" i="16" s="1"/>
  <c r="D268" i="16"/>
  <c r="D267" i="16"/>
  <c r="D266" i="16"/>
  <c r="C266" i="16"/>
  <c r="C267" i="16" s="1"/>
  <c r="C268" i="16" s="1"/>
  <c r="C262" i="16"/>
  <c r="C263" i="16" s="1"/>
  <c r="D261" i="16"/>
  <c r="C259" i="16"/>
  <c r="C260" i="16" s="1"/>
  <c r="C261" i="16" s="1"/>
  <c r="C256" i="16"/>
  <c r="C251" i="16"/>
  <c r="D251" i="16" s="1"/>
  <c r="C248" i="16"/>
  <c r="C247" i="16"/>
  <c r="D247" i="16" s="1"/>
  <c r="C244" i="16"/>
  <c r="D242" i="16"/>
  <c r="C242" i="16"/>
  <c r="C243" i="16" s="1"/>
  <c r="D243" i="16" s="1"/>
  <c r="C239" i="16"/>
  <c r="C240" i="16" s="1"/>
  <c r="C241" i="16" s="1"/>
  <c r="D241" i="16" s="1"/>
  <c r="C234" i="16"/>
  <c r="C235" i="16" s="1"/>
  <c r="C236" i="16" s="1"/>
  <c r="C237" i="16" s="1"/>
  <c r="C238" i="16" s="1"/>
  <c r="D238" i="16" s="1"/>
  <c r="C230" i="16"/>
  <c r="C231" i="16" s="1"/>
  <c r="C232" i="16" s="1"/>
  <c r="C223" i="16"/>
  <c r="C224" i="16" s="1"/>
  <c r="C225" i="16" s="1"/>
  <c r="C226" i="16" s="1"/>
  <c r="C227" i="16" s="1"/>
  <c r="C228" i="16" s="1"/>
  <c r="C229" i="16" s="1"/>
  <c r="D229" i="16" s="1"/>
  <c r="D220" i="16"/>
  <c r="D219" i="16"/>
  <c r="C218" i="16"/>
  <c r="C219" i="16" s="1"/>
  <c r="C220" i="16" s="1"/>
  <c r="C221" i="16" s="1"/>
  <c r="C222" i="16" s="1"/>
  <c r="D222" i="16" s="1"/>
  <c r="D215" i="16"/>
  <c r="D207" i="16"/>
  <c r="C204" i="16"/>
  <c r="C205" i="16" s="1"/>
  <c r="C206" i="16" s="1"/>
  <c r="C207" i="16" s="1"/>
  <c r="C208" i="16" s="1"/>
  <c r="C209" i="16" s="1"/>
  <c r="C210" i="16" s="1"/>
  <c r="C211" i="16" s="1"/>
  <c r="C212" i="16" s="1"/>
  <c r="C213" i="16" s="1"/>
  <c r="C214" i="16" s="1"/>
  <c r="C215" i="16" s="1"/>
  <c r="C216" i="16" s="1"/>
  <c r="C217" i="16" s="1"/>
  <c r="D217" i="16" s="1"/>
  <c r="D203" i="16"/>
  <c r="D199" i="16"/>
  <c r="C197" i="16"/>
  <c r="C198" i="16" s="1"/>
  <c r="C199" i="16" s="1"/>
  <c r="C200" i="16" s="1"/>
  <c r="C201" i="16" s="1"/>
  <c r="C202" i="16" s="1"/>
  <c r="C203" i="16" s="1"/>
  <c r="D194" i="16"/>
  <c r="C194" i="16"/>
  <c r="C195" i="16" s="1"/>
  <c r="D192" i="16"/>
  <c r="D191" i="16"/>
  <c r="C190" i="16"/>
  <c r="C191" i="16" s="1"/>
  <c r="C192" i="16" s="1"/>
  <c r="C193" i="16" s="1"/>
  <c r="D193" i="16" s="1"/>
  <c r="C183" i="16"/>
  <c r="C184" i="16" s="1"/>
  <c r="C170" i="16"/>
  <c r="C171" i="16" s="1"/>
  <c r="C172" i="16" s="1"/>
  <c r="D168" i="16"/>
  <c r="D160" i="16"/>
  <c r="C157" i="16"/>
  <c r="C158" i="16" s="1"/>
  <c r="C159" i="16" s="1"/>
  <c r="C160" i="16" s="1"/>
  <c r="C161" i="16" s="1"/>
  <c r="C162" i="16" s="1"/>
  <c r="C163" i="16" s="1"/>
  <c r="C164" i="16" s="1"/>
  <c r="C165" i="16" s="1"/>
  <c r="C166" i="16" s="1"/>
  <c r="C167" i="16" s="1"/>
  <c r="C168" i="16" s="1"/>
  <c r="C169" i="16" s="1"/>
  <c r="D169" i="16" s="1"/>
  <c r="D147" i="16"/>
  <c r="C147" i="16"/>
  <c r="C148" i="16" s="1"/>
  <c r="C137" i="16"/>
  <c r="C138" i="16" s="1"/>
  <c r="D133" i="16"/>
  <c r="C132" i="16"/>
  <c r="C133" i="16" s="1"/>
  <c r="C134" i="16" s="1"/>
  <c r="C128" i="16"/>
  <c r="C129" i="16" s="1"/>
  <c r="C121" i="16"/>
  <c r="C110" i="16"/>
  <c r="C111" i="16" s="1"/>
  <c r="J106" i="16"/>
  <c r="K106" i="16" s="1"/>
  <c r="J105" i="16"/>
  <c r="K105" i="16" s="1"/>
  <c r="K104" i="16"/>
  <c r="J104" i="16"/>
  <c r="C104" i="16"/>
  <c r="D104" i="16" s="1"/>
  <c r="J97" i="16"/>
  <c r="C94" i="16"/>
  <c r="D94" i="16" s="1"/>
  <c r="J89" i="16"/>
  <c r="C89" i="16"/>
  <c r="D89" i="16" s="1"/>
  <c r="D88" i="16"/>
  <c r="C88" i="16"/>
  <c r="J84" i="16"/>
  <c r="J85" i="16" s="1"/>
  <c r="K85" i="16" s="1"/>
  <c r="C82" i="16"/>
  <c r="D82" i="16" s="1"/>
  <c r="C73" i="16"/>
  <c r="D73" i="16" s="1"/>
  <c r="J71" i="16"/>
  <c r="C66" i="16"/>
  <c r="C67" i="16" s="1"/>
  <c r="J65" i="16"/>
  <c r="K65" i="16" s="1"/>
  <c r="C62" i="16"/>
  <c r="C63" i="16" s="1"/>
  <c r="C58" i="16"/>
  <c r="D58" i="16" s="1"/>
  <c r="J53" i="16"/>
  <c r="K53" i="16" s="1"/>
  <c r="C52" i="16"/>
  <c r="D52" i="16" s="1"/>
  <c r="J47" i="16"/>
  <c r="C47" i="16"/>
  <c r="J46" i="16"/>
  <c r="K46" i="16" s="1"/>
  <c r="J45" i="16"/>
  <c r="K45" i="16" s="1"/>
  <c r="K44" i="16"/>
  <c r="J44" i="16"/>
  <c r="C41" i="16"/>
  <c r="D41" i="16" s="1"/>
  <c r="C37" i="16"/>
  <c r="D37" i="16" s="1"/>
  <c r="D36" i="16"/>
  <c r="C36" i="16"/>
  <c r="V30" i="16"/>
  <c r="S30" i="16"/>
  <c r="P30" i="16"/>
  <c r="C30" i="16"/>
  <c r="J24" i="16"/>
  <c r="J25" i="16" s="1"/>
  <c r="J22" i="16"/>
  <c r="C20" i="16"/>
  <c r="C21" i="16" s="1"/>
  <c r="D21" i="16" s="1"/>
  <c r="D19" i="16"/>
  <c r="C19" i="16"/>
  <c r="J18" i="16"/>
  <c r="J16" i="16"/>
  <c r="J17" i="16" s="1"/>
  <c r="K17" i="16" s="1"/>
  <c r="K15" i="16"/>
  <c r="J15" i="16"/>
  <c r="C14" i="16"/>
  <c r="J10" i="16"/>
  <c r="C10" i="16"/>
  <c r="J3" i="16"/>
  <c r="K3" i="16" s="1"/>
  <c r="C3" i="16"/>
  <c r="D3" i="16" s="1"/>
  <c r="R2" i="16"/>
  <c r="Q2" i="16"/>
  <c r="P2" i="16"/>
  <c r="K2" i="16"/>
  <c r="J2" i="16"/>
  <c r="C2" i="16"/>
  <c r="D2" i="16" s="1"/>
  <c r="BP3" i="15"/>
  <c r="BO3" i="15"/>
  <c r="BN3" i="15"/>
  <c r="BM3" i="15"/>
  <c r="BL3" i="15"/>
  <c r="BK3" i="15"/>
  <c r="BJ3" i="15"/>
  <c r="BI3" i="15"/>
  <c r="BH3" i="15"/>
  <c r="BG3" i="15"/>
  <c r="BF3" i="15"/>
  <c r="BE3" i="15"/>
  <c r="BD3" i="15"/>
  <c r="BC3" i="15"/>
  <c r="BB3" i="15"/>
  <c r="BA3" i="15"/>
  <c r="AZ3" i="15"/>
  <c r="AY3" i="15"/>
  <c r="AX3" i="15"/>
  <c r="AW3" i="15"/>
  <c r="AV3" i="15"/>
  <c r="AU3" i="15"/>
  <c r="AT3" i="15"/>
  <c r="AS3" i="15"/>
  <c r="AR3" i="15"/>
  <c r="AQ3" i="15"/>
  <c r="AP3" i="15"/>
  <c r="AO3" i="15"/>
  <c r="AN3" i="15"/>
  <c r="AM3" i="15"/>
  <c r="AL3" i="15"/>
  <c r="AK3" i="15"/>
  <c r="AJ3" i="15"/>
  <c r="AI3" i="15"/>
  <c r="AH3" i="15"/>
  <c r="AG3" i="15"/>
  <c r="AF3" i="15"/>
  <c r="AE3" i="15"/>
  <c r="AD3" i="15"/>
  <c r="AC3" i="15"/>
  <c r="AB3" i="15"/>
  <c r="AA3" i="15"/>
  <c r="Z3" i="15"/>
  <c r="Y3" i="15"/>
  <c r="X3" i="15"/>
  <c r="W3" i="15"/>
  <c r="V3" i="15"/>
  <c r="U3" i="15"/>
  <c r="T3" i="15"/>
  <c r="S3" i="15"/>
  <c r="R3" i="15"/>
  <c r="Q3" i="15"/>
  <c r="P3" i="15"/>
  <c r="O3" i="15"/>
  <c r="N3" i="15"/>
  <c r="M3" i="15"/>
  <c r="L3" i="15"/>
  <c r="I3" i="15" s="1"/>
  <c r="F501" i="15" s="1"/>
  <c r="K3" i="15"/>
  <c r="J3" i="15"/>
  <c r="BP2" i="15"/>
  <c r="BO2" i="15"/>
  <c r="BN2" i="15"/>
  <c r="BM2" i="15"/>
  <c r="BL2" i="15"/>
  <c r="BK2" i="15"/>
  <c r="BJ2" i="15"/>
  <c r="BI2" i="15"/>
  <c r="BH2" i="15"/>
  <c r="BG2" i="15"/>
  <c r="BF2" i="15"/>
  <c r="BE2" i="15"/>
  <c r="BD2" i="15"/>
  <c r="BC2" i="15"/>
  <c r="BB2" i="15"/>
  <c r="BA2" i="15"/>
  <c r="AZ2" i="15"/>
  <c r="AY2" i="15"/>
  <c r="AX2" i="15"/>
  <c r="AW2" i="15"/>
  <c r="AV2" i="15"/>
  <c r="AU2" i="15"/>
  <c r="AT2" i="15"/>
  <c r="AS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I2" i="15" s="1"/>
  <c r="D144" i="15" s="1"/>
  <c r="K2" i="15"/>
  <c r="J2" i="15"/>
  <c r="C72" i="14"/>
  <c r="B72" i="14"/>
  <c r="C6" i="14"/>
  <c r="F6" i="14" s="1"/>
  <c r="B6" i="14"/>
  <c r="E6" i="14" s="1"/>
  <c r="H98" i="12"/>
  <c r="F98" i="12"/>
  <c r="D98" i="12"/>
  <c r="F97" i="12"/>
  <c r="H97" i="12" s="1"/>
  <c r="D97" i="12"/>
  <c r="F96" i="12"/>
  <c r="D96" i="12"/>
  <c r="D36" i="10" s="1"/>
  <c r="O95" i="12"/>
  <c r="O94" i="12"/>
  <c r="F93" i="12"/>
  <c r="D93" i="12"/>
  <c r="F92" i="12"/>
  <c r="D92" i="12"/>
  <c r="F91" i="12"/>
  <c r="D91" i="12"/>
  <c r="O90" i="12"/>
  <c r="F89" i="12"/>
  <c r="D89" i="12"/>
  <c r="H89" i="12" s="1"/>
  <c r="F88" i="12"/>
  <c r="D88" i="12"/>
  <c r="D33" i="10" s="1"/>
  <c r="C76" i="7" s="1"/>
  <c r="F87" i="12"/>
  <c r="D87" i="12"/>
  <c r="F86" i="12"/>
  <c r="H86" i="12" s="1"/>
  <c r="D86" i="12"/>
  <c r="F85" i="12"/>
  <c r="D85" i="12"/>
  <c r="H85" i="12" s="1"/>
  <c r="O84" i="12"/>
  <c r="F83" i="12"/>
  <c r="D83" i="12"/>
  <c r="H83" i="12" s="1"/>
  <c r="F82" i="12"/>
  <c r="D82" i="12"/>
  <c r="H82" i="12" s="1"/>
  <c r="F81" i="12"/>
  <c r="H81" i="12" s="1"/>
  <c r="D81" i="12"/>
  <c r="O80" i="12"/>
  <c r="O79" i="12"/>
  <c r="F78" i="12"/>
  <c r="D78" i="12"/>
  <c r="F77" i="12"/>
  <c r="D77" i="12"/>
  <c r="F76" i="12"/>
  <c r="D76" i="12"/>
  <c r="H76" i="12" s="1"/>
  <c r="H75" i="12"/>
  <c r="F75" i="12"/>
  <c r="D75" i="12"/>
  <c r="O74" i="12"/>
  <c r="F73" i="12"/>
  <c r="D73" i="12"/>
  <c r="F72" i="12"/>
  <c r="H72" i="12" s="1"/>
  <c r="D72" i="12"/>
  <c r="D29" i="10" s="1"/>
  <c r="C73" i="7" s="1"/>
  <c r="F71" i="12"/>
  <c r="H71" i="12" s="1"/>
  <c r="D71" i="12"/>
  <c r="F70" i="12"/>
  <c r="F29" i="10" s="1"/>
  <c r="D70" i="12"/>
  <c r="O69" i="12"/>
  <c r="F68" i="12"/>
  <c r="D68" i="12"/>
  <c r="F67" i="12"/>
  <c r="D67" i="12"/>
  <c r="H67" i="12" s="1"/>
  <c r="F66" i="12"/>
  <c r="D66" i="12"/>
  <c r="F65" i="12"/>
  <c r="D65" i="12"/>
  <c r="O64" i="12"/>
  <c r="F63" i="12"/>
  <c r="D63" i="12"/>
  <c r="F62" i="12"/>
  <c r="D62" i="12"/>
  <c r="D27" i="10" s="1"/>
  <c r="F61" i="12"/>
  <c r="H61" i="12" s="1"/>
  <c r="D61" i="12"/>
  <c r="O60" i="12"/>
  <c r="O59" i="12"/>
  <c r="F58" i="12"/>
  <c r="D58" i="12"/>
  <c r="F57" i="12"/>
  <c r="F25" i="10" s="1"/>
  <c r="D57" i="12"/>
  <c r="H57" i="12" s="1"/>
  <c r="O56" i="12"/>
  <c r="F55" i="12"/>
  <c r="D55" i="12"/>
  <c r="F54" i="12"/>
  <c r="F24" i="10" s="1"/>
  <c r="H24" i="10" s="1"/>
  <c r="D54" i="12"/>
  <c r="O53" i="12"/>
  <c r="F52" i="12"/>
  <c r="H52" i="12" s="1"/>
  <c r="D52" i="12"/>
  <c r="F51" i="12"/>
  <c r="D51" i="12"/>
  <c r="H51" i="12" s="1"/>
  <c r="F50" i="12"/>
  <c r="F23" i="10" s="1"/>
  <c r="D50" i="12"/>
  <c r="O49" i="12"/>
  <c r="F48" i="12"/>
  <c r="D48" i="12"/>
  <c r="H48" i="12" s="1"/>
  <c r="F47" i="12"/>
  <c r="H47" i="12" s="1"/>
  <c r="D47" i="12"/>
  <c r="F46" i="12"/>
  <c r="F22" i="10" s="1"/>
  <c r="D46" i="12"/>
  <c r="O45" i="12"/>
  <c r="F44" i="12"/>
  <c r="H44" i="12" s="1"/>
  <c r="D44" i="12"/>
  <c r="F43" i="12"/>
  <c r="H43" i="12" s="1"/>
  <c r="D43" i="12"/>
  <c r="F42" i="12"/>
  <c r="D42" i="12"/>
  <c r="D21" i="10" s="1"/>
  <c r="C66" i="7" s="1"/>
  <c r="O41" i="12"/>
  <c r="O40" i="12"/>
  <c r="F39" i="12"/>
  <c r="D39" i="12"/>
  <c r="H39" i="12" s="1"/>
  <c r="F38" i="12"/>
  <c r="D38" i="12"/>
  <c r="H38" i="12" s="1"/>
  <c r="F37" i="12"/>
  <c r="H37" i="12" s="1"/>
  <c r="D37" i="12"/>
  <c r="O36" i="12"/>
  <c r="F35" i="12"/>
  <c r="H35" i="12" s="1"/>
  <c r="D35" i="12"/>
  <c r="F34" i="12"/>
  <c r="D34" i="12"/>
  <c r="H33" i="12"/>
  <c r="F33" i="12"/>
  <c r="D33" i="12"/>
  <c r="F32" i="12"/>
  <c r="D32" i="12"/>
  <c r="H32" i="12" s="1"/>
  <c r="O31" i="12"/>
  <c r="O30" i="12"/>
  <c r="F29" i="12"/>
  <c r="D29" i="12"/>
  <c r="F28" i="12"/>
  <c r="H28" i="12" s="1"/>
  <c r="D28" i="12"/>
  <c r="F27" i="12"/>
  <c r="D27" i="12"/>
  <c r="H27" i="12" s="1"/>
  <c r="F26" i="12"/>
  <c r="D26" i="12"/>
  <c r="O25" i="12"/>
  <c r="F24" i="12"/>
  <c r="H24" i="12" s="1"/>
  <c r="D24" i="12"/>
  <c r="F23" i="12"/>
  <c r="D23" i="12"/>
  <c r="H23" i="12" s="1"/>
  <c r="F22" i="12"/>
  <c r="D22" i="12"/>
  <c r="F21" i="12"/>
  <c r="D21" i="12"/>
  <c r="H20" i="12"/>
  <c r="F20" i="12"/>
  <c r="D20" i="12"/>
  <c r="F19" i="12"/>
  <c r="D19" i="12"/>
  <c r="H19" i="12" s="1"/>
  <c r="O18" i="12"/>
  <c r="F17" i="12"/>
  <c r="D17" i="12"/>
  <c r="H17" i="12" s="1"/>
  <c r="F16" i="12"/>
  <c r="D16" i="12"/>
  <c r="F15" i="12"/>
  <c r="D15" i="12"/>
  <c r="O35" i="10"/>
  <c r="D34" i="10"/>
  <c r="C77" i="7" s="1"/>
  <c r="F32" i="10"/>
  <c r="O31" i="10"/>
  <c r="F27" i="10"/>
  <c r="O26" i="10"/>
  <c r="D24" i="10"/>
  <c r="C69" i="7" s="1"/>
  <c r="D23" i="10"/>
  <c r="C68" i="7" s="1"/>
  <c r="O20" i="10"/>
  <c r="F19" i="10"/>
  <c r="O17" i="10"/>
  <c r="F14" i="10"/>
  <c r="C85" i="7"/>
  <c r="A85" i="7"/>
  <c r="C84" i="7"/>
  <c r="A84" i="7"/>
  <c r="C83" i="7"/>
  <c r="A83" i="7"/>
  <c r="C82" i="7"/>
  <c r="A82" i="7"/>
  <c r="P77" i="7"/>
  <c r="O77" i="7"/>
  <c r="P76" i="7"/>
  <c r="O76" i="7"/>
  <c r="P75" i="7"/>
  <c r="O75" i="7"/>
  <c r="P74" i="7"/>
  <c r="O74" i="7"/>
  <c r="P73" i="7"/>
  <c r="O73" i="7"/>
  <c r="P72" i="7"/>
  <c r="O72" i="7"/>
  <c r="P71" i="7"/>
  <c r="O71" i="7"/>
  <c r="P70" i="7"/>
  <c r="O70" i="7"/>
  <c r="P69" i="7"/>
  <c r="O69" i="7"/>
  <c r="P68" i="7"/>
  <c r="O68" i="7"/>
  <c r="P67" i="7"/>
  <c r="O67" i="7"/>
  <c r="P66" i="7"/>
  <c r="O66" i="7"/>
  <c r="P65" i="7"/>
  <c r="O65" i="7"/>
  <c r="P64" i="7"/>
  <c r="O64" i="7"/>
  <c r="P63" i="7"/>
  <c r="O63" i="7"/>
  <c r="P62" i="7"/>
  <c r="O62" i="7"/>
  <c r="P61" i="7"/>
  <c r="O61" i="7"/>
  <c r="P60" i="7"/>
  <c r="O60" i="7"/>
  <c r="D365" i="6"/>
  <c r="D364" i="6"/>
  <c r="D363" i="6"/>
  <c r="D362" i="6"/>
  <c r="D361" i="6"/>
  <c r="D360" i="6"/>
  <c r="D288" i="6"/>
  <c r="D287" i="6"/>
  <c r="D286" i="6"/>
  <c r="D285" i="6"/>
  <c r="D280" i="6"/>
  <c r="D279" i="6"/>
  <c r="D278" i="6"/>
  <c r="D277" i="6"/>
  <c r="D276" i="6"/>
  <c r="D271" i="6"/>
  <c r="D270" i="6"/>
  <c r="D269" i="6"/>
  <c r="D268" i="6"/>
  <c r="D267" i="6"/>
  <c r="C78" i="7" l="1"/>
  <c r="D18" i="9"/>
  <c r="D655" i="16"/>
  <c r="C656" i="16"/>
  <c r="H29" i="10"/>
  <c r="D228" i="16"/>
  <c r="H27" i="10"/>
  <c r="H29" i="12"/>
  <c r="H62" i="12"/>
  <c r="H70" i="12"/>
  <c r="D19" i="10"/>
  <c r="C65" i="7" s="1"/>
  <c r="H16" i="12"/>
  <c r="H22" i="12"/>
  <c r="F18" i="10"/>
  <c r="H54" i="12"/>
  <c r="H66" i="12"/>
  <c r="H73" i="12"/>
  <c r="F30" i="10"/>
  <c r="H77" i="12"/>
  <c r="H87" i="12"/>
  <c r="H92" i="12"/>
  <c r="O4" i="15"/>
  <c r="W4" i="15"/>
  <c r="AU4" i="15"/>
  <c r="BC4" i="15"/>
  <c r="S5" i="15"/>
  <c r="AY5" i="15"/>
  <c r="J4" i="16"/>
  <c r="C22" i="16"/>
  <c r="C53" i="16"/>
  <c r="D53" i="16" s="1"/>
  <c r="C59" i="16"/>
  <c r="C83" i="16"/>
  <c r="C84" i="16" s="1"/>
  <c r="D132" i="16"/>
  <c r="D158" i="16"/>
  <c r="D166" i="16"/>
  <c r="D171" i="16"/>
  <c r="D190" i="16"/>
  <c r="D198" i="16"/>
  <c r="D202" i="16"/>
  <c r="D205" i="16"/>
  <c r="D213" i="16"/>
  <c r="D218" i="16"/>
  <c r="D226" i="16"/>
  <c r="D231" i="16"/>
  <c r="D237" i="16"/>
  <c r="C252" i="16"/>
  <c r="D260" i="16"/>
  <c r="D273" i="16"/>
  <c r="D297" i="16"/>
  <c r="D301" i="16"/>
  <c r="D317" i="16"/>
  <c r="D321" i="16"/>
  <c r="C336" i="16"/>
  <c r="C591" i="16"/>
  <c r="C599" i="16"/>
  <c r="D16" i="10"/>
  <c r="C63" i="7" s="1"/>
  <c r="H42" i="12"/>
  <c r="H46" i="12"/>
  <c r="H68" i="12"/>
  <c r="H88" i="12"/>
  <c r="Q4" i="15"/>
  <c r="AG4" i="15"/>
  <c r="AO4" i="15"/>
  <c r="AW4" i="15"/>
  <c r="BE4" i="15"/>
  <c r="BM4" i="15"/>
  <c r="G707" i="15"/>
  <c r="U5" i="15"/>
  <c r="AC5" i="15"/>
  <c r="AK5" i="15"/>
  <c r="AS5" i="15"/>
  <c r="BA5" i="15"/>
  <c r="BI5" i="15"/>
  <c r="D62" i="16"/>
  <c r="D66" i="16"/>
  <c r="K84" i="16"/>
  <c r="C105" i="16"/>
  <c r="D110" i="16"/>
  <c r="D128" i="16"/>
  <c r="D162" i="16"/>
  <c r="D183" i="16"/>
  <c r="D200" i="16"/>
  <c r="D209" i="16"/>
  <c r="D223" i="16"/>
  <c r="D234" i="16"/>
  <c r="D239" i="16"/>
  <c r="D293" i="16"/>
  <c r="D319" i="16"/>
  <c r="C452" i="16"/>
  <c r="C536" i="16"/>
  <c r="C587" i="16"/>
  <c r="C597" i="16"/>
  <c r="D597" i="16" s="1"/>
  <c r="C603" i="16"/>
  <c r="C625" i="16"/>
  <c r="D625" i="16" s="1"/>
  <c r="C629" i="16"/>
  <c r="C684" i="16"/>
  <c r="D684" i="16" s="1"/>
  <c r="C776" i="16"/>
  <c r="C777" i="16" s="1"/>
  <c r="C796" i="16"/>
  <c r="C797" i="16" s="1"/>
  <c r="D830" i="16"/>
  <c r="D836" i="16"/>
  <c r="D852" i="16"/>
  <c r="F100" i="12"/>
  <c r="H100" i="12" s="1"/>
  <c r="D28" i="10"/>
  <c r="C72" i="7" s="1"/>
  <c r="Y4" i="15"/>
  <c r="F21" i="10"/>
  <c r="H21" i="10" s="1"/>
  <c r="H15" i="12"/>
  <c r="H21" i="12"/>
  <c r="H26" i="12"/>
  <c r="H34" i="12"/>
  <c r="D22" i="10"/>
  <c r="H22" i="10" s="1"/>
  <c r="H55" i="12"/>
  <c r="H58" i="12"/>
  <c r="H63" i="12"/>
  <c r="H65" i="12"/>
  <c r="H78" i="12"/>
  <c r="H91" i="12"/>
  <c r="H93" i="12"/>
  <c r="H96" i="12"/>
  <c r="C4" i="16"/>
  <c r="J107" i="16"/>
  <c r="D137" i="16"/>
  <c r="D157" i="16"/>
  <c r="D164" i="16"/>
  <c r="D170" i="16"/>
  <c r="D197" i="16"/>
  <c r="D201" i="16"/>
  <c r="D204" i="16"/>
  <c r="D211" i="16"/>
  <c r="D221" i="16"/>
  <c r="D224" i="16"/>
  <c r="D230" i="16"/>
  <c r="D235" i="16"/>
  <c r="D240" i="16"/>
  <c r="D259" i="16"/>
  <c r="D262" i="16"/>
  <c r="D272" i="16"/>
  <c r="D275" i="16"/>
  <c r="D300" i="16"/>
  <c r="D303" i="16"/>
  <c r="D320" i="16"/>
  <c r="C653" i="16"/>
  <c r="D653" i="16" s="1"/>
  <c r="D844" i="16"/>
  <c r="C854" i="16"/>
  <c r="F137" i="16"/>
  <c r="B348" i="6"/>
  <c r="F14" i="9"/>
  <c r="C71" i="7"/>
  <c r="G86" i="12"/>
  <c r="G67" i="12"/>
  <c r="G42" i="12"/>
  <c r="G20" i="12"/>
  <c r="G88" i="12"/>
  <c r="G65" i="12"/>
  <c r="G44" i="12"/>
  <c r="G22" i="12"/>
  <c r="G76" i="12"/>
  <c r="G21" i="12"/>
  <c r="G96" i="12"/>
  <c r="G48" i="12"/>
  <c r="G98" i="12"/>
  <c r="G39" i="12"/>
  <c r="G78" i="12"/>
  <c r="G23" i="12"/>
  <c r="M4" i="15"/>
  <c r="AK4" i="15"/>
  <c r="BA4" i="15"/>
  <c r="BI4" i="15"/>
  <c r="AG5" i="15"/>
  <c r="BM5" i="15"/>
  <c r="T4" i="15"/>
  <c r="AZ4" i="15"/>
  <c r="M5" i="15"/>
  <c r="AI5" i="15"/>
  <c r="BD5" i="15"/>
  <c r="F10" i="15"/>
  <c r="E205" i="6" s="1"/>
  <c r="F205" i="6" s="1"/>
  <c r="D14" i="15"/>
  <c r="G17" i="15"/>
  <c r="D21" i="15"/>
  <c r="D34" i="15"/>
  <c r="F39" i="15"/>
  <c r="F53" i="15"/>
  <c r="D64" i="15"/>
  <c r="F85" i="15"/>
  <c r="E103" i="15"/>
  <c r="G124" i="15"/>
  <c r="D176" i="15"/>
  <c r="G247" i="15"/>
  <c r="G337" i="15"/>
  <c r="G465" i="15"/>
  <c r="D14" i="10"/>
  <c r="F15" i="10"/>
  <c r="F28" i="10"/>
  <c r="D30" i="10"/>
  <c r="D32" i="10"/>
  <c r="F33" i="10"/>
  <c r="H33" i="10" s="1"/>
  <c r="E26" i="15"/>
  <c r="E24" i="15"/>
  <c r="E22" i="15"/>
  <c r="E750" i="15"/>
  <c r="E468" i="15"/>
  <c r="E436" i="15"/>
  <c r="E404" i="15"/>
  <c r="E372" i="15"/>
  <c r="E340" i="15"/>
  <c r="E308" i="15"/>
  <c r="E250" i="15"/>
  <c r="E202" i="15"/>
  <c r="E191" i="15"/>
  <c r="E159" i="15"/>
  <c r="E127" i="15"/>
  <c r="E18" i="15"/>
  <c r="E10" i="15"/>
  <c r="E484" i="15"/>
  <c r="E452" i="15"/>
  <c r="E420" i="15"/>
  <c r="E388" i="15"/>
  <c r="E356" i="15"/>
  <c r="E324" i="15"/>
  <c r="E266" i="15"/>
  <c r="E175" i="15"/>
  <c r="E143" i="15"/>
  <c r="E111" i="15"/>
  <c r="E14" i="15"/>
  <c r="K4" i="15"/>
  <c r="E460" i="15"/>
  <c r="E428" i="15"/>
  <c r="E396" i="15"/>
  <c r="E364" i="15"/>
  <c r="E332" i="15"/>
  <c r="E300" i="15"/>
  <c r="E274" i="15"/>
  <c r="E242" i="15"/>
  <c r="E210" i="15"/>
  <c r="E167" i="15"/>
  <c r="S4" i="15"/>
  <c r="AA4" i="15"/>
  <c r="AI4" i="15"/>
  <c r="AQ4" i="15"/>
  <c r="AY4" i="15"/>
  <c r="BG4" i="15"/>
  <c r="BO4" i="15"/>
  <c r="G27" i="15"/>
  <c r="G25" i="15"/>
  <c r="G23" i="15"/>
  <c r="G489" i="15"/>
  <c r="G457" i="15"/>
  <c r="G425" i="15"/>
  <c r="G393" i="15"/>
  <c r="G361" i="15"/>
  <c r="G329" i="15"/>
  <c r="G297" i="15"/>
  <c r="G271" i="15"/>
  <c r="G239" i="15"/>
  <c r="G180" i="15"/>
  <c r="G148" i="15"/>
  <c r="G116" i="15"/>
  <c r="G15" i="15"/>
  <c r="G835" i="15"/>
  <c r="G473" i="15"/>
  <c r="G441" i="15"/>
  <c r="G409" i="15"/>
  <c r="G377" i="15"/>
  <c r="G345" i="15"/>
  <c r="G313" i="15"/>
  <c r="G255" i="15"/>
  <c r="G207" i="15"/>
  <c r="G164" i="15"/>
  <c r="G132" i="15"/>
  <c r="G100" i="15"/>
  <c r="G19" i="15"/>
  <c r="G11" i="15"/>
  <c r="G666" i="15"/>
  <c r="G492" i="15"/>
  <c r="G481" i="15"/>
  <c r="G449" i="15"/>
  <c r="G417" i="15"/>
  <c r="G385" i="15"/>
  <c r="G353" i="15"/>
  <c r="G321" i="15"/>
  <c r="G263" i="15"/>
  <c r="G199" i="15"/>
  <c r="G188" i="15"/>
  <c r="O5" i="15"/>
  <c r="W5" i="15"/>
  <c r="AE5" i="15"/>
  <c r="AM5" i="15"/>
  <c r="AU5" i="15"/>
  <c r="BC5" i="15"/>
  <c r="BK5" i="15"/>
  <c r="AJ4" i="15"/>
  <c r="BP4" i="15"/>
  <c r="AN5" i="15"/>
  <c r="G9" i="15"/>
  <c r="F11" i="15"/>
  <c r="D13" i="15"/>
  <c r="F18" i="15"/>
  <c r="E20" i="15"/>
  <c r="D22" i="15"/>
  <c r="F27" i="15"/>
  <c r="D30" i="15"/>
  <c r="F35" i="15"/>
  <c r="D38" i="15"/>
  <c r="F43" i="15"/>
  <c r="D46" i="15"/>
  <c r="D56" i="15"/>
  <c r="F61" i="15"/>
  <c r="D220" i="6" s="1"/>
  <c r="D72" i="15"/>
  <c r="F77" i="15"/>
  <c r="C243" i="6" s="1"/>
  <c r="D88" i="15"/>
  <c r="F93" i="15"/>
  <c r="D121" i="15"/>
  <c r="D128" i="15"/>
  <c r="E135" i="15"/>
  <c r="F142" i="15"/>
  <c r="E304" i="6" s="1"/>
  <c r="F149" i="15"/>
  <c r="G156" i="15"/>
  <c r="D169" i="15"/>
  <c r="E183" i="15"/>
  <c r="D212" i="15"/>
  <c r="F231" i="15"/>
  <c r="E316" i="15"/>
  <c r="G401" i="15"/>
  <c r="E444" i="15"/>
  <c r="E638" i="15"/>
  <c r="F15" i="9"/>
  <c r="H23" i="10"/>
  <c r="P4" i="15"/>
  <c r="X4" i="15"/>
  <c r="AF4" i="15"/>
  <c r="AN4" i="15"/>
  <c r="AV4" i="15"/>
  <c r="BD4" i="15"/>
  <c r="BL4" i="15"/>
  <c r="L5" i="15"/>
  <c r="T5" i="15"/>
  <c r="AB5" i="15"/>
  <c r="AJ5" i="15"/>
  <c r="AR5" i="15"/>
  <c r="AZ5" i="15"/>
  <c r="BH5" i="15"/>
  <c r="BP5" i="15"/>
  <c r="AB4" i="15"/>
  <c r="AM4" i="15"/>
  <c r="BH4" i="15"/>
  <c r="K5" i="15"/>
  <c r="AF5" i="15"/>
  <c r="AQ5" i="15"/>
  <c r="BL5" i="15"/>
  <c r="D10" i="15"/>
  <c r="G13" i="15"/>
  <c r="F15" i="15"/>
  <c r="D17" i="15"/>
  <c r="F25" i="15"/>
  <c r="D28" i="15"/>
  <c r="F33" i="15"/>
  <c r="D36" i="15"/>
  <c r="F41" i="15"/>
  <c r="D44" i="15"/>
  <c r="D52" i="15"/>
  <c r="F57" i="15"/>
  <c r="D68" i="15"/>
  <c r="F73" i="15"/>
  <c r="C239" i="6" s="1"/>
  <c r="D84" i="15"/>
  <c r="F89" i="15"/>
  <c r="F101" i="15"/>
  <c r="G108" i="15"/>
  <c r="D137" i="15"/>
  <c r="E151" i="15"/>
  <c r="F158" i="15"/>
  <c r="G172" i="15"/>
  <c r="F201" i="15"/>
  <c r="G215" i="15"/>
  <c r="G279" i="15"/>
  <c r="G369" i="15"/>
  <c r="E412" i="15"/>
  <c r="D53" i="15"/>
  <c r="D51" i="15"/>
  <c r="D49" i="15"/>
  <c r="D47" i="15"/>
  <c r="D512" i="15"/>
  <c r="D222" i="15"/>
  <c r="D184" i="15"/>
  <c r="D177" i="15"/>
  <c r="D152" i="15"/>
  <c r="D145" i="15"/>
  <c r="D120" i="15"/>
  <c r="D113" i="15"/>
  <c r="D90" i="15"/>
  <c r="D82" i="15"/>
  <c r="D74" i="15"/>
  <c r="D66" i="15"/>
  <c r="D58" i="15"/>
  <c r="D50" i="15"/>
  <c r="D43" i="15"/>
  <c r="D39" i="15"/>
  <c r="D35" i="15"/>
  <c r="D31" i="15"/>
  <c r="D27" i="15"/>
  <c r="D23" i="15"/>
  <c r="D20" i="15"/>
  <c r="D19" i="15"/>
  <c r="D12" i="15"/>
  <c r="D11" i="15"/>
  <c r="D576" i="15"/>
  <c r="D496" i="15"/>
  <c r="D230" i="15"/>
  <c r="D211" i="15"/>
  <c r="D204" i="15"/>
  <c r="D193" i="15"/>
  <c r="D168" i="15"/>
  <c r="D161" i="15"/>
  <c r="D136" i="15"/>
  <c r="D129" i="15"/>
  <c r="D104" i="15"/>
  <c r="D97" i="15"/>
  <c r="D94" i="15"/>
  <c r="D86" i="15"/>
  <c r="D78" i="15"/>
  <c r="D70" i="15"/>
  <c r="D62" i="15"/>
  <c r="D54" i="15"/>
  <c r="D45" i="15"/>
  <c r="D41" i="15"/>
  <c r="D37" i="15"/>
  <c r="D33" i="15"/>
  <c r="D29" i="15"/>
  <c r="D25" i="15"/>
  <c r="D16" i="15"/>
  <c r="D15" i="15"/>
  <c r="D234" i="15"/>
  <c r="D218" i="15"/>
  <c r="D203" i="15"/>
  <c r="D192" i="15"/>
  <c r="D185" i="15"/>
  <c r="D160" i="15"/>
  <c r="U4" i="15"/>
  <c r="AC4" i="15"/>
  <c r="AS4" i="15"/>
  <c r="F54" i="15"/>
  <c r="F52" i="15"/>
  <c r="C262" i="6" s="1"/>
  <c r="F50" i="15"/>
  <c r="C260" i="6" s="1"/>
  <c r="F48" i="15"/>
  <c r="F652" i="15"/>
  <c r="F597" i="15"/>
  <c r="F282" i="15"/>
  <c r="F227" i="15"/>
  <c r="F209" i="15"/>
  <c r="F173" i="15"/>
  <c r="F166" i="15"/>
  <c r="F141" i="15"/>
  <c r="E303" i="6" s="1"/>
  <c r="F134" i="15"/>
  <c r="F109" i="15"/>
  <c r="F102" i="15"/>
  <c r="F95" i="15"/>
  <c r="F87" i="15"/>
  <c r="F79" i="15"/>
  <c r="F71" i="15"/>
  <c r="E287" i="6" s="1"/>
  <c r="F63" i="15"/>
  <c r="F55" i="15"/>
  <c r="F47" i="15"/>
  <c r="F44" i="15"/>
  <c r="F40" i="15"/>
  <c r="F36" i="15"/>
  <c r="F32" i="15"/>
  <c r="F28" i="15"/>
  <c r="F24" i="15"/>
  <c r="F17" i="15"/>
  <c r="F16" i="15"/>
  <c r="E211" i="6" s="1"/>
  <c r="F211" i="6" s="1"/>
  <c r="F9" i="15"/>
  <c r="F533" i="15"/>
  <c r="F290" i="15"/>
  <c r="F235" i="15"/>
  <c r="F219" i="15"/>
  <c r="F200" i="15"/>
  <c r="F189" i="15"/>
  <c r="F182" i="15"/>
  <c r="F157" i="15"/>
  <c r="F150" i="15"/>
  <c r="C351" i="6" s="1"/>
  <c r="F125" i="15"/>
  <c r="F118" i="15"/>
  <c r="F91" i="15"/>
  <c r="F83" i="15"/>
  <c r="F75" i="15"/>
  <c r="C241" i="6" s="1"/>
  <c r="F67" i="15"/>
  <c r="F59" i="15"/>
  <c r="D218" i="6" s="1"/>
  <c r="F51" i="15"/>
  <c r="C261" i="6" s="1"/>
  <c r="F46" i="15"/>
  <c r="F42" i="15"/>
  <c r="F38" i="15"/>
  <c r="F34" i="15"/>
  <c r="F30" i="15"/>
  <c r="F26" i="15"/>
  <c r="F22" i="15"/>
  <c r="F21" i="15"/>
  <c r="F20" i="15"/>
  <c r="F13" i="15"/>
  <c r="F12" i="15"/>
  <c r="E207" i="6" s="1"/>
  <c r="F207" i="6" s="1"/>
  <c r="I5" i="15"/>
  <c r="F565" i="15"/>
  <c r="F286" i="15"/>
  <c r="F223" i="15"/>
  <c r="F181" i="15"/>
  <c r="F174" i="15"/>
  <c r="Q5" i="15"/>
  <c r="Y5" i="15"/>
  <c r="AO5" i="15"/>
  <c r="AW5" i="15"/>
  <c r="BE5" i="15"/>
  <c r="I4" i="15"/>
  <c r="AE4" i="15"/>
  <c r="BK4" i="15"/>
  <c r="X5" i="15"/>
  <c r="BO5" i="15"/>
  <c r="E12" i="15"/>
  <c r="F19" i="15"/>
  <c r="F23" i="15"/>
  <c r="D26" i="15"/>
  <c r="F31" i="15"/>
  <c r="D42" i="15"/>
  <c r="D48" i="15"/>
  <c r="F69" i="15"/>
  <c r="E285" i="6" s="1"/>
  <c r="D80" i="15"/>
  <c r="D96" i="15"/>
  <c r="F110" i="15"/>
  <c r="F117" i="15"/>
  <c r="D153" i="15"/>
  <c r="F190" i="15"/>
  <c r="C228" i="6" s="1"/>
  <c r="F294" i="15"/>
  <c r="E380" i="15"/>
  <c r="D544" i="15"/>
  <c r="H14" i="10"/>
  <c r="F16" i="10"/>
  <c r="H16" i="10" s="1"/>
  <c r="F34" i="10"/>
  <c r="H34" i="10" s="1"/>
  <c r="D100" i="12"/>
  <c r="H50" i="12"/>
  <c r="L4" i="15"/>
  <c r="AR4" i="15"/>
  <c r="P5" i="15"/>
  <c r="AA5" i="15"/>
  <c r="AV5" i="15"/>
  <c r="BG5" i="15"/>
  <c r="D9" i="15"/>
  <c r="F14" i="15"/>
  <c r="E16" i="15"/>
  <c r="D18" i="15"/>
  <c r="G21" i="15"/>
  <c r="D24" i="15"/>
  <c r="F29" i="15"/>
  <c r="D32" i="15"/>
  <c r="F37" i="15"/>
  <c r="D40" i="15"/>
  <c r="F45" i="15"/>
  <c r="F49" i="15"/>
  <c r="C259" i="6" s="1"/>
  <c r="D60" i="15"/>
  <c r="F65" i="15"/>
  <c r="D76" i="15"/>
  <c r="F81" i="15"/>
  <c r="D92" i="15"/>
  <c r="D105" i="15"/>
  <c r="D112" i="15"/>
  <c r="E119" i="15"/>
  <c r="F126" i="15"/>
  <c r="F133" i="15"/>
  <c r="G140" i="15"/>
  <c r="F165" i="15"/>
  <c r="F208" i="15"/>
  <c r="D226" i="15"/>
  <c r="E258" i="15"/>
  <c r="G305" i="15"/>
  <c r="E348" i="15"/>
  <c r="G433" i="15"/>
  <c r="E476" i="15"/>
  <c r="D15" i="10"/>
  <c r="C62" i="7" s="1"/>
  <c r="D18" i="10"/>
  <c r="D25" i="10"/>
  <c r="C70" i="7" s="1"/>
  <c r="F36" i="10"/>
  <c r="E814" i="15"/>
  <c r="N4" i="15"/>
  <c r="R4" i="15"/>
  <c r="V4" i="15"/>
  <c r="Z4" i="15"/>
  <c r="AD4" i="15"/>
  <c r="AH4" i="15"/>
  <c r="AL4" i="15"/>
  <c r="AP4" i="15"/>
  <c r="AT4" i="15"/>
  <c r="AX4" i="15"/>
  <c r="BB4" i="15"/>
  <c r="BF4" i="15"/>
  <c r="BJ4" i="15"/>
  <c r="BN4" i="15"/>
  <c r="G771" i="15"/>
  <c r="N5" i="15"/>
  <c r="R5" i="15"/>
  <c r="V5" i="15"/>
  <c r="Z5" i="15"/>
  <c r="AD5" i="15"/>
  <c r="AH5" i="15"/>
  <c r="AL5" i="15"/>
  <c r="AP5" i="15"/>
  <c r="AT5" i="15"/>
  <c r="AX5" i="15"/>
  <c r="BB5" i="15"/>
  <c r="BF5" i="15"/>
  <c r="BJ5" i="15"/>
  <c r="BN5" i="15"/>
  <c r="D55" i="15"/>
  <c r="F56" i="15"/>
  <c r="D57" i="15"/>
  <c r="F58" i="15"/>
  <c r="D59" i="15"/>
  <c r="F60" i="15"/>
  <c r="D219" i="6" s="1"/>
  <c r="D61" i="15"/>
  <c r="F62" i="15"/>
  <c r="D222" i="6" s="1"/>
  <c r="D63" i="15"/>
  <c r="F64" i="15"/>
  <c r="D221" i="6" s="1"/>
  <c r="D65" i="15"/>
  <c r="F66" i="15"/>
  <c r="D67" i="15"/>
  <c r="F68" i="15"/>
  <c r="D69" i="15"/>
  <c r="F70" i="15"/>
  <c r="E286" i="6" s="1"/>
  <c r="D71" i="15"/>
  <c r="F72" i="15"/>
  <c r="E288" i="6" s="1"/>
  <c r="D73" i="15"/>
  <c r="F74" i="15"/>
  <c r="C240" i="6" s="1"/>
  <c r="D75" i="15"/>
  <c r="F76" i="15"/>
  <c r="C242" i="6" s="1"/>
  <c r="D77" i="15"/>
  <c r="F78" i="15"/>
  <c r="C244" i="6" s="1"/>
  <c r="D79" i="15"/>
  <c r="F80" i="15"/>
  <c r="D81" i="15"/>
  <c r="F82" i="15"/>
  <c r="D83" i="15"/>
  <c r="F84" i="15"/>
  <c r="D85" i="15"/>
  <c r="F86" i="15"/>
  <c r="D87" i="15"/>
  <c r="F88" i="15"/>
  <c r="D89" i="15"/>
  <c r="F90" i="15"/>
  <c r="D91" i="15"/>
  <c r="F92" i="15"/>
  <c r="D93" i="15"/>
  <c r="F94" i="15"/>
  <c r="D95" i="15"/>
  <c r="G96" i="15"/>
  <c r="F97" i="15"/>
  <c r="F98" i="15"/>
  <c r="E99" i="15"/>
  <c r="D100" i="15"/>
  <c r="D101" i="15"/>
  <c r="G104" i="15"/>
  <c r="F105" i="15"/>
  <c r="F106" i="15"/>
  <c r="E107" i="15"/>
  <c r="D108" i="15"/>
  <c r="D109" i="15"/>
  <c r="G112" i="15"/>
  <c r="F113" i="15"/>
  <c r="F114" i="15"/>
  <c r="E115" i="15"/>
  <c r="D116" i="15"/>
  <c r="D117" i="15"/>
  <c r="G120" i="15"/>
  <c r="F121" i="15"/>
  <c r="F122" i="15"/>
  <c r="E123" i="15"/>
  <c r="D124" i="15"/>
  <c r="D125" i="15"/>
  <c r="G128" i="15"/>
  <c r="F129" i="15"/>
  <c r="F130" i="15"/>
  <c r="E131" i="15"/>
  <c r="D132" i="15"/>
  <c r="D133" i="15"/>
  <c r="G136" i="15"/>
  <c r="F137" i="15"/>
  <c r="D328" i="6" s="1"/>
  <c r="F138" i="15"/>
  <c r="D329" i="6" s="1"/>
  <c r="E139" i="15"/>
  <c r="D140" i="15"/>
  <c r="D141" i="15"/>
  <c r="G144" i="15"/>
  <c r="F145" i="15"/>
  <c r="C349" i="6" s="1"/>
  <c r="F146" i="15"/>
  <c r="C350" i="6" s="1"/>
  <c r="E147" i="15"/>
  <c r="D148" i="15"/>
  <c r="D149" i="15"/>
  <c r="G152" i="15"/>
  <c r="F153" i="15"/>
  <c r="F154" i="15"/>
  <c r="E155" i="15"/>
  <c r="D156" i="15"/>
  <c r="D157" i="15"/>
  <c r="G160" i="15"/>
  <c r="F161" i="15"/>
  <c r="F162" i="15"/>
  <c r="E163" i="15"/>
  <c r="D164" i="15"/>
  <c r="D165" i="15"/>
  <c r="G168" i="15"/>
  <c r="F169" i="15"/>
  <c r="F170" i="15"/>
  <c r="E171" i="15"/>
  <c r="D172" i="15"/>
  <c r="D173" i="15"/>
  <c r="G176" i="15"/>
  <c r="F177" i="15"/>
  <c r="F178" i="15"/>
  <c r="E179" i="15"/>
  <c r="D180" i="15"/>
  <c r="D181" i="15"/>
  <c r="G184" i="15"/>
  <c r="F185" i="15"/>
  <c r="F186" i="15"/>
  <c r="E187" i="15"/>
  <c r="D188" i="15"/>
  <c r="D189" i="15"/>
  <c r="G192" i="15"/>
  <c r="F193" i="15"/>
  <c r="C231" i="6" s="1"/>
  <c r="F194" i="15"/>
  <c r="C232" i="6" s="1"/>
  <c r="E195" i="15"/>
  <c r="D196" i="15"/>
  <c r="F197" i="15"/>
  <c r="E198" i="15"/>
  <c r="D199" i="15"/>
  <c r="D200" i="15"/>
  <c r="G203" i="15"/>
  <c r="F204" i="15"/>
  <c r="F205" i="15"/>
  <c r="E206" i="15"/>
  <c r="D207" i="15"/>
  <c r="D208" i="15"/>
  <c r="G211" i="15"/>
  <c r="F212" i="15"/>
  <c r="F213" i="15"/>
  <c r="E214" i="15"/>
  <c r="D215" i="15"/>
  <c r="D216" i="15"/>
  <c r="F217" i="15"/>
  <c r="D220" i="15"/>
  <c r="F221" i="15"/>
  <c r="D224" i="15"/>
  <c r="F225" i="15"/>
  <c r="D228" i="15"/>
  <c r="F229" i="15"/>
  <c r="D232" i="15"/>
  <c r="F233" i="15"/>
  <c r="D236" i="15"/>
  <c r="E238" i="15"/>
  <c r="G243" i="15"/>
  <c r="E246" i="15"/>
  <c r="G251" i="15"/>
  <c r="E254" i="15"/>
  <c r="G259" i="15"/>
  <c r="E262" i="15"/>
  <c r="G267" i="15"/>
  <c r="E270" i="15"/>
  <c r="G275" i="15"/>
  <c r="E278" i="15"/>
  <c r="F284" i="15"/>
  <c r="F288" i="15"/>
  <c r="F292" i="15"/>
  <c r="E296" i="15"/>
  <c r="G301" i="15"/>
  <c r="E304" i="15"/>
  <c r="G309" i="15"/>
  <c r="E312" i="15"/>
  <c r="G317" i="15"/>
  <c r="E320" i="15"/>
  <c r="G325" i="15"/>
  <c r="E328" i="15"/>
  <c r="G333" i="15"/>
  <c r="E336" i="15"/>
  <c r="G341" i="15"/>
  <c r="E344" i="15"/>
  <c r="G349" i="15"/>
  <c r="E352" i="15"/>
  <c r="G357" i="15"/>
  <c r="E360" i="15"/>
  <c r="G365" i="15"/>
  <c r="E368" i="15"/>
  <c r="G373" i="15"/>
  <c r="E376" i="15"/>
  <c r="G381" i="15"/>
  <c r="E384" i="15"/>
  <c r="G389" i="15"/>
  <c r="E392" i="15"/>
  <c r="G397" i="15"/>
  <c r="E400" i="15"/>
  <c r="G405" i="15"/>
  <c r="E408" i="15"/>
  <c r="G413" i="15"/>
  <c r="E416" i="15"/>
  <c r="G421" i="15"/>
  <c r="E424" i="15"/>
  <c r="G429" i="15"/>
  <c r="E432" i="15"/>
  <c r="G437" i="15"/>
  <c r="E440" i="15"/>
  <c r="G445" i="15"/>
  <c r="E448" i="15"/>
  <c r="G453" i="15"/>
  <c r="E456" i="15"/>
  <c r="G461" i="15"/>
  <c r="E464" i="15"/>
  <c r="G469" i="15"/>
  <c r="E472" i="15"/>
  <c r="G477" i="15"/>
  <c r="E480" i="15"/>
  <c r="G485" i="15"/>
  <c r="E488" i="15"/>
  <c r="E494" i="15"/>
  <c r="F517" i="15"/>
  <c r="D528" i="15"/>
  <c r="F549" i="15"/>
  <c r="D560" i="15"/>
  <c r="F581" i="15"/>
  <c r="D592" i="15"/>
  <c r="D631" i="15"/>
  <c r="E645" i="15"/>
  <c r="G659" i="15"/>
  <c r="G693" i="15"/>
  <c r="D875" i="15"/>
  <c r="D876" i="15"/>
  <c r="D874" i="15"/>
  <c r="D872" i="15"/>
  <c r="E868" i="15"/>
  <c r="E866" i="15"/>
  <c r="E875" i="15"/>
  <c r="D873" i="15"/>
  <c r="E872" i="15"/>
  <c r="D867" i="15"/>
  <c r="D866" i="15"/>
  <c r="D861" i="15"/>
  <c r="D859" i="15"/>
  <c r="D857" i="15"/>
  <c r="D855" i="15"/>
  <c r="D853" i="15"/>
  <c r="D851" i="15"/>
  <c r="D849" i="15"/>
  <c r="D847" i="15"/>
  <c r="D845" i="15"/>
  <c r="D843" i="15"/>
  <c r="D841" i="15"/>
  <c r="D839" i="15"/>
  <c r="D837" i="15"/>
  <c r="D835" i="15"/>
  <c r="D833" i="15"/>
  <c r="D831" i="15"/>
  <c r="D829" i="15"/>
  <c r="D827" i="15"/>
  <c r="D825" i="15"/>
  <c r="D823" i="15"/>
  <c r="D821" i="15"/>
  <c r="D819" i="15"/>
  <c r="D817" i="15"/>
  <c r="D815" i="15"/>
  <c r="D813" i="15"/>
  <c r="D811" i="15"/>
  <c r="D809" i="15"/>
  <c r="D807" i="15"/>
  <c r="D805" i="15"/>
  <c r="D803" i="15"/>
  <c r="D801" i="15"/>
  <c r="D799" i="15"/>
  <c r="D797" i="15"/>
  <c r="D795" i="15"/>
  <c r="D793" i="15"/>
  <c r="D791" i="15"/>
  <c r="D789" i="15"/>
  <c r="D787" i="15"/>
  <c r="D785" i="15"/>
  <c r="D783" i="15"/>
  <c r="D781" i="15"/>
  <c r="D779" i="15"/>
  <c r="D777" i="15"/>
  <c r="D775" i="15"/>
  <c r="D773" i="15"/>
  <c r="D771" i="15"/>
  <c r="D769" i="15"/>
  <c r="D767" i="15"/>
  <c r="D765" i="15"/>
  <c r="D763" i="15"/>
  <c r="D761" i="15"/>
  <c r="D759" i="15"/>
  <c r="D757" i="15"/>
  <c r="D755" i="15"/>
  <c r="D753" i="15"/>
  <c r="D751" i="15"/>
  <c r="D749" i="15"/>
  <c r="D747" i="15"/>
  <c r="D745" i="15"/>
  <c r="D743" i="15"/>
  <c r="D741" i="15"/>
  <c r="D739" i="15"/>
  <c r="D737" i="15"/>
  <c r="D735" i="15"/>
  <c r="D733" i="15"/>
  <c r="D731" i="15"/>
  <c r="D729" i="15"/>
  <c r="D727" i="15"/>
  <c r="D725" i="15"/>
  <c r="D723" i="15"/>
  <c r="D721" i="15"/>
  <c r="D719" i="15"/>
  <c r="D717" i="15"/>
  <c r="D715" i="15"/>
  <c r="D713" i="15"/>
  <c r="D711" i="15"/>
  <c r="D709" i="15"/>
  <c r="D707" i="15"/>
  <c r="D705" i="15"/>
  <c r="D703" i="15"/>
  <c r="D701" i="15"/>
  <c r="D699" i="15"/>
  <c r="D697" i="15"/>
  <c r="D695" i="15"/>
  <c r="D693" i="15"/>
  <c r="D691" i="15"/>
  <c r="D689" i="15"/>
  <c r="D687" i="15"/>
  <c r="D685" i="15"/>
  <c r="D683" i="15"/>
  <c r="D681" i="15"/>
  <c r="D679" i="15"/>
  <c r="D677" i="15"/>
  <c r="D862" i="15"/>
  <c r="D860" i="15"/>
  <c r="D858" i="15"/>
  <c r="D856" i="15"/>
  <c r="D854" i="15"/>
  <c r="D852" i="15"/>
  <c r="D850" i="15"/>
  <c r="D848" i="15"/>
  <c r="D846" i="15"/>
  <c r="D844" i="15"/>
  <c r="D842" i="15"/>
  <c r="D840" i="15"/>
  <c r="D838" i="15"/>
  <c r="D836" i="15"/>
  <c r="D834" i="15"/>
  <c r="D832" i="15"/>
  <c r="D830" i="15"/>
  <c r="D828" i="15"/>
  <c r="D826" i="15"/>
  <c r="D824" i="15"/>
  <c r="D822" i="15"/>
  <c r="D820" i="15"/>
  <c r="D818" i="15"/>
  <c r="D816" i="15"/>
  <c r="D814" i="15"/>
  <c r="D812" i="15"/>
  <c r="D810" i="15"/>
  <c r="D808" i="15"/>
  <c r="D806" i="15"/>
  <c r="D804" i="15"/>
  <c r="D802" i="15"/>
  <c r="D800" i="15"/>
  <c r="D798" i="15"/>
  <c r="D796" i="15"/>
  <c r="D794" i="15"/>
  <c r="D792" i="15"/>
  <c r="D790" i="15"/>
  <c r="D788" i="15"/>
  <c r="D786" i="15"/>
  <c r="D784" i="15"/>
  <c r="D782" i="15"/>
  <c r="D780" i="15"/>
  <c r="D778" i="15"/>
  <c r="D776" i="15"/>
  <c r="D774" i="15"/>
  <c r="D772" i="15"/>
  <c r="D770" i="15"/>
  <c r="D768" i="15"/>
  <c r="D766" i="15"/>
  <c r="D764" i="15"/>
  <c r="D762" i="15"/>
  <c r="D760" i="15"/>
  <c r="D758" i="15"/>
  <c r="D756" i="15"/>
  <c r="D754" i="15"/>
  <c r="D752" i="15"/>
  <c r="D750" i="15"/>
  <c r="D748" i="15"/>
  <c r="D746" i="15"/>
  <c r="D744" i="15"/>
  <c r="D742" i="15"/>
  <c r="D740" i="15"/>
  <c r="D738" i="15"/>
  <c r="D736" i="15"/>
  <c r="D734" i="15"/>
  <c r="D732" i="15"/>
  <c r="D730" i="15"/>
  <c r="D728" i="15"/>
  <c r="D726" i="15"/>
  <c r="D724" i="15"/>
  <c r="D722" i="15"/>
  <c r="D720" i="15"/>
  <c r="D718" i="15"/>
  <c r="D716" i="15"/>
  <c r="D714" i="15"/>
  <c r="D712" i="15"/>
  <c r="D710" i="15"/>
  <c r="D708" i="15"/>
  <c r="D706" i="15"/>
  <c r="D704" i="15"/>
  <c r="D702" i="15"/>
  <c r="D700" i="15"/>
  <c r="D698" i="15"/>
  <c r="D696" i="15"/>
  <c r="D694" i="15"/>
  <c r="D692" i="15"/>
  <c r="D690" i="15"/>
  <c r="D688" i="15"/>
  <c r="D686" i="15"/>
  <c r="D684" i="15"/>
  <c r="D682" i="15"/>
  <c r="D680" i="15"/>
  <c r="D678" i="15"/>
  <c r="D676" i="15"/>
  <c r="D674" i="15"/>
  <c r="D672" i="15"/>
  <c r="D670" i="15"/>
  <c r="D668" i="15"/>
  <c r="D666" i="15"/>
  <c r="D664" i="15"/>
  <c r="D662" i="15"/>
  <c r="D660" i="15"/>
  <c r="D658" i="15"/>
  <c r="D656" i="15"/>
  <c r="D654" i="15"/>
  <c r="D652" i="15"/>
  <c r="D650" i="15"/>
  <c r="D648" i="15"/>
  <c r="D646" i="15"/>
  <c r="D644" i="15"/>
  <c r="D642" i="15"/>
  <c r="D640" i="15"/>
  <c r="D638" i="15"/>
  <c r="D636" i="15"/>
  <c r="D634" i="15"/>
  <c r="D632" i="15"/>
  <c r="D630" i="15"/>
  <c r="D628" i="15"/>
  <c r="D626" i="15"/>
  <c r="D624" i="15"/>
  <c r="D622" i="15"/>
  <c r="D620" i="15"/>
  <c r="D618" i="15"/>
  <c r="D616" i="15"/>
  <c r="D614" i="15"/>
  <c r="D612" i="15"/>
  <c r="D610" i="15"/>
  <c r="D608" i="15"/>
  <c r="D606" i="15"/>
  <c r="D604" i="15"/>
  <c r="E874" i="15"/>
  <c r="E873" i="15"/>
  <c r="D870" i="15"/>
  <c r="D868" i="15"/>
  <c r="E867" i="15"/>
  <c r="E861" i="15"/>
  <c r="E859" i="15"/>
  <c r="E857" i="15"/>
  <c r="E855" i="15"/>
  <c r="E853" i="15"/>
  <c r="E851" i="15"/>
  <c r="E849" i="15"/>
  <c r="E847" i="15"/>
  <c r="E845" i="15"/>
  <c r="E843" i="15"/>
  <c r="E841" i="15"/>
  <c r="E839" i="15"/>
  <c r="E837" i="15"/>
  <c r="E835" i="15"/>
  <c r="E833" i="15"/>
  <c r="E831" i="15"/>
  <c r="E829" i="15"/>
  <c r="E827" i="15"/>
  <c r="E825" i="15"/>
  <c r="E823" i="15"/>
  <c r="E821" i="15"/>
  <c r="E819" i="15"/>
  <c r="E817" i="15"/>
  <c r="E815" i="15"/>
  <c r="E813" i="15"/>
  <c r="E811" i="15"/>
  <c r="E809" i="15"/>
  <c r="E807" i="15"/>
  <c r="E805" i="15"/>
  <c r="E803" i="15"/>
  <c r="E801" i="15"/>
  <c r="E799" i="15"/>
  <c r="E797" i="15"/>
  <c r="E795" i="15"/>
  <c r="E793" i="15"/>
  <c r="E791" i="15"/>
  <c r="E789" i="15"/>
  <c r="E787" i="15"/>
  <c r="E785" i="15"/>
  <c r="E783" i="15"/>
  <c r="E781" i="15"/>
  <c r="E779" i="15"/>
  <c r="E777" i="15"/>
  <c r="E775" i="15"/>
  <c r="E773" i="15"/>
  <c r="E771" i="15"/>
  <c r="E769" i="15"/>
  <c r="E767" i="15"/>
  <c r="E765" i="15"/>
  <c r="E763" i="15"/>
  <c r="E761" i="15"/>
  <c r="E759" i="15"/>
  <c r="E757" i="15"/>
  <c r="E755" i="15"/>
  <c r="E753" i="15"/>
  <c r="E751" i="15"/>
  <c r="E749" i="15"/>
  <c r="E747" i="15"/>
  <c r="E745" i="15"/>
  <c r="E743" i="15"/>
  <c r="E741" i="15"/>
  <c r="E739" i="15"/>
  <c r="E737" i="15"/>
  <c r="E735" i="15"/>
  <c r="E733" i="15"/>
  <c r="E731" i="15"/>
  <c r="E729" i="15"/>
  <c r="E727" i="15"/>
  <c r="E725" i="15"/>
  <c r="E723" i="15"/>
  <c r="E721" i="15"/>
  <c r="E719" i="15"/>
  <c r="E717" i="15"/>
  <c r="E715" i="15"/>
  <c r="E713" i="15"/>
  <c r="E711" i="15"/>
  <c r="E709" i="15"/>
  <c r="E707" i="15"/>
  <c r="E705" i="15"/>
  <c r="E703" i="15"/>
  <c r="E701" i="15"/>
  <c r="E858" i="15"/>
  <c r="E850" i="15"/>
  <c r="E842" i="15"/>
  <c r="E834" i="15"/>
  <c r="E826" i="15"/>
  <c r="E818" i="15"/>
  <c r="E810" i="15"/>
  <c r="E802" i="15"/>
  <c r="E794" i="15"/>
  <c r="E786" i="15"/>
  <c r="E778" i="15"/>
  <c r="E770" i="15"/>
  <c r="E762" i="15"/>
  <c r="E754" i="15"/>
  <c r="E746" i="15"/>
  <c r="E738" i="15"/>
  <c r="E730" i="15"/>
  <c r="E722" i="15"/>
  <c r="E714" i="15"/>
  <c r="E706" i="15"/>
  <c r="E698" i="15"/>
  <c r="E694" i="15"/>
  <c r="E690" i="15"/>
  <c r="E686" i="15"/>
  <c r="E682" i="15"/>
  <c r="E678" i="15"/>
  <c r="D675" i="15"/>
  <c r="E674" i="15"/>
  <c r="E673" i="15"/>
  <c r="D667" i="15"/>
  <c r="E666" i="15"/>
  <c r="E665" i="15"/>
  <c r="D659" i="15"/>
  <c r="E658" i="15"/>
  <c r="E657" i="15"/>
  <c r="D651" i="15"/>
  <c r="E650" i="15"/>
  <c r="E649" i="15"/>
  <c r="D643" i="15"/>
  <c r="E642" i="15"/>
  <c r="E641" i="15"/>
  <c r="D635" i="15"/>
  <c r="E634" i="15"/>
  <c r="E633" i="15"/>
  <c r="D627" i="15"/>
  <c r="E626" i="15"/>
  <c r="E625" i="15"/>
  <c r="D619" i="15"/>
  <c r="E618" i="15"/>
  <c r="E617" i="15"/>
  <c r="D611" i="15"/>
  <c r="E610" i="15"/>
  <c r="E609" i="15"/>
  <c r="D603" i="15"/>
  <c r="D601" i="15"/>
  <c r="D599" i="15"/>
  <c r="D597" i="15"/>
  <c r="D595" i="15"/>
  <c r="D593" i="15"/>
  <c r="D591" i="15"/>
  <c r="D589" i="15"/>
  <c r="D587" i="15"/>
  <c r="D585" i="15"/>
  <c r="D583" i="15"/>
  <c r="D581" i="15"/>
  <c r="D579" i="15"/>
  <c r="D577" i="15"/>
  <c r="D575" i="15"/>
  <c r="D573" i="15"/>
  <c r="D571" i="15"/>
  <c r="D569" i="15"/>
  <c r="D567" i="15"/>
  <c r="D565" i="15"/>
  <c r="D563" i="15"/>
  <c r="D561" i="15"/>
  <c r="D559" i="15"/>
  <c r="D557" i="15"/>
  <c r="D555" i="15"/>
  <c r="D553" i="15"/>
  <c r="D551" i="15"/>
  <c r="D549" i="15"/>
  <c r="D547" i="15"/>
  <c r="D545" i="15"/>
  <c r="D543" i="15"/>
  <c r="D541" i="15"/>
  <c r="D539" i="15"/>
  <c r="D537" i="15"/>
  <c r="D535" i="15"/>
  <c r="D533" i="15"/>
  <c r="D531" i="15"/>
  <c r="D529" i="15"/>
  <c r="D527" i="15"/>
  <c r="D525" i="15"/>
  <c r="D523" i="15"/>
  <c r="D521" i="15"/>
  <c r="D519" i="15"/>
  <c r="D517" i="15"/>
  <c r="D515" i="15"/>
  <c r="D513" i="15"/>
  <c r="D511" i="15"/>
  <c r="D509" i="15"/>
  <c r="D507" i="15"/>
  <c r="D505" i="15"/>
  <c r="D503" i="15"/>
  <c r="D501" i="15"/>
  <c r="D499" i="15"/>
  <c r="D497" i="15"/>
  <c r="D495" i="15"/>
  <c r="D493" i="15"/>
  <c r="E876" i="15"/>
  <c r="E860" i="15"/>
  <c r="E852" i="15"/>
  <c r="E844" i="15"/>
  <c r="E836" i="15"/>
  <c r="E828" i="15"/>
  <c r="E820" i="15"/>
  <c r="E812" i="15"/>
  <c r="E804" i="15"/>
  <c r="E796" i="15"/>
  <c r="E788" i="15"/>
  <c r="E780" i="15"/>
  <c r="E772" i="15"/>
  <c r="E764" i="15"/>
  <c r="E756" i="15"/>
  <c r="E748" i="15"/>
  <c r="E740" i="15"/>
  <c r="E732" i="15"/>
  <c r="E724" i="15"/>
  <c r="E716" i="15"/>
  <c r="E708" i="15"/>
  <c r="E699" i="15"/>
  <c r="E695" i="15"/>
  <c r="E691" i="15"/>
  <c r="E687" i="15"/>
  <c r="E683" i="15"/>
  <c r="E679" i="15"/>
  <c r="D673" i="15"/>
  <c r="E672" i="15"/>
  <c r="E671" i="15"/>
  <c r="D665" i="15"/>
  <c r="E664" i="15"/>
  <c r="E663" i="15"/>
  <c r="D657" i="15"/>
  <c r="E656" i="15"/>
  <c r="E655" i="15"/>
  <c r="D649" i="15"/>
  <c r="E648" i="15"/>
  <c r="E647" i="15"/>
  <c r="D641" i="15"/>
  <c r="E640" i="15"/>
  <c r="E639" i="15"/>
  <c r="D633" i="15"/>
  <c r="E632" i="15"/>
  <c r="E631" i="15"/>
  <c r="D625" i="15"/>
  <c r="E624" i="15"/>
  <c r="E623" i="15"/>
  <c r="D617" i="15"/>
  <c r="E616" i="15"/>
  <c r="E615" i="15"/>
  <c r="D609" i="15"/>
  <c r="E608" i="15"/>
  <c r="E607" i="15"/>
  <c r="E602" i="15"/>
  <c r="E600" i="15"/>
  <c r="E598" i="15"/>
  <c r="E596" i="15"/>
  <c r="E594" i="15"/>
  <c r="E592" i="15"/>
  <c r="E590" i="15"/>
  <c r="E588" i="15"/>
  <c r="E586" i="15"/>
  <c r="E584" i="15"/>
  <c r="E582" i="15"/>
  <c r="E580" i="15"/>
  <c r="E578" i="15"/>
  <c r="E576" i="15"/>
  <c r="E574" i="15"/>
  <c r="E572" i="15"/>
  <c r="E570" i="15"/>
  <c r="E568" i="15"/>
  <c r="E566" i="15"/>
  <c r="E564" i="15"/>
  <c r="E562" i="15"/>
  <c r="E560" i="15"/>
  <c r="E558" i="15"/>
  <c r="E556" i="15"/>
  <c r="E554" i="15"/>
  <c r="E552" i="15"/>
  <c r="E550" i="15"/>
  <c r="E548" i="15"/>
  <c r="E546" i="15"/>
  <c r="E544" i="15"/>
  <c r="E542" i="15"/>
  <c r="E540" i="15"/>
  <c r="E538" i="15"/>
  <c r="E536" i="15"/>
  <c r="E534" i="15"/>
  <c r="E532" i="15"/>
  <c r="E530" i="15"/>
  <c r="E528" i="15"/>
  <c r="E526" i="15"/>
  <c r="E524" i="15"/>
  <c r="E522" i="15"/>
  <c r="E520" i="15"/>
  <c r="E518" i="15"/>
  <c r="E516" i="15"/>
  <c r="E514" i="15"/>
  <c r="E512" i="15"/>
  <c r="E510" i="15"/>
  <c r="E508" i="15"/>
  <c r="E506" i="15"/>
  <c r="E504" i="15"/>
  <c r="E502" i="15"/>
  <c r="E500" i="15"/>
  <c r="E498" i="15"/>
  <c r="E856" i="15"/>
  <c r="E848" i="15"/>
  <c r="E840" i="15"/>
  <c r="E832" i="15"/>
  <c r="E824" i="15"/>
  <c r="E816" i="15"/>
  <c r="E808" i="15"/>
  <c r="E800" i="15"/>
  <c r="E792" i="15"/>
  <c r="E784" i="15"/>
  <c r="E776" i="15"/>
  <c r="E768" i="15"/>
  <c r="E760" i="15"/>
  <c r="E752" i="15"/>
  <c r="E744" i="15"/>
  <c r="E736" i="15"/>
  <c r="E728" i="15"/>
  <c r="E720" i="15"/>
  <c r="E712" i="15"/>
  <c r="E704" i="15"/>
  <c r="E697" i="15"/>
  <c r="E693" i="15"/>
  <c r="E689" i="15"/>
  <c r="E685" i="15"/>
  <c r="E681" i="15"/>
  <c r="E677" i="15"/>
  <c r="E676" i="15"/>
  <c r="E675" i="15"/>
  <c r="D669" i="15"/>
  <c r="E668" i="15"/>
  <c r="E667" i="15"/>
  <c r="D661" i="15"/>
  <c r="E660" i="15"/>
  <c r="E659" i="15"/>
  <c r="D653" i="15"/>
  <c r="E652" i="15"/>
  <c r="E651" i="15"/>
  <c r="D645" i="15"/>
  <c r="E644" i="15"/>
  <c r="E643" i="15"/>
  <c r="D637" i="15"/>
  <c r="E636" i="15"/>
  <c r="E635" i="15"/>
  <c r="D629" i="15"/>
  <c r="E628" i="15"/>
  <c r="E627" i="15"/>
  <c r="D621" i="15"/>
  <c r="E620" i="15"/>
  <c r="E619" i="15"/>
  <c r="D613" i="15"/>
  <c r="E612" i="15"/>
  <c r="E611" i="15"/>
  <c r="D605" i="15"/>
  <c r="E604" i="15"/>
  <c r="E603" i="15"/>
  <c r="E601" i="15"/>
  <c r="E599" i="15"/>
  <c r="E597" i="15"/>
  <c r="E595" i="15"/>
  <c r="E593" i="15"/>
  <c r="E591" i="15"/>
  <c r="E589" i="15"/>
  <c r="E587" i="15"/>
  <c r="E585" i="15"/>
  <c r="E583" i="15"/>
  <c r="E581" i="15"/>
  <c r="E579" i="15"/>
  <c r="E577" i="15"/>
  <c r="E575" i="15"/>
  <c r="E573" i="15"/>
  <c r="E571" i="15"/>
  <c r="E569" i="15"/>
  <c r="E567" i="15"/>
  <c r="E565" i="15"/>
  <c r="E563" i="15"/>
  <c r="E561" i="15"/>
  <c r="E559" i="15"/>
  <c r="E557" i="15"/>
  <c r="E555" i="15"/>
  <c r="E553" i="15"/>
  <c r="E551" i="15"/>
  <c r="E549" i="15"/>
  <c r="E547" i="15"/>
  <c r="E545" i="15"/>
  <c r="E543" i="15"/>
  <c r="E541" i="15"/>
  <c r="E539" i="15"/>
  <c r="E537" i="15"/>
  <c r="E535" i="15"/>
  <c r="E533" i="15"/>
  <c r="E531" i="15"/>
  <c r="E529" i="15"/>
  <c r="E527" i="15"/>
  <c r="E525" i="15"/>
  <c r="E523" i="15"/>
  <c r="E521" i="15"/>
  <c r="E519" i="15"/>
  <c r="E517" i="15"/>
  <c r="E515" i="15"/>
  <c r="E513" i="15"/>
  <c r="E511" i="15"/>
  <c r="E509" i="15"/>
  <c r="E507" i="15"/>
  <c r="E505" i="15"/>
  <c r="E503" i="15"/>
  <c r="E501" i="15"/>
  <c r="E838" i="15"/>
  <c r="E806" i="15"/>
  <c r="E774" i="15"/>
  <c r="E742" i="15"/>
  <c r="E710" i="15"/>
  <c r="E700" i="15"/>
  <c r="E684" i="15"/>
  <c r="D671" i="15"/>
  <c r="E653" i="15"/>
  <c r="E646" i="15"/>
  <c r="D639" i="15"/>
  <c r="E621" i="15"/>
  <c r="E614" i="15"/>
  <c r="D607" i="15"/>
  <c r="D598" i="15"/>
  <c r="D590" i="15"/>
  <c r="D582" i="15"/>
  <c r="D574" i="15"/>
  <c r="D566" i="15"/>
  <c r="D558" i="15"/>
  <c r="D550" i="15"/>
  <c r="D542" i="15"/>
  <c r="D534" i="15"/>
  <c r="D526" i="15"/>
  <c r="D518" i="15"/>
  <c r="D510" i="15"/>
  <c r="D502" i="15"/>
  <c r="D498" i="15"/>
  <c r="E497" i="15"/>
  <c r="E496" i="15"/>
  <c r="D491" i="15"/>
  <c r="D489" i="15"/>
  <c r="D487" i="15"/>
  <c r="D485" i="15"/>
  <c r="D483" i="15"/>
  <c r="D481" i="15"/>
  <c r="D479" i="15"/>
  <c r="D477" i="15"/>
  <c r="D475" i="15"/>
  <c r="D473" i="15"/>
  <c r="D471" i="15"/>
  <c r="D469" i="15"/>
  <c r="D467" i="15"/>
  <c r="D465" i="15"/>
  <c r="D463" i="15"/>
  <c r="D461" i="15"/>
  <c r="D459" i="15"/>
  <c r="D457" i="15"/>
  <c r="D455" i="15"/>
  <c r="D453" i="15"/>
  <c r="D451" i="15"/>
  <c r="D449" i="15"/>
  <c r="D447" i="15"/>
  <c r="D445" i="15"/>
  <c r="D443" i="15"/>
  <c r="D441" i="15"/>
  <c r="D439" i="15"/>
  <c r="D437" i="15"/>
  <c r="D435" i="15"/>
  <c r="D433" i="15"/>
  <c r="D431" i="15"/>
  <c r="D429" i="15"/>
  <c r="D427" i="15"/>
  <c r="D425" i="15"/>
  <c r="D423" i="15"/>
  <c r="D421" i="15"/>
  <c r="D419" i="15"/>
  <c r="D417" i="15"/>
  <c r="D415" i="15"/>
  <c r="D413" i="15"/>
  <c r="D411" i="15"/>
  <c r="D409" i="15"/>
  <c r="D407" i="15"/>
  <c r="D405" i="15"/>
  <c r="D403" i="15"/>
  <c r="D401" i="15"/>
  <c r="D399" i="15"/>
  <c r="D397" i="15"/>
  <c r="D395" i="15"/>
  <c r="D393" i="15"/>
  <c r="D391" i="15"/>
  <c r="D389" i="15"/>
  <c r="D387" i="15"/>
  <c r="D385" i="15"/>
  <c r="D383" i="15"/>
  <c r="D381" i="15"/>
  <c r="D379" i="15"/>
  <c r="D377" i="15"/>
  <c r="D375" i="15"/>
  <c r="D373" i="15"/>
  <c r="D371" i="15"/>
  <c r="D369" i="15"/>
  <c r="D367" i="15"/>
  <c r="D365" i="15"/>
  <c r="D363" i="15"/>
  <c r="D361" i="15"/>
  <c r="D359" i="15"/>
  <c r="D357" i="15"/>
  <c r="D355" i="15"/>
  <c r="D353" i="15"/>
  <c r="D351" i="15"/>
  <c r="D349" i="15"/>
  <c r="D347" i="15"/>
  <c r="D345" i="15"/>
  <c r="D343" i="15"/>
  <c r="D341" i="15"/>
  <c r="D339" i="15"/>
  <c r="D337" i="15"/>
  <c r="D335" i="15"/>
  <c r="D333" i="15"/>
  <c r="D331" i="15"/>
  <c r="D329" i="15"/>
  <c r="D327" i="15"/>
  <c r="D325" i="15"/>
  <c r="D323" i="15"/>
  <c r="D321" i="15"/>
  <c r="D319" i="15"/>
  <c r="D317" i="15"/>
  <c r="D315" i="15"/>
  <c r="D313" i="15"/>
  <c r="D311" i="15"/>
  <c r="D309" i="15"/>
  <c r="D307" i="15"/>
  <c r="D305" i="15"/>
  <c r="D303" i="15"/>
  <c r="D301" i="15"/>
  <c r="D299" i="15"/>
  <c r="D297" i="15"/>
  <c r="D281" i="15"/>
  <c r="D279" i="15"/>
  <c r="D277" i="15"/>
  <c r="D275" i="15"/>
  <c r="D273" i="15"/>
  <c r="D271" i="15"/>
  <c r="D269" i="15"/>
  <c r="D267" i="15"/>
  <c r="D265" i="15"/>
  <c r="D263" i="15"/>
  <c r="D261" i="15"/>
  <c r="D259" i="15"/>
  <c r="D257" i="15"/>
  <c r="D255" i="15"/>
  <c r="D253" i="15"/>
  <c r="D251" i="15"/>
  <c r="D249" i="15"/>
  <c r="D247" i="15"/>
  <c r="D245" i="15"/>
  <c r="D243" i="15"/>
  <c r="D241" i="15"/>
  <c r="D239" i="15"/>
  <c r="D237" i="15"/>
  <c r="D235" i="15"/>
  <c r="D233" i="15"/>
  <c r="D231" i="15"/>
  <c r="D229" i="15"/>
  <c r="D227" i="15"/>
  <c r="D225" i="15"/>
  <c r="D223" i="15"/>
  <c r="D221" i="15"/>
  <c r="D219" i="15"/>
  <c r="D217" i="15"/>
  <c r="E854" i="15"/>
  <c r="E822" i="15"/>
  <c r="E790" i="15"/>
  <c r="E758" i="15"/>
  <c r="E726" i="15"/>
  <c r="E692" i="15"/>
  <c r="E669" i="15"/>
  <c r="E662" i="15"/>
  <c r="D655" i="15"/>
  <c r="E637" i="15"/>
  <c r="E630" i="15"/>
  <c r="D623" i="15"/>
  <c r="E605" i="15"/>
  <c r="D602" i="15"/>
  <c r="D594" i="15"/>
  <c r="D586" i="15"/>
  <c r="D578" i="15"/>
  <c r="D570" i="15"/>
  <c r="D562" i="15"/>
  <c r="D554" i="15"/>
  <c r="D546" i="15"/>
  <c r="D538" i="15"/>
  <c r="D530" i="15"/>
  <c r="D522" i="15"/>
  <c r="D514" i="15"/>
  <c r="D506" i="15"/>
  <c r="D494" i="15"/>
  <c r="E493" i="15"/>
  <c r="E492" i="15"/>
  <c r="D490" i="15"/>
  <c r="D488" i="15"/>
  <c r="D486" i="15"/>
  <c r="D484" i="15"/>
  <c r="D482" i="15"/>
  <c r="D480" i="15"/>
  <c r="D478" i="15"/>
  <c r="D476" i="15"/>
  <c r="D474" i="15"/>
  <c r="D472" i="15"/>
  <c r="D470" i="15"/>
  <c r="D468" i="15"/>
  <c r="D466" i="15"/>
  <c r="D464" i="15"/>
  <c r="D462" i="15"/>
  <c r="D460" i="15"/>
  <c r="D458" i="15"/>
  <c r="D456" i="15"/>
  <c r="D454" i="15"/>
  <c r="D452" i="15"/>
  <c r="D450" i="15"/>
  <c r="D448" i="15"/>
  <c r="D446" i="15"/>
  <c r="D444" i="15"/>
  <c r="D442" i="15"/>
  <c r="D440" i="15"/>
  <c r="D438" i="15"/>
  <c r="D436" i="15"/>
  <c r="D434" i="15"/>
  <c r="D432" i="15"/>
  <c r="D430" i="15"/>
  <c r="D428" i="15"/>
  <c r="D426" i="15"/>
  <c r="D424" i="15"/>
  <c r="D422" i="15"/>
  <c r="D420" i="15"/>
  <c r="D418" i="15"/>
  <c r="D416" i="15"/>
  <c r="D414" i="15"/>
  <c r="D412" i="15"/>
  <c r="D410" i="15"/>
  <c r="D408" i="15"/>
  <c r="D406" i="15"/>
  <c r="D404" i="15"/>
  <c r="D402" i="15"/>
  <c r="D400" i="15"/>
  <c r="D398" i="15"/>
  <c r="D396" i="15"/>
  <c r="D394" i="15"/>
  <c r="D392" i="15"/>
  <c r="D390" i="15"/>
  <c r="D388" i="15"/>
  <c r="D386" i="15"/>
  <c r="D384" i="15"/>
  <c r="D382" i="15"/>
  <c r="D380" i="15"/>
  <c r="D378" i="15"/>
  <c r="D376" i="15"/>
  <c r="D374" i="15"/>
  <c r="D372" i="15"/>
  <c r="D370" i="15"/>
  <c r="D368" i="15"/>
  <c r="D366" i="15"/>
  <c r="D364" i="15"/>
  <c r="D362" i="15"/>
  <c r="D360" i="15"/>
  <c r="D358" i="15"/>
  <c r="D356" i="15"/>
  <c r="D354" i="15"/>
  <c r="D352" i="15"/>
  <c r="D350" i="15"/>
  <c r="D348" i="15"/>
  <c r="D346" i="15"/>
  <c r="D344" i="15"/>
  <c r="D342" i="15"/>
  <c r="D340" i="15"/>
  <c r="D338" i="15"/>
  <c r="D336" i="15"/>
  <c r="D334" i="15"/>
  <c r="D332" i="15"/>
  <c r="D330" i="15"/>
  <c r="D328" i="15"/>
  <c r="D326" i="15"/>
  <c r="D324" i="15"/>
  <c r="D322" i="15"/>
  <c r="D320" i="15"/>
  <c r="D318" i="15"/>
  <c r="D316" i="15"/>
  <c r="D314" i="15"/>
  <c r="D312" i="15"/>
  <c r="D310" i="15"/>
  <c r="D308" i="15"/>
  <c r="D306" i="15"/>
  <c r="D304" i="15"/>
  <c r="D302" i="15"/>
  <c r="D300" i="15"/>
  <c r="D298" i="15"/>
  <c r="D296" i="15"/>
  <c r="D295" i="15"/>
  <c r="D294" i="15"/>
  <c r="D293" i="15"/>
  <c r="D292" i="15"/>
  <c r="D291" i="15"/>
  <c r="D290" i="15"/>
  <c r="D289" i="15"/>
  <c r="D288" i="15"/>
  <c r="D287" i="15"/>
  <c r="D286" i="15"/>
  <c r="D285" i="15"/>
  <c r="D284" i="15"/>
  <c r="D283" i="15"/>
  <c r="D282" i="15"/>
  <c r="D280" i="15"/>
  <c r="D278" i="15"/>
  <c r="D276" i="15"/>
  <c r="D274" i="15"/>
  <c r="D272" i="15"/>
  <c r="D270" i="15"/>
  <c r="D268" i="15"/>
  <c r="D266" i="15"/>
  <c r="D264" i="15"/>
  <c r="D262" i="15"/>
  <c r="D260" i="15"/>
  <c r="D258" i="15"/>
  <c r="D256" i="15"/>
  <c r="D254" i="15"/>
  <c r="D252" i="15"/>
  <c r="D250" i="15"/>
  <c r="D248" i="15"/>
  <c r="D246" i="15"/>
  <c r="D244" i="15"/>
  <c r="D242" i="15"/>
  <c r="D240" i="15"/>
  <c r="D238" i="15"/>
  <c r="E862" i="15"/>
  <c r="E830" i="15"/>
  <c r="E798" i="15"/>
  <c r="E766" i="15"/>
  <c r="E734" i="15"/>
  <c r="E702" i="15"/>
  <c r="E696" i="15"/>
  <c r="E680" i="15"/>
  <c r="E661" i="15"/>
  <c r="E654" i="15"/>
  <c r="D647" i="15"/>
  <c r="E629" i="15"/>
  <c r="E622" i="15"/>
  <c r="D615" i="15"/>
  <c r="D596" i="15"/>
  <c r="D588" i="15"/>
  <c r="D580" i="15"/>
  <c r="D572" i="15"/>
  <c r="D564" i="15"/>
  <c r="D556" i="15"/>
  <c r="D548" i="15"/>
  <c r="D540" i="15"/>
  <c r="D532" i="15"/>
  <c r="D524" i="15"/>
  <c r="D516" i="15"/>
  <c r="D508" i="15"/>
  <c r="D500" i="15"/>
  <c r="D492" i="15"/>
  <c r="E491" i="15"/>
  <c r="E489" i="15"/>
  <c r="E487" i="15"/>
  <c r="E485" i="15"/>
  <c r="E483" i="15"/>
  <c r="E481" i="15"/>
  <c r="E479" i="15"/>
  <c r="E477" i="15"/>
  <c r="E475" i="15"/>
  <c r="E473" i="15"/>
  <c r="E471" i="15"/>
  <c r="E469" i="15"/>
  <c r="E467" i="15"/>
  <c r="E465" i="15"/>
  <c r="E463" i="15"/>
  <c r="E461" i="15"/>
  <c r="E459" i="15"/>
  <c r="E457" i="15"/>
  <c r="E455" i="15"/>
  <c r="E453" i="15"/>
  <c r="E451" i="15"/>
  <c r="E449" i="15"/>
  <c r="E447" i="15"/>
  <c r="E445" i="15"/>
  <c r="E443" i="15"/>
  <c r="E441" i="15"/>
  <c r="E439" i="15"/>
  <c r="E437" i="15"/>
  <c r="E435" i="15"/>
  <c r="E433" i="15"/>
  <c r="E431" i="15"/>
  <c r="E429" i="15"/>
  <c r="E427" i="15"/>
  <c r="E425" i="15"/>
  <c r="E423" i="15"/>
  <c r="E421" i="15"/>
  <c r="E419" i="15"/>
  <c r="E417" i="15"/>
  <c r="E415" i="15"/>
  <c r="E413" i="15"/>
  <c r="E411" i="15"/>
  <c r="E409" i="15"/>
  <c r="E407" i="15"/>
  <c r="E405" i="15"/>
  <c r="E403" i="15"/>
  <c r="E401" i="15"/>
  <c r="E399" i="15"/>
  <c r="E397" i="15"/>
  <c r="E395" i="15"/>
  <c r="E393" i="15"/>
  <c r="E391" i="15"/>
  <c r="E389" i="15"/>
  <c r="E387" i="15"/>
  <c r="E385" i="15"/>
  <c r="E383" i="15"/>
  <c r="E381" i="15"/>
  <c r="E379" i="15"/>
  <c r="E377" i="15"/>
  <c r="E375" i="15"/>
  <c r="E373" i="15"/>
  <c r="E371" i="15"/>
  <c r="E369" i="15"/>
  <c r="E367" i="15"/>
  <c r="E365" i="15"/>
  <c r="E363" i="15"/>
  <c r="E361" i="15"/>
  <c r="E359" i="15"/>
  <c r="E357" i="15"/>
  <c r="E355" i="15"/>
  <c r="E353" i="15"/>
  <c r="E351" i="15"/>
  <c r="E349" i="15"/>
  <c r="E347" i="15"/>
  <c r="E345" i="15"/>
  <c r="E343" i="15"/>
  <c r="E341" i="15"/>
  <c r="E339" i="15"/>
  <c r="E337" i="15"/>
  <c r="E335" i="15"/>
  <c r="E333" i="15"/>
  <c r="E331" i="15"/>
  <c r="E329" i="15"/>
  <c r="E327" i="15"/>
  <c r="E325" i="15"/>
  <c r="E323" i="15"/>
  <c r="E321" i="15"/>
  <c r="E319" i="15"/>
  <c r="E317" i="15"/>
  <c r="E315" i="15"/>
  <c r="E313" i="15"/>
  <c r="E311" i="15"/>
  <c r="E309" i="15"/>
  <c r="E307" i="15"/>
  <c r="E305" i="15"/>
  <c r="E303" i="15"/>
  <c r="E301" i="15"/>
  <c r="E299" i="15"/>
  <c r="E297" i="15"/>
  <c r="E281" i="15"/>
  <c r="E279" i="15"/>
  <c r="E277" i="15"/>
  <c r="E275" i="15"/>
  <c r="E273" i="15"/>
  <c r="E271" i="15"/>
  <c r="E269" i="15"/>
  <c r="E267" i="15"/>
  <c r="E265" i="15"/>
  <c r="E263" i="15"/>
  <c r="E261" i="15"/>
  <c r="E259" i="15"/>
  <c r="E257" i="15"/>
  <c r="E255" i="15"/>
  <c r="E253" i="15"/>
  <c r="E251" i="15"/>
  <c r="E249" i="15"/>
  <c r="E247" i="15"/>
  <c r="E245" i="15"/>
  <c r="E243" i="15"/>
  <c r="E241" i="15"/>
  <c r="E239" i="15"/>
  <c r="E237" i="15"/>
  <c r="E235" i="15"/>
  <c r="E233" i="15"/>
  <c r="E231" i="15"/>
  <c r="E229" i="15"/>
  <c r="E227" i="15"/>
  <c r="E225" i="15"/>
  <c r="E223" i="15"/>
  <c r="E221" i="15"/>
  <c r="E219" i="15"/>
  <c r="E217" i="15"/>
  <c r="E215" i="15"/>
  <c r="E213" i="15"/>
  <c r="E211" i="15"/>
  <c r="E209" i="15"/>
  <c r="E207" i="15"/>
  <c r="E205" i="15"/>
  <c r="E203" i="15"/>
  <c r="E201" i="15"/>
  <c r="E199" i="15"/>
  <c r="E197" i="15"/>
  <c r="E194" i="15"/>
  <c r="E192" i="15"/>
  <c r="E190" i="15"/>
  <c r="E188" i="15"/>
  <c r="E186" i="15"/>
  <c r="E184" i="15"/>
  <c r="E182" i="15"/>
  <c r="E180" i="15"/>
  <c r="E178" i="15"/>
  <c r="E176" i="15"/>
  <c r="E174" i="15"/>
  <c r="E172" i="15"/>
  <c r="E170" i="15"/>
  <c r="E168" i="15"/>
  <c r="E166" i="15"/>
  <c r="E164" i="15"/>
  <c r="E162" i="15"/>
  <c r="E160" i="15"/>
  <c r="E158" i="15"/>
  <c r="E156" i="15"/>
  <c r="E154" i="15"/>
  <c r="E152" i="15"/>
  <c r="E150" i="15"/>
  <c r="E148" i="15"/>
  <c r="E146" i="15"/>
  <c r="E144" i="15"/>
  <c r="E142" i="15"/>
  <c r="E140" i="15"/>
  <c r="E138" i="15"/>
  <c r="E136" i="15"/>
  <c r="E134" i="15"/>
  <c r="E132" i="15"/>
  <c r="E130" i="15"/>
  <c r="E128" i="15"/>
  <c r="E126" i="15"/>
  <c r="E124" i="15"/>
  <c r="E122" i="15"/>
  <c r="E120" i="15"/>
  <c r="E118" i="15"/>
  <c r="E116" i="15"/>
  <c r="E114" i="15"/>
  <c r="E112" i="15"/>
  <c r="E110" i="15"/>
  <c r="E108" i="15"/>
  <c r="E106" i="15"/>
  <c r="E104" i="15"/>
  <c r="E102" i="15"/>
  <c r="E100" i="15"/>
  <c r="E98" i="15"/>
  <c r="E96" i="15"/>
  <c r="F876" i="15"/>
  <c r="F874" i="15"/>
  <c r="F875" i="15"/>
  <c r="F873" i="15"/>
  <c r="G867" i="15"/>
  <c r="G876" i="15"/>
  <c r="F862" i="15"/>
  <c r="F860" i="15"/>
  <c r="F858" i="15"/>
  <c r="F856" i="15"/>
  <c r="F854" i="15"/>
  <c r="F852" i="15"/>
  <c r="F850" i="15"/>
  <c r="F848" i="15"/>
  <c r="F846" i="15"/>
  <c r="F844" i="15"/>
  <c r="F842" i="15"/>
  <c r="F840" i="15"/>
  <c r="F838" i="15"/>
  <c r="F836" i="15"/>
  <c r="F834" i="15"/>
  <c r="F832" i="15"/>
  <c r="F830" i="15"/>
  <c r="F828" i="15"/>
  <c r="F826" i="15"/>
  <c r="F824" i="15"/>
  <c r="F822" i="15"/>
  <c r="F820" i="15"/>
  <c r="F818" i="15"/>
  <c r="F816" i="15"/>
  <c r="F814" i="15"/>
  <c r="F812" i="15"/>
  <c r="F810" i="15"/>
  <c r="F808" i="15"/>
  <c r="F806" i="15"/>
  <c r="F804" i="15"/>
  <c r="F802" i="15"/>
  <c r="F800" i="15"/>
  <c r="F798" i="15"/>
  <c r="F796" i="15"/>
  <c r="F794" i="15"/>
  <c r="F792" i="15"/>
  <c r="F790" i="15"/>
  <c r="F788" i="15"/>
  <c r="F786" i="15"/>
  <c r="F784" i="15"/>
  <c r="F782" i="15"/>
  <c r="F780" i="15"/>
  <c r="F778" i="15"/>
  <c r="F776" i="15"/>
  <c r="F774" i="15"/>
  <c r="F772" i="15"/>
  <c r="F770" i="15"/>
  <c r="F768" i="15"/>
  <c r="F766" i="15"/>
  <c r="F764" i="15"/>
  <c r="F762" i="15"/>
  <c r="F760" i="15"/>
  <c r="F758" i="15"/>
  <c r="F756" i="15"/>
  <c r="F754" i="15"/>
  <c r="F752" i="15"/>
  <c r="F750" i="15"/>
  <c r="F748" i="15"/>
  <c r="F746" i="15"/>
  <c r="F744" i="15"/>
  <c r="F742" i="15"/>
  <c r="F740" i="15"/>
  <c r="F738" i="15"/>
  <c r="F736" i="15"/>
  <c r="F734" i="15"/>
  <c r="F732" i="15"/>
  <c r="F730" i="15"/>
  <c r="F728" i="15"/>
  <c r="F726" i="15"/>
  <c r="F724" i="15"/>
  <c r="F722" i="15"/>
  <c r="F720" i="15"/>
  <c r="F718" i="15"/>
  <c r="E335" i="6" s="1"/>
  <c r="F716" i="15"/>
  <c r="E333" i="6" s="1"/>
  <c r="F714" i="15"/>
  <c r="F712" i="15"/>
  <c r="F710" i="15"/>
  <c r="F708" i="15"/>
  <c r="F706" i="15"/>
  <c r="F704" i="15"/>
  <c r="F702" i="15"/>
  <c r="F700" i="15"/>
  <c r="F698" i="15"/>
  <c r="F696" i="15"/>
  <c r="F694" i="15"/>
  <c r="F692" i="15"/>
  <c r="F690" i="15"/>
  <c r="F688" i="15"/>
  <c r="F686" i="15"/>
  <c r="F684" i="15"/>
  <c r="F682" i="15"/>
  <c r="F680" i="15"/>
  <c r="F678" i="15"/>
  <c r="G874" i="15"/>
  <c r="G873" i="15"/>
  <c r="G872" i="15"/>
  <c r="F870" i="15"/>
  <c r="F868" i="15"/>
  <c r="F867" i="15"/>
  <c r="G866" i="15"/>
  <c r="F861" i="15"/>
  <c r="F859" i="15"/>
  <c r="F857" i="15"/>
  <c r="F855" i="15"/>
  <c r="F853" i="15"/>
  <c r="F851" i="15"/>
  <c r="F849" i="15"/>
  <c r="F847" i="15"/>
  <c r="F845" i="15"/>
  <c r="F843" i="15"/>
  <c r="F841" i="15"/>
  <c r="F839" i="15"/>
  <c r="F837" i="15"/>
  <c r="F835" i="15"/>
  <c r="F833" i="15"/>
  <c r="F831" i="15"/>
  <c r="F829" i="15"/>
  <c r="F827" i="15"/>
  <c r="F825" i="15"/>
  <c r="F823" i="15"/>
  <c r="F821" i="15"/>
  <c r="F819" i="15"/>
  <c r="F817" i="15"/>
  <c r="F815" i="15"/>
  <c r="F813" i="15"/>
  <c r="F811" i="15"/>
  <c r="F809" i="15"/>
  <c r="F807" i="15"/>
  <c r="F805" i="15"/>
  <c r="F803" i="15"/>
  <c r="F801" i="15"/>
  <c r="F799" i="15"/>
  <c r="F797" i="15"/>
  <c r="F795" i="15"/>
  <c r="F793" i="15"/>
  <c r="F791" i="15"/>
  <c r="F789" i="15"/>
  <c r="F787" i="15"/>
  <c r="F785" i="15"/>
  <c r="F783" i="15"/>
  <c r="F781" i="15"/>
  <c r="F779" i="15"/>
  <c r="F777" i="15"/>
  <c r="F775" i="15"/>
  <c r="F773" i="15"/>
  <c r="F771" i="15"/>
  <c r="F769" i="15"/>
  <c r="F767" i="15"/>
  <c r="F765" i="15"/>
  <c r="F763" i="15"/>
  <c r="F761" i="15"/>
  <c r="F759" i="15"/>
  <c r="F757" i="15"/>
  <c r="F755" i="15"/>
  <c r="F753" i="15"/>
  <c r="F751" i="15"/>
  <c r="F749" i="15"/>
  <c r="F747" i="15"/>
  <c r="F745" i="15"/>
  <c r="F743" i="15"/>
  <c r="F741" i="15"/>
  <c r="F739" i="15"/>
  <c r="F737" i="15"/>
  <c r="F735" i="15"/>
  <c r="F733" i="15"/>
  <c r="F731" i="15"/>
  <c r="F729" i="15"/>
  <c r="F727" i="15"/>
  <c r="F725" i="15"/>
  <c r="F723" i="15"/>
  <c r="F721" i="15"/>
  <c r="F719" i="15"/>
  <c r="E336" i="6" s="1"/>
  <c r="F717" i="15"/>
  <c r="E334" i="6" s="1"/>
  <c r="F715" i="15"/>
  <c r="F713" i="15"/>
  <c r="F711" i="15"/>
  <c r="F709" i="15"/>
  <c r="F707" i="15"/>
  <c r="F705" i="15"/>
  <c r="F703" i="15"/>
  <c r="F701" i="15"/>
  <c r="F699" i="15"/>
  <c r="F697" i="15"/>
  <c r="F695" i="15"/>
  <c r="F693" i="15"/>
  <c r="F691" i="15"/>
  <c r="F689" i="15"/>
  <c r="F687" i="15"/>
  <c r="F685" i="15"/>
  <c r="F683" i="15"/>
  <c r="F681" i="15"/>
  <c r="F679" i="15"/>
  <c r="F677" i="15"/>
  <c r="F675" i="15"/>
  <c r="F673" i="15"/>
  <c r="F671" i="15"/>
  <c r="F669" i="15"/>
  <c r="F667" i="15"/>
  <c r="F665" i="15"/>
  <c r="F663" i="15"/>
  <c r="F661" i="15"/>
  <c r="F659" i="15"/>
  <c r="F657" i="15"/>
  <c r="F655" i="15"/>
  <c r="F653" i="15"/>
  <c r="F651" i="15"/>
  <c r="F649" i="15"/>
  <c r="F647" i="15"/>
  <c r="F645" i="15"/>
  <c r="F643" i="15"/>
  <c r="F641" i="15"/>
  <c r="F639" i="15"/>
  <c r="F637" i="15"/>
  <c r="F635" i="15"/>
  <c r="F633" i="15"/>
  <c r="F631" i="15"/>
  <c r="F629" i="15"/>
  <c r="F627" i="15"/>
  <c r="F625" i="15"/>
  <c r="F623" i="15"/>
  <c r="F621" i="15"/>
  <c r="F619" i="15"/>
  <c r="F617" i="15"/>
  <c r="F615" i="15"/>
  <c r="F613" i="15"/>
  <c r="F611" i="15"/>
  <c r="F609" i="15"/>
  <c r="F607" i="15"/>
  <c r="F605" i="15"/>
  <c r="F603" i="15"/>
  <c r="G875" i="15"/>
  <c r="F872" i="15"/>
  <c r="F866" i="15"/>
  <c r="G862" i="15"/>
  <c r="G860" i="15"/>
  <c r="G858" i="15"/>
  <c r="G856" i="15"/>
  <c r="G854" i="15"/>
  <c r="G852" i="15"/>
  <c r="G850" i="15"/>
  <c r="G848" i="15"/>
  <c r="G846" i="15"/>
  <c r="G844" i="15"/>
  <c r="G842" i="15"/>
  <c r="G840" i="15"/>
  <c r="G838" i="15"/>
  <c r="G836" i="15"/>
  <c r="G834" i="15"/>
  <c r="G832" i="15"/>
  <c r="G830" i="15"/>
  <c r="G828" i="15"/>
  <c r="G826" i="15"/>
  <c r="G824" i="15"/>
  <c r="G822" i="15"/>
  <c r="G820" i="15"/>
  <c r="G818" i="15"/>
  <c r="G816" i="15"/>
  <c r="G814" i="15"/>
  <c r="G812" i="15"/>
  <c r="G810" i="15"/>
  <c r="G808" i="15"/>
  <c r="G806" i="15"/>
  <c r="G804" i="15"/>
  <c r="G802" i="15"/>
  <c r="G800" i="15"/>
  <c r="G798" i="15"/>
  <c r="G796" i="15"/>
  <c r="G794" i="15"/>
  <c r="G792" i="15"/>
  <c r="G790" i="15"/>
  <c r="G788" i="15"/>
  <c r="G786" i="15"/>
  <c r="G784" i="15"/>
  <c r="G782" i="15"/>
  <c r="G780" i="15"/>
  <c r="G778" i="15"/>
  <c r="G776" i="15"/>
  <c r="G774" i="15"/>
  <c r="G772" i="15"/>
  <c r="G770" i="15"/>
  <c r="G768" i="15"/>
  <c r="G766" i="15"/>
  <c r="G764" i="15"/>
  <c r="G762" i="15"/>
  <c r="G760" i="15"/>
  <c r="G758" i="15"/>
  <c r="G756" i="15"/>
  <c r="G754" i="15"/>
  <c r="G752" i="15"/>
  <c r="G750" i="15"/>
  <c r="G748" i="15"/>
  <c r="G746" i="15"/>
  <c r="G744" i="15"/>
  <c r="G742" i="15"/>
  <c r="G740" i="15"/>
  <c r="G738" i="15"/>
  <c r="G736" i="15"/>
  <c r="G734" i="15"/>
  <c r="G732" i="15"/>
  <c r="G730" i="15"/>
  <c r="G728" i="15"/>
  <c r="G726" i="15"/>
  <c r="G724" i="15"/>
  <c r="G722" i="15"/>
  <c r="G720" i="15"/>
  <c r="G718" i="15"/>
  <c r="G716" i="15"/>
  <c r="G714" i="15"/>
  <c r="G712" i="15"/>
  <c r="G710" i="15"/>
  <c r="G708" i="15"/>
  <c r="G706" i="15"/>
  <c r="G704" i="15"/>
  <c r="G702" i="15"/>
  <c r="G855" i="15"/>
  <c r="G847" i="15"/>
  <c r="G839" i="15"/>
  <c r="G831" i="15"/>
  <c r="G823" i="15"/>
  <c r="G815" i="15"/>
  <c r="G807" i="15"/>
  <c r="G799" i="15"/>
  <c r="G791" i="15"/>
  <c r="G783" i="15"/>
  <c r="G775" i="15"/>
  <c r="G767" i="15"/>
  <c r="G759" i="15"/>
  <c r="G751" i="15"/>
  <c r="G743" i="15"/>
  <c r="G735" i="15"/>
  <c r="G727" i="15"/>
  <c r="G719" i="15"/>
  <c r="G711" i="15"/>
  <c r="G703" i="15"/>
  <c r="G699" i="15"/>
  <c r="G695" i="15"/>
  <c r="G691" i="15"/>
  <c r="G687" i="15"/>
  <c r="G683" i="15"/>
  <c r="G679" i="15"/>
  <c r="F672" i="15"/>
  <c r="G671" i="15"/>
  <c r="G670" i="15"/>
  <c r="F664" i="15"/>
  <c r="G663" i="15"/>
  <c r="G662" i="15"/>
  <c r="F656" i="15"/>
  <c r="G655" i="15"/>
  <c r="G654" i="15"/>
  <c r="F648" i="15"/>
  <c r="G647" i="15"/>
  <c r="G646" i="15"/>
  <c r="F640" i="15"/>
  <c r="G639" i="15"/>
  <c r="G638" i="15"/>
  <c r="F632" i="15"/>
  <c r="G631" i="15"/>
  <c r="G630" i="15"/>
  <c r="F624" i="15"/>
  <c r="G623" i="15"/>
  <c r="G622" i="15"/>
  <c r="F616" i="15"/>
  <c r="G615" i="15"/>
  <c r="G614" i="15"/>
  <c r="F608" i="15"/>
  <c r="G607" i="15"/>
  <c r="G606" i="15"/>
  <c r="F602" i="15"/>
  <c r="F600" i="15"/>
  <c r="F598" i="15"/>
  <c r="F596" i="15"/>
  <c r="F594" i="15"/>
  <c r="F592" i="15"/>
  <c r="F590" i="15"/>
  <c r="F588" i="15"/>
  <c r="F586" i="15"/>
  <c r="F584" i="15"/>
  <c r="F582" i="15"/>
  <c r="F580" i="15"/>
  <c r="F578" i="15"/>
  <c r="F576" i="15"/>
  <c r="F574" i="15"/>
  <c r="F572" i="15"/>
  <c r="F570" i="15"/>
  <c r="F568" i="15"/>
  <c r="F566" i="15"/>
  <c r="F564" i="15"/>
  <c r="F562" i="15"/>
  <c r="F560" i="15"/>
  <c r="F558" i="15"/>
  <c r="F556" i="15"/>
  <c r="F554" i="15"/>
  <c r="F552" i="15"/>
  <c r="F550" i="15"/>
  <c r="F548" i="15"/>
  <c r="F546" i="15"/>
  <c r="F544" i="15"/>
  <c r="F542" i="15"/>
  <c r="F540" i="15"/>
  <c r="F538" i="15"/>
  <c r="F536" i="15"/>
  <c r="F534" i="15"/>
  <c r="F532" i="15"/>
  <c r="F530" i="15"/>
  <c r="F528" i="15"/>
  <c r="F526" i="15"/>
  <c r="F524" i="15"/>
  <c r="F522" i="15"/>
  <c r="F520" i="15"/>
  <c r="F518" i="15"/>
  <c r="F516" i="15"/>
  <c r="F514" i="15"/>
  <c r="F512" i="15"/>
  <c r="F510" i="15"/>
  <c r="F508" i="15"/>
  <c r="F506" i="15"/>
  <c r="F504" i="15"/>
  <c r="F502" i="15"/>
  <c r="F500" i="15"/>
  <c r="F498" i="15"/>
  <c r="F496" i="15"/>
  <c r="F494" i="15"/>
  <c r="F492" i="15"/>
  <c r="G857" i="15"/>
  <c r="G849" i="15"/>
  <c r="G841" i="15"/>
  <c r="G833" i="15"/>
  <c r="G825" i="15"/>
  <c r="G817" i="15"/>
  <c r="G809" i="15"/>
  <c r="G801" i="15"/>
  <c r="G793" i="15"/>
  <c r="G785" i="15"/>
  <c r="G777" i="15"/>
  <c r="G769" i="15"/>
  <c r="G761" i="15"/>
  <c r="G753" i="15"/>
  <c r="G745" i="15"/>
  <c r="G737" i="15"/>
  <c r="G729" i="15"/>
  <c r="G721" i="15"/>
  <c r="G713" i="15"/>
  <c r="G705" i="15"/>
  <c r="G700" i="15"/>
  <c r="G696" i="15"/>
  <c r="G692" i="15"/>
  <c r="G688" i="15"/>
  <c r="G684" i="15"/>
  <c r="G680" i="15"/>
  <c r="G676" i="15"/>
  <c r="F670" i="15"/>
  <c r="G669" i="15"/>
  <c r="G668" i="15"/>
  <c r="F662" i="15"/>
  <c r="G661" i="15"/>
  <c r="G660" i="15"/>
  <c r="F654" i="15"/>
  <c r="G653" i="15"/>
  <c r="G652" i="15"/>
  <c r="F646" i="15"/>
  <c r="G645" i="15"/>
  <c r="G644" i="15"/>
  <c r="F638" i="15"/>
  <c r="G637" i="15"/>
  <c r="G636" i="15"/>
  <c r="F630" i="15"/>
  <c r="G629" i="15"/>
  <c r="G628" i="15"/>
  <c r="F622" i="15"/>
  <c r="G621" i="15"/>
  <c r="G620" i="15"/>
  <c r="F614" i="15"/>
  <c r="G613" i="15"/>
  <c r="G612" i="15"/>
  <c r="F606" i="15"/>
  <c r="G605" i="15"/>
  <c r="G604" i="15"/>
  <c r="G601" i="15"/>
  <c r="G599" i="15"/>
  <c r="G597" i="15"/>
  <c r="G595" i="15"/>
  <c r="G593" i="15"/>
  <c r="G591" i="15"/>
  <c r="G589" i="15"/>
  <c r="G587" i="15"/>
  <c r="G585" i="15"/>
  <c r="G583" i="15"/>
  <c r="G581" i="15"/>
  <c r="G579" i="15"/>
  <c r="G577" i="15"/>
  <c r="G575" i="15"/>
  <c r="G573" i="15"/>
  <c r="G571" i="15"/>
  <c r="G569" i="15"/>
  <c r="G567" i="15"/>
  <c r="G565" i="15"/>
  <c r="G563" i="15"/>
  <c r="G561" i="15"/>
  <c r="G559" i="15"/>
  <c r="G557" i="15"/>
  <c r="G555" i="15"/>
  <c r="G553" i="15"/>
  <c r="G551" i="15"/>
  <c r="G549" i="15"/>
  <c r="G547" i="15"/>
  <c r="G545" i="15"/>
  <c r="G543" i="15"/>
  <c r="G541" i="15"/>
  <c r="G539" i="15"/>
  <c r="G537" i="15"/>
  <c r="G535" i="15"/>
  <c r="G533" i="15"/>
  <c r="G531" i="15"/>
  <c r="G529" i="15"/>
  <c r="G527" i="15"/>
  <c r="G525" i="15"/>
  <c r="G523" i="15"/>
  <c r="G521" i="15"/>
  <c r="G519" i="15"/>
  <c r="G517" i="15"/>
  <c r="G515" i="15"/>
  <c r="G513" i="15"/>
  <c r="G511" i="15"/>
  <c r="G509" i="15"/>
  <c r="G507" i="15"/>
  <c r="G505" i="15"/>
  <c r="G503" i="15"/>
  <c r="G501" i="15"/>
  <c r="G499" i="15"/>
  <c r="G861" i="15"/>
  <c r="G853" i="15"/>
  <c r="G845" i="15"/>
  <c r="G837" i="15"/>
  <c r="G829" i="15"/>
  <c r="G821" i="15"/>
  <c r="G813" i="15"/>
  <c r="G805" i="15"/>
  <c r="G797" i="15"/>
  <c r="G789" i="15"/>
  <c r="G781" i="15"/>
  <c r="G773" i="15"/>
  <c r="G765" i="15"/>
  <c r="G757" i="15"/>
  <c r="G749" i="15"/>
  <c r="G741" i="15"/>
  <c r="G733" i="15"/>
  <c r="G725" i="15"/>
  <c r="G717" i="15"/>
  <c r="G709" i="15"/>
  <c r="G701" i="15"/>
  <c r="G698" i="15"/>
  <c r="G694" i="15"/>
  <c r="G690" i="15"/>
  <c r="G686" i="15"/>
  <c r="G682" i="15"/>
  <c r="G678" i="15"/>
  <c r="F674" i="15"/>
  <c r="G673" i="15"/>
  <c r="G672" i="15"/>
  <c r="F666" i="15"/>
  <c r="G665" i="15"/>
  <c r="G664" i="15"/>
  <c r="F658" i="15"/>
  <c r="G657" i="15"/>
  <c r="G656" i="15"/>
  <c r="F650" i="15"/>
  <c r="G649" i="15"/>
  <c r="G648" i="15"/>
  <c r="F642" i="15"/>
  <c r="G641" i="15"/>
  <c r="G640" i="15"/>
  <c r="F634" i="15"/>
  <c r="G633" i="15"/>
  <c r="G632" i="15"/>
  <c r="F626" i="15"/>
  <c r="G625" i="15"/>
  <c r="G624" i="15"/>
  <c r="F618" i="15"/>
  <c r="G617" i="15"/>
  <c r="G616" i="15"/>
  <c r="F610" i="15"/>
  <c r="G609" i="15"/>
  <c r="G608" i="15"/>
  <c r="G602" i="15"/>
  <c r="G600" i="15"/>
  <c r="G598" i="15"/>
  <c r="G596" i="15"/>
  <c r="G594" i="15"/>
  <c r="G592" i="15"/>
  <c r="G590" i="15"/>
  <c r="G588" i="15"/>
  <c r="G586" i="15"/>
  <c r="G584" i="15"/>
  <c r="G582" i="15"/>
  <c r="G580" i="15"/>
  <c r="G578" i="15"/>
  <c r="G576" i="15"/>
  <c r="G574" i="15"/>
  <c r="G572" i="15"/>
  <c r="G570" i="15"/>
  <c r="G568" i="15"/>
  <c r="G566" i="15"/>
  <c r="G564" i="15"/>
  <c r="G562" i="15"/>
  <c r="G560" i="15"/>
  <c r="G558" i="15"/>
  <c r="G556" i="15"/>
  <c r="G554" i="15"/>
  <c r="G552" i="15"/>
  <c r="G550" i="15"/>
  <c r="G548" i="15"/>
  <c r="G546" i="15"/>
  <c r="G544" i="15"/>
  <c r="G542" i="15"/>
  <c r="G540" i="15"/>
  <c r="G538" i="15"/>
  <c r="G536" i="15"/>
  <c r="G534" i="15"/>
  <c r="G532" i="15"/>
  <c r="G530" i="15"/>
  <c r="G528" i="15"/>
  <c r="G526" i="15"/>
  <c r="G524" i="15"/>
  <c r="G522" i="15"/>
  <c r="G520" i="15"/>
  <c r="G518" i="15"/>
  <c r="G516" i="15"/>
  <c r="G514" i="15"/>
  <c r="G512" i="15"/>
  <c r="G510" i="15"/>
  <c r="G508" i="15"/>
  <c r="G506" i="15"/>
  <c r="G504" i="15"/>
  <c r="G502" i="15"/>
  <c r="G500" i="15"/>
  <c r="G859" i="15"/>
  <c r="G827" i="15"/>
  <c r="G795" i="15"/>
  <c r="G763" i="15"/>
  <c r="G731" i="15"/>
  <c r="G689" i="15"/>
  <c r="G674" i="15"/>
  <c r="G667" i="15"/>
  <c r="F660" i="15"/>
  <c r="G642" i="15"/>
  <c r="G635" i="15"/>
  <c r="F628" i="15"/>
  <c r="G610" i="15"/>
  <c r="G603" i="15"/>
  <c r="F595" i="15"/>
  <c r="F587" i="15"/>
  <c r="F579" i="15"/>
  <c r="F571" i="15"/>
  <c r="F563" i="15"/>
  <c r="F555" i="15"/>
  <c r="F547" i="15"/>
  <c r="F539" i="15"/>
  <c r="F531" i="15"/>
  <c r="F523" i="15"/>
  <c r="F515" i="15"/>
  <c r="F507" i="15"/>
  <c r="F499" i="15"/>
  <c r="F495" i="15"/>
  <c r="G494" i="15"/>
  <c r="G493" i="15"/>
  <c r="F490" i="15"/>
  <c r="F488" i="15"/>
  <c r="F486" i="15"/>
  <c r="F484" i="15"/>
  <c r="F482" i="15"/>
  <c r="F480" i="15"/>
  <c r="F478" i="15"/>
  <c r="F476" i="15"/>
  <c r="F474" i="15"/>
  <c r="F472" i="15"/>
  <c r="F470" i="15"/>
  <c r="F468" i="15"/>
  <c r="F466" i="15"/>
  <c r="F464" i="15"/>
  <c r="F462" i="15"/>
  <c r="F460" i="15"/>
  <c r="F458" i="15"/>
  <c r="F456" i="15"/>
  <c r="F454" i="15"/>
  <c r="F452" i="15"/>
  <c r="F450" i="15"/>
  <c r="F448" i="15"/>
  <c r="F446" i="15"/>
  <c r="F444" i="15"/>
  <c r="F442" i="15"/>
  <c r="F440" i="15"/>
  <c r="F438" i="15"/>
  <c r="F436" i="15"/>
  <c r="F434" i="15"/>
  <c r="F432" i="15"/>
  <c r="F430" i="15"/>
  <c r="F428" i="15"/>
  <c r="F426" i="15"/>
  <c r="F424" i="15"/>
  <c r="F422" i="15"/>
  <c r="F420" i="15"/>
  <c r="F418" i="15"/>
  <c r="F416" i="15"/>
  <c r="F414" i="15"/>
  <c r="F412" i="15"/>
  <c r="F410" i="15"/>
  <c r="F408" i="15"/>
  <c r="F406" i="15"/>
  <c r="F404" i="15"/>
  <c r="F402" i="15"/>
  <c r="F400" i="15"/>
  <c r="F398" i="15"/>
  <c r="F396" i="15"/>
  <c r="F394" i="15"/>
  <c r="F392" i="15"/>
  <c r="F390" i="15"/>
  <c r="F388" i="15"/>
  <c r="F386" i="15"/>
  <c r="F384" i="15"/>
  <c r="F382" i="15"/>
  <c r="F380" i="15"/>
  <c r="F378" i="15"/>
  <c r="F376" i="15"/>
  <c r="F374" i="15"/>
  <c r="F372" i="15"/>
  <c r="F370" i="15"/>
  <c r="F368" i="15"/>
  <c r="F366" i="15"/>
  <c r="F364" i="15"/>
  <c r="F362" i="15"/>
  <c r="F360" i="15"/>
  <c r="F358" i="15"/>
  <c r="F356" i="15"/>
  <c r="F354" i="15"/>
  <c r="F352" i="15"/>
  <c r="F350" i="15"/>
  <c r="F348" i="15"/>
  <c r="F346" i="15"/>
  <c r="F344" i="15"/>
  <c r="F342" i="15"/>
  <c r="F340" i="15"/>
  <c r="F338" i="15"/>
  <c r="F336" i="15"/>
  <c r="F334" i="15"/>
  <c r="F332" i="15"/>
  <c r="F330" i="15"/>
  <c r="F328" i="15"/>
  <c r="F326" i="15"/>
  <c r="F324" i="15"/>
  <c r="F322" i="15"/>
  <c r="F320" i="15"/>
  <c r="F318" i="15"/>
  <c r="F316" i="15"/>
  <c r="F314" i="15"/>
  <c r="F312" i="15"/>
  <c r="F310" i="15"/>
  <c r="F308" i="15"/>
  <c r="C364" i="6" s="1"/>
  <c r="F306" i="15"/>
  <c r="C362" i="6" s="1"/>
  <c r="F304" i="15"/>
  <c r="C360" i="6" s="1"/>
  <c r="F302" i="15"/>
  <c r="F300" i="15"/>
  <c r="F298" i="15"/>
  <c r="F296" i="15"/>
  <c r="F280" i="15"/>
  <c r="F278" i="15"/>
  <c r="F276" i="15"/>
  <c r="F274" i="15"/>
  <c r="F272" i="15"/>
  <c r="F270" i="15"/>
  <c r="F268" i="15"/>
  <c r="F266" i="15"/>
  <c r="F264" i="15"/>
  <c r="F262" i="15"/>
  <c r="F260" i="15"/>
  <c r="F258" i="15"/>
  <c r="F256" i="15"/>
  <c r="F254" i="15"/>
  <c r="F252" i="15"/>
  <c r="F250" i="15"/>
  <c r="F248" i="15"/>
  <c r="F246" i="15"/>
  <c r="F244" i="15"/>
  <c r="F242" i="15"/>
  <c r="F240" i="15"/>
  <c r="F238" i="15"/>
  <c r="F236" i="15"/>
  <c r="F234" i="15"/>
  <c r="F232" i="15"/>
  <c r="F230" i="15"/>
  <c r="F228" i="15"/>
  <c r="F226" i="15"/>
  <c r="F224" i="15"/>
  <c r="F222" i="15"/>
  <c r="F220" i="15"/>
  <c r="F218" i="15"/>
  <c r="F216" i="15"/>
  <c r="G868" i="15"/>
  <c r="G843" i="15"/>
  <c r="G811" i="15"/>
  <c r="G779" i="15"/>
  <c r="G747" i="15"/>
  <c r="G715" i="15"/>
  <c r="G697" i="15"/>
  <c r="G681" i="15"/>
  <c r="F676" i="15"/>
  <c r="G658" i="15"/>
  <c r="G651" i="15"/>
  <c r="F644" i="15"/>
  <c r="G626" i="15"/>
  <c r="G619" i="15"/>
  <c r="F612" i="15"/>
  <c r="F599" i="15"/>
  <c r="F591" i="15"/>
  <c r="F583" i="15"/>
  <c r="F575" i="15"/>
  <c r="F567" i="15"/>
  <c r="F559" i="15"/>
  <c r="F551" i="15"/>
  <c r="F543" i="15"/>
  <c r="F535" i="15"/>
  <c r="F527" i="15"/>
  <c r="F519" i="15"/>
  <c r="F511" i="15"/>
  <c r="F503" i="15"/>
  <c r="G497" i="15"/>
  <c r="F491" i="15"/>
  <c r="F489" i="15"/>
  <c r="F487" i="15"/>
  <c r="F485" i="15"/>
  <c r="F483" i="15"/>
  <c r="F481" i="15"/>
  <c r="F479" i="15"/>
  <c r="F477" i="15"/>
  <c r="F475" i="15"/>
  <c r="F473" i="15"/>
  <c r="F471" i="15"/>
  <c r="F469" i="15"/>
  <c r="F467" i="15"/>
  <c r="F465" i="15"/>
  <c r="F463" i="15"/>
  <c r="F461" i="15"/>
  <c r="F459" i="15"/>
  <c r="F457" i="15"/>
  <c r="F455" i="15"/>
  <c r="F453" i="15"/>
  <c r="F451" i="15"/>
  <c r="F449" i="15"/>
  <c r="F447" i="15"/>
  <c r="F445" i="15"/>
  <c r="F443" i="15"/>
  <c r="F441" i="15"/>
  <c r="F439" i="15"/>
  <c r="F437" i="15"/>
  <c r="F435" i="15"/>
  <c r="F433" i="15"/>
  <c r="F431" i="15"/>
  <c r="F429" i="15"/>
  <c r="F427" i="15"/>
  <c r="F425" i="15"/>
  <c r="F423" i="15"/>
  <c r="F421" i="15"/>
  <c r="F419" i="15"/>
  <c r="F417" i="15"/>
  <c r="F415" i="15"/>
  <c r="F413" i="15"/>
  <c r="F411" i="15"/>
  <c r="F409" i="15"/>
  <c r="F407" i="15"/>
  <c r="F405" i="15"/>
  <c r="F403" i="15"/>
  <c r="F401" i="15"/>
  <c r="F399" i="15"/>
  <c r="F397" i="15"/>
  <c r="F395" i="15"/>
  <c r="F393" i="15"/>
  <c r="F391" i="15"/>
  <c r="F389" i="15"/>
  <c r="F387" i="15"/>
  <c r="F385" i="15"/>
  <c r="F383" i="15"/>
  <c r="F381" i="15"/>
  <c r="F379" i="15"/>
  <c r="F377" i="15"/>
  <c r="F375" i="15"/>
  <c r="F373" i="15"/>
  <c r="F371" i="15"/>
  <c r="F369" i="15"/>
  <c r="F367" i="15"/>
  <c r="F365" i="15"/>
  <c r="F363" i="15"/>
  <c r="F361" i="15"/>
  <c r="F359" i="15"/>
  <c r="F357" i="15"/>
  <c r="F355" i="15"/>
  <c r="F353" i="15"/>
  <c r="F351" i="15"/>
  <c r="F349" i="15"/>
  <c r="F347" i="15"/>
  <c r="F345" i="15"/>
  <c r="F343" i="15"/>
  <c r="F341" i="15"/>
  <c r="F339" i="15"/>
  <c r="F337" i="15"/>
  <c r="F335" i="15"/>
  <c r="F333" i="15"/>
  <c r="F331" i="15"/>
  <c r="F329" i="15"/>
  <c r="F327" i="15"/>
  <c r="F325" i="15"/>
  <c r="F323" i="15"/>
  <c r="F321" i="15"/>
  <c r="F319" i="15"/>
  <c r="F317" i="15"/>
  <c r="F315" i="15"/>
  <c r="F313" i="15"/>
  <c r="F311" i="15"/>
  <c r="F309" i="15"/>
  <c r="C365" i="6" s="1"/>
  <c r="F307" i="15"/>
  <c r="C363" i="6" s="1"/>
  <c r="F305" i="15"/>
  <c r="C361" i="6" s="1"/>
  <c r="F303" i="15"/>
  <c r="F301" i="15"/>
  <c r="F299" i="15"/>
  <c r="F297" i="15"/>
  <c r="F281" i="15"/>
  <c r="F279" i="15"/>
  <c r="F277" i="15"/>
  <c r="F275" i="15"/>
  <c r="F273" i="15"/>
  <c r="F271" i="15"/>
  <c r="F269" i="15"/>
  <c r="F267" i="15"/>
  <c r="F265" i="15"/>
  <c r="F263" i="15"/>
  <c r="F261" i="15"/>
  <c r="F259" i="15"/>
  <c r="F257" i="15"/>
  <c r="F255" i="15"/>
  <c r="F253" i="15"/>
  <c r="F251" i="15"/>
  <c r="F249" i="15"/>
  <c r="F247" i="15"/>
  <c r="F245" i="15"/>
  <c r="F243" i="15"/>
  <c r="F241" i="15"/>
  <c r="F239" i="15"/>
  <c r="F237" i="15"/>
  <c r="G851" i="15"/>
  <c r="G819" i="15"/>
  <c r="G787" i="15"/>
  <c r="G755" i="15"/>
  <c r="G723" i="15"/>
  <c r="G685" i="15"/>
  <c r="G675" i="15"/>
  <c r="F668" i="15"/>
  <c r="G650" i="15"/>
  <c r="G643" i="15"/>
  <c r="F636" i="15"/>
  <c r="G618" i="15"/>
  <c r="G611" i="15"/>
  <c r="F604" i="15"/>
  <c r="F601" i="15"/>
  <c r="F593" i="15"/>
  <c r="F585" i="15"/>
  <c r="F577" i="15"/>
  <c r="F569" i="15"/>
  <c r="F561" i="15"/>
  <c r="F553" i="15"/>
  <c r="F545" i="15"/>
  <c r="F537" i="15"/>
  <c r="F529" i="15"/>
  <c r="F521" i="15"/>
  <c r="F513" i="15"/>
  <c r="F505" i="15"/>
  <c r="G498" i="15"/>
  <c r="F497" i="15"/>
  <c r="G496" i="15"/>
  <c r="G495" i="15"/>
  <c r="G490" i="15"/>
  <c r="G488" i="15"/>
  <c r="G486" i="15"/>
  <c r="G484" i="15"/>
  <c r="G482" i="15"/>
  <c r="G480" i="15"/>
  <c r="G478" i="15"/>
  <c r="G476" i="15"/>
  <c r="G474" i="15"/>
  <c r="G472" i="15"/>
  <c r="G470" i="15"/>
  <c r="G468" i="15"/>
  <c r="G466" i="15"/>
  <c r="G464" i="15"/>
  <c r="G462" i="15"/>
  <c r="G460" i="15"/>
  <c r="G458" i="15"/>
  <c r="G456" i="15"/>
  <c r="G454" i="15"/>
  <c r="G452" i="15"/>
  <c r="G450" i="15"/>
  <c r="G448" i="15"/>
  <c r="G446" i="15"/>
  <c r="G444" i="15"/>
  <c r="G442" i="15"/>
  <c r="G440" i="15"/>
  <c r="G438" i="15"/>
  <c r="G436" i="15"/>
  <c r="G434" i="15"/>
  <c r="G432" i="15"/>
  <c r="G430" i="15"/>
  <c r="G428" i="15"/>
  <c r="G426" i="15"/>
  <c r="G424" i="15"/>
  <c r="G422" i="15"/>
  <c r="G420" i="15"/>
  <c r="G418" i="15"/>
  <c r="G416" i="15"/>
  <c r="G414" i="15"/>
  <c r="G412" i="15"/>
  <c r="G410" i="15"/>
  <c r="G408" i="15"/>
  <c r="G406" i="15"/>
  <c r="G404" i="15"/>
  <c r="G402" i="15"/>
  <c r="G400" i="15"/>
  <c r="G398" i="15"/>
  <c r="G396" i="15"/>
  <c r="G394" i="15"/>
  <c r="G392" i="15"/>
  <c r="G390" i="15"/>
  <c r="G388" i="15"/>
  <c r="G386" i="15"/>
  <c r="G384" i="15"/>
  <c r="G382" i="15"/>
  <c r="G380" i="15"/>
  <c r="G378" i="15"/>
  <c r="G376" i="15"/>
  <c r="G374" i="15"/>
  <c r="G372" i="15"/>
  <c r="G370" i="15"/>
  <c r="G368" i="15"/>
  <c r="G366" i="15"/>
  <c r="G364" i="15"/>
  <c r="G362" i="15"/>
  <c r="G360" i="15"/>
  <c r="G358" i="15"/>
  <c r="G356" i="15"/>
  <c r="G354" i="15"/>
  <c r="G352" i="15"/>
  <c r="G350" i="15"/>
  <c r="G348" i="15"/>
  <c r="G346" i="15"/>
  <c r="G344" i="15"/>
  <c r="G342" i="15"/>
  <c r="G340" i="15"/>
  <c r="G338" i="15"/>
  <c r="G336" i="15"/>
  <c r="G334" i="15"/>
  <c r="G332" i="15"/>
  <c r="G330" i="15"/>
  <c r="G328" i="15"/>
  <c r="G326" i="15"/>
  <c r="G324" i="15"/>
  <c r="G322" i="15"/>
  <c r="G320" i="15"/>
  <c r="G318" i="15"/>
  <c r="G316" i="15"/>
  <c r="G314" i="15"/>
  <c r="G312" i="15"/>
  <c r="G310" i="15"/>
  <c r="G308" i="15"/>
  <c r="G306" i="15"/>
  <c r="G304" i="15"/>
  <c r="G302" i="15"/>
  <c r="G300" i="15"/>
  <c r="G298" i="15"/>
  <c r="G296" i="15"/>
  <c r="G280" i="15"/>
  <c r="G278" i="15"/>
  <c r="G276" i="15"/>
  <c r="G274" i="15"/>
  <c r="G272" i="15"/>
  <c r="G270" i="15"/>
  <c r="G268" i="15"/>
  <c r="G266" i="15"/>
  <c r="G264" i="15"/>
  <c r="G262" i="15"/>
  <c r="G260" i="15"/>
  <c r="G258" i="15"/>
  <c r="G256" i="15"/>
  <c r="G254" i="15"/>
  <c r="G252" i="15"/>
  <c r="G250" i="15"/>
  <c r="G248" i="15"/>
  <c r="G246" i="15"/>
  <c r="G244" i="15"/>
  <c r="G242" i="15"/>
  <c r="G240" i="15"/>
  <c r="G238" i="15"/>
  <c r="G236" i="15"/>
  <c r="G234" i="15"/>
  <c r="G232" i="15"/>
  <c r="G230" i="15"/>
  <c r="G228" i="15"/>
  <c r="G226" i="15"/>
  <c r="G224" i="15"/>
  <c r="G222" i="15"/>
  <c r="G220" i="15"/>
  <c r="G218" i="15"/>
  <c r="G216" i="15"/>
  <c r="G214" i="15"/>
  <c r="G212" i="15"/>
  <c r="G210" i="15"/>
  <c r="G208" i="15"/>
  <c r="G206" i="15"/>
  <c r="G204" i="15"/>
  <c r="G202" i="15"/>
  <c r="G200" i="15"/>
  <c r="G198" i="15"/>
  <c r="F196" i="15"/>
  <c r="D237" i="6" s="1"/>
  <c r="G195" i="15"/>
  <c r="G193" i="15"/>
  <c r="G191" i="15"/>
  <c r="G189" i="15"/>
  <c r="G187" i="15"/>
  <c r="G185" i="15"/>
  <c r="G183" i="15"/>
  <c r="G181" i="15"/>
  <c r="G179" i="15"/>
  <c r="G177" i="15"/>
  <c r="G175" i="15"/>
  <c r="G173" i="15"/>
  <c r="G171" i="15"/>
  <c r="G169" i="15"/>
  <c r="G167" i="15"/>
  <c r="G165" i="15"/>
  <c r="G163" i="15"/>
  <c r="G161" i="15"/>
  <c r="G159" i="15"/>
  <c r="G157" i="15"/>
  <c r="G155" i="15"/>
  <c r="G153" i="15"/>
  <c r="G151" i="15"/>
  <c r="G149" i="15"/>
  <c r="G147" i="15"/>
  <c r="G145" i="15"/>
  <c r="G143" i="15"/>
  <c r="G141" i="15"/>
  <c r="G139" i="15"/>
  <c r="G137" i="15"/>
  <c r="G135" i="15"/>
  <c r="G133" i="15"/>
  <c r="G131" i="15"/>
  <c r="G129" i="15"/>
  <c r="G127" i="15"/>
  <c r="G125" i="15"/>
  <c r="G123" i="15"/>
  <c r="G121" i="15"/>
  <c r="G119" i="15"/>
  <c r="G117" i="15"/>
  <c r="G115" i="15"/>
  <c r="G113" i="15"/>
  <c r="G111" i="15"/>
  <c r="G109" i="15"/>
  <c r="G107" i="15"/>
  <c r="G105" i="15"/>
  <c r="G103" i="15"/>
  <c r="G101" i="15"/>
  <c r="G99" i="15"/>
  <c r="G97" i="15"/>
  <c r="J4" i="15"/>
  <c r="J5" i="15"/>
  <c r="E9" i="15"/>
  <c r="G10" i="15"/>
  <c r="E11" i="15"/>
  <c r="G12" i="15"/>
  <c r="E13" i="15"/>
  <c r="G14" i="15"/>
  <c r="E15" i="15"/>
  <c r="G16" i="15"/>
  <c r="E17" i="15"/>
  <c r="G18" i="15"/>
  <c r="E19" i="15"/>
  <c r="G20" i="15"/>
  <c r="E21" i="15"/>
  <c r="G22" i="15"/>
  <c r="E23" i="15"/>
  <c r="G24" i="15"/>
  <c r="E25" i="15"/>
  <c r="G26" i="15"/>
  <c r="E27" i="15"/>
  <c r="G28" i="15"/>
  <c r="E29" i="15"/>
  <c r="G30" i="15"/>
  <c r="E31" i="15"/>
  <c r="G32" i="15"/>
  <c r="E33" i="15"/>
  <c r="G34" i="15"/>
  <c r="E35" i="15"/>
  <c r="G36" i="15"/>
  <c r="E37" i="15"/>
  <c r="G38" i="15"/>
  <c r="E39" i="15"/>
  <c r="G40" i="15"/>
  <c r="E41" i="15"/>
  <c r="G42" i="15"/>
  <c r="E43" i="15"/>
  <c r="G44" i="15"/>
  <c r="E45" i="15"/>
  <c r="G46" i="15"/>
  <c r="E47" i="15"/>
  <c r="G48" i="15"/>
  <c r="E49" i="15"/>
  <c r="G50" i="15"/>
  <c r="E51" i="15"/>
  <c r="G52" i="15"/>
  <c r="E53" i="15"/>
  <c r="G54" i="15"/>
  <c r="E55" i="15"/>
  <c r="G56" i="15"/>
  <c r="E57" i="15"/>
  <c r="G58" i="15"/>
  <c r="E59" i="15"/>
  <c r="G60" i="15"/>
  <c r="E61" i="15"/>
  <c r="G62" i="15"/>
  <c r="E63" i="15"/>
  <c r="G64" i="15"/>
  <c r="E65" i="15"/>
  <c r="G66" i="15"/>
  <c r="E67" i="15"/>
  <c r="G68" i="15"/>
  <c r="E69" i="15"/>
  <c r="G70" i="15"/>
  <c r="E71" i="15"/>
  <c r="G72" i="15"/>
  <c r="E73" i="15"/>
  <c r="G74" i="15"/>
  <c r="E75" i="15"/>
  <c r="G76" i="15"/>
  <c r="E77" i="15"/>
  <c r="G78" i="15"/>
  <c r="E79" i="15"/>
  <c r="G80" i="15"/>
  <c r="E81" i="15"/>
  <c r="G82" i="15"/>
  <c r="E83" i="15"/>
  <c r="G84" i="15"/>
  <c r="E85" i="15"/>
  <c r="G86" i="15"/>
  <c r="E87" i="15"/>
  <c r="G88" i="15"/>
  <c r="E89" i="15"/>
  <c r="G90" i="15"/>
  <c r="E91" i="15"/>
  <c r="G92" i="15"/>
  <c r="E93" i="15"/>
  <c r="G94" i="15"/>
  <c r="E95" i="15"/>
  <c r="G98" i="15"/>
  <c r="F99" i="15"/>
  <c r="F100" i="15"/>
  <c r="E101" i="15"/>
  <c r="D102" i="15"/>
  <c r="D103" i="15"/>
  <c r="G106" i="15"/>
  <c r="F107" i="15"/>
  <c r="F108" i="15"/>
  <c r="E109" i="15"/>
  <c r="D110" i="15"/>
  <c r="D111" i="15"/>
  <c r="G114" i="15"/>
  <c r="F115" i="15"/>
  <c r="F116" i="15"/>
  <c r="E117" i="15"/>
  <c r="D118" i="15"/>
  <c r="D119" i="15"/>
  <c r="G122" i="15"/>
  <c r="F123" i="15"/>
  <c r="F124" i="15"/>
  <c r="E125" i="15"/>
  <c r="D126" i="15"/>
  <c r="D127" i="15"/>
  <c r="G130" i="15"/>
  <c r="F131" i="15"/>
  <c r="F132" i="15"/>
  <c r="E133" i="15"/>
  <c r="D134" i="15"/>
  <c r="D135" i="15"/>
  <c r="G138" i="15"/>
  <c r="F139" i="15"/>
  <c r="E301" i="6" s="1"/>
  <c r="F140" i="15"/>
  <c r="E302" i="6" s="1"/>
  <c r="E141" i="15"/>
  <c r="D142" i="15"/>
  <c r="D143" i="15"/>
  <c r="G146" i="15"/>
  <c r="F147" i="15"/>
  <c r="F148" i="15"/>
  <c r="E149" i="15"/>
  <c r="D150" i="15"/>
  <c r="D151" i="15"/>
  <c r="G154" i="15"/>
  <c r="F155" i="15"/>
  <c r="F156" i="15"/>
  <c r="E157" i="15"/>
  <c r="D158" i="15"/>
  <c r="D159" i="15"/>
  <c r="G162" i="15"/>
  <c r="F163" i="15"/>
  <c r="F164" i="15"/>
  <c r="E165" i="15"/>
  <c r="D166" i="15"/>
  <c r="D167" i="15"/>
  <c r="G170" i="15"/>
  <c r="F171" i="15"/>
  <c r="F172" i="15"/>
  <c r="E173" i="15"/>
  <c r="D174" i="15"/>
  <c r="D175" i="15"/>
  <c r="G178" i="15"/>
  <c r="F179" i="15"/>
  <c r="F180" i="15"/>
  <c r="E181" i="15"/>
  <c r="D182" i="15"/>
  <c r="D183" i="15"/>
  <c r="G186" i="15"/>
  <c r="F187" i="15"/>
  <c r="F188" i="15"/>
  <c r="E189" i="15"/>
  <c r="D190" i="15"/>
  <c r="D191" i="15"/>
  <c r="G194" i="15"/>
  <c r="F195" i="15"/>
  <c r="C233" i="6" s="1"/>
  <c r="G197" i="15"/>
  <c r="F198" i="15"/>
  <c r="F199" i="15"/>
  <c r="E200" i="15"/>
  <c r="D201" i="15"/>
  <c r="D202" i="15"/>
  <c r="G205" i="15"/>
  <c r="F206" i="15"/>
  <c r="F207" i="15"/>
  <c r="E208" i="15"/>
  <c r="D209" i="15"/>
  <c r="D210" i="15"/>
  <c r="G213" i="15"/>
  <c r="F214" i="15"/>
  <c r="F215" i="15"/>
  <c r="E216" i="15"/>
  <c r="G217" i="15"/>
  <c r="E220" i="15"/>
  <c r="G221" i="15"/>
  <c r="E224" i="15"/>
  <c r="G225" i="15"/>
  <c r="E228" i="15"/>
  <c r="G229" i="15"/>
  <c r="E232" i="15"/>
  <c r="G233" i="15"/>
  <c r="E236" i="15"/>
  <c r="G241" i="15"/>
  <c r="E244" i="15"/>
  <c r="G249" i="15"/>
  <c r="E252" i="15"/>
  <c r="G257" i="15"/>
  <c r="E260" i="15"/>
  <c r="G265" i="15"/>
  <c r="E268" i="15"/>
  <c r="G273" i="15"/>
  <c r="E276" i="15"/>
  <c r="G281" i="15"/>
  <c r="F285" i="15"/>
  <c r="F289" i="15"/>
  <c r="F293" i="15"/>
  <c r="G299" i="15"/>
  <c r="E302" i="15"/>
  <c r="G307" i="15"/>
  <c r="E310" i="15"/>
  <c r="G315" i="15"/>
  <c r="E318" i="15"/>
  <c r="G323" i="15"/>
  <c r="E326" i="15"/>
  <c r="G331" i="15"/>
  <c r="E334" i="15"/>
  <c r="G339" i="15"/>
  <c r="E342" i="15"/>
  <c r="G347" i="15"/>
  <c r="E350" i="15"/>
  <c r="G355" i="15"/>
  <c r="E358" i="15"/>
  <c r="G363" i="15"/>
  <c r="E366" i="15"/>
  <c r="G371" i="15"/>
  <c r="E374" i="15"/>
  <c r="G379" i="15"/>
  <c r="E382" i="15"/>
  <c r="G387" i="15"/>
  <c r="E390" i="15"/>
  <c r="G395" i="15"/>
  <c r="E398" i="15"/>
  <c r="G403" i="15"/>
  <c r="E406" i="15"/>
  <c r="G411" i="15"/>
  <c r="E414" i="15"/>
  <c r="G419" i="15"/>
  <c r="E422" i="15"/>
  <c r="G427" i="15"/>
  <c r="E430" i="15"/>
  <c r="G435" i="15"/>
  <c r="E438" i="15"/>
  <c r="G443" i="15"/>
  <c r="E446" i="15"/>
  <c r="G451" i="15"/>
  <c r="E454" i="15"/>
  <c r="G459" i="15"/>
  <c r="E462" i="15"/>
  <c r="G467" i="15"/>
  <c r="E470" i="15"/>
  <c r="G475" i="15"/>
  <c r="E478" i="15"/>
  <c r="G483" i="15"/>
  <c r="E486" i="15"/>
  <c r="G491" i="15"/>
  <c r="E495" i="15"/>
  <c r="E499" i="15"/>
  <c r="F509" i="15"/>
  <c r="D520" i="15"/>
  <c r="F541" i="15"/>
  <c r="D552" i="15"/>
  <c r="F573" i="15"/>
  <c r="D584" i="15"/>
  <c r="E606" i="15"/>
  <c r="F620" i="15"/>
  <c r="G634" i="15"/>
  <c r="D663" i="15"/>
  <c r="G677" i="15"/>
  <c r="G739" i="15"/>
  <c r="E782" i="15"/>
  <c r="E28" i="15"/>
  <c r="G29" i="15"/>
  <c r="E30" i="15"/>
  <c r="G31" i="15"/>
  <c r="E32" i="15"/>
  <c r="G33" i="15"/>
  <c r="E34" i="15"/>
  <c r="G35" i="15"/>
  <c r="E36" i="15"/>
  <c r="G37" i="15"/>
  <c r="E38" i="15"/>
  <c r="G39" i="15"/>
  <c r="E40" i="15"/>
  <c r="G41" i="15"/>
  <c r="E42" i="15"/>
  <c r="G43" i="15"/>
  <c r="E44" i="15"/>
  <c r="G45" i="15"/>
  <c r="E46" i="15"/>
  <c r="G47" i="15"/>
  <c r="E48" i="15"/>
  <c r="G49" i="15"/>
  <c r="E50" i="15"/>
  <c r="G51" i="15"/>
  <c r="E52" i="15"/>
  <c r="G53" i="15"/>
  <c r="E54" i="15"/>
  <c r="G55" i="15"/>
  <c r="E56" i="15"/>
  <c r="G57" i="15"/>
  <c r="E58" i="15"/>
  <c r="G59" i="15"/>
  <c r="E60" i="15"/>
  <c r="G61" i="15"/>
  <c r="E62" i="15"/>
  <c r="G63" i="15"/>
  <c r="E64" i="15"/>
  <c r="G65" i="15"/>
  <c r="E66" i="15"/>
  <c r="G67" i="15"/>
  <c r="E68" i="15"/>
  <c r="G69" i="15"/>
  <c r="E70" i="15"/>
  <c r="G71" i="15"/>
  <c r="E72" i="15"/>
  <c r="G73" i="15"/>
  <c r="E74" i="15"/>
  <c r="G75" i="15"/>
  <c r="E76" i="15"/>
  <c r="G77" i="15"/>
  <c r="E78" i="15"/>
  <c r="G79" i="15"/>
  <c r="E80" i="15"/>
  <c r="G81" i="15"/>
  <c r="E82" i="15"/>
  <c r="G83" i="15"/>
  <c r="E84" i="15"/>
  <c r="G85" i="15"/>
  <c r="E86" i="15"/>
  <c r="G87" i="15"/>
  <c r="E88" i="15"/>
  <c r="G89" i="15"/>
  <c r="E90" i="15"/>
  <c r="G91" i="15"/>
  <c r="E92" i="15"/>
  <c r="G93" i="15"/>
  <c r="E94" i="15"/>
  <c r="G95" i="15"/>
  <c r="F96" i="15"/>
  <c r="E97" i="15"/>
  <c r="D98" i="15"/>
  <c r="D99" i="15"/>
  <c r="G102" i="15"/>
  <c r="F103" i="15"/>
  <c r="F104" i="15"/>
  <c r="E105" i="15"/>
  <c r="D106" i="15"/>
  <c r="D107" i="15"/>
  <c r="G110" i="15"/>
  <c r="F111" i="15"/>
  <c r="F112" i="15"/>
  <c r="E113" i="15"/>
  <c r="D114" i="15"/>
  <c r="D115" i="15"/>
  <c r="G118" i="15"/>
  <c r="F119" i="15"/>
  <c r="F120" i="15"/>
  <c r="E121" i="15"/>
  <c r="D122" i="15"/>
  <c r="D123" i="15"/>
  <c r="G126" i="15"/>
  <c r="F127" i="15"/>
  <c r="F128" i="15"/>
  <c r="E129" i="15"/>
  <c r="D130" i="15"/>
  <c r="D131" i="15"/>
  <c r="G134" i="15"/>
  <c r="F135" i="15"/>
  <c r="D326" i="6" s="1"/>
  <c r="F136" i="15"/>
  <c r="D327" i="6" s="1"/>
  <c r="E137" i="15"/>
  <c r="D138" i="15"/>
  <c r="D139" i="15"/>
  <c r="G142" i="15"/>
  <c r="F143" i="15"/>
  <c r="E305" i="6" s="1"/>
  <c r="F144" i="15"/>
  <c r="C348" i="6" s="1"/>
  <c r="E145" i="15"/>
  <c r="D146" i="15"/>
  <c r="D147" i="15"/>
  <c r="G150" i="15"/>
  <c r="F151" i="15"/>
  <c r="C352" i="6" s="1"/>
  <c r="F152" i="15"/>
  <c r="C353" i="6" s="1"/>
  <c r="E153" i="15"/>
  <c r="D154" i="15"/>
  <c r="D155" i="15"/>
  <c r="G158" i="15"/>
  <c r="F159" i="15"/>
  <c r="F160" i="15"/>
  <c r="E161" i="15"/>
  <c r="D162" i="15"/>
  <c r="D163" i="15"/>
  <c r="G166" i="15"/>
  <c r="F167" i="15"/>
  <c r="F168" i="15"/>
  <c r="E169" i="15"/>
  <c r="D170" i="15"/>
  <c r="D171" i="15"/>
  <c r="G174" i="15"/>
  <c r="F175" i="15"/>
  <c r="F176" i="15"/>
  <c r="E177" i="15"/>
  <c r="D178" i="15"/>
  <c r="D179" i="15"/>
  <c r="G182" i="15"/>
  <c r="F183" i="15"/>
  <c r="F184" i="15"/>
  <c r="E185" i="15"/>
  <c r="D186" i="15"/>
  <c r="D187" i="15"/>
  <c r="G190" i="15"/>
  <c r="F191" i="15"/>
  <c r="C229" i="6" s="1"/>
  <c r="F192" i="15"/>
  <c r="C230" i="6" s="1"/>
  <c r="E193" i="15"/>
  <c r="D194" i="15"/>
  <c r="D195" i="15"/>
  <c r="D197" i="15"/>
  <c r="D198" i="15"/>
  <c r="G201" i="15"/>
  <c r="F202" i="15"/>
  <c r="F203" i="15"/>
  <c r="E204" i="15"/>
  <c r="D205" i="15"/>
  <c r="D206" i="15"/>
  <c r="G209" i="15"/>
  <c r="F210" i="15"/>
  <c r="F211" i="15"/>
  <c r="E212" i="15"/>
  <c r="D213" i="15"/>
  <c r="D214" i="15"/>
  <c r="E218" i="15"/>
  <c r="G219" i="15"/>
  <c r="E222" i="15"/>
  <c r="G223" i="15"/>
  <c r="E226" i="15"/>
  <c r="G227" i="15"/>
  <c r="E230" i="15"/>
  <c r="G231" i="15"/>
  <c r="E234" i="15"/>
  <c r="G235" i="15"/>
  <c r="G237" i="15"/>
  <c r="E240" i="15"/>
  <c r="G245" i="15"/>
  <c r="E248" i="15"/>
  <c r="G253" i="15"/>
  <c r="E256" i="15"/>
  <c r="G261" i="15"/>
  <c r="E264" i="15"/>
  <c r="G269" i="15"/>
  <c r="E272" i="15"/>
  <c r="G277" i="15"/>
  <c r="E280" i="15"/>
  <c r="F283" i="15"/>
  <c r="F287" i="15"/>
  <c r="F291" i="15"/>
  <c r="F295" i="15"/>
  <c r="E298" i="15"/>
  <c r="G303" i="15"/>
  <c r="E306" i="15"/>
  <c r="G311" i="15"/>
  <c r="E314" i="15"/>
  <c r="G319" i="15"/>
  <c r="E322" i="15"/>
  <c r="G327" i="15"/>
  <c r="E330" i="15"/>
  <c r="G335" i="15"/>
  <c r="E338" i="15"/>
  <c r="G343" i="15"/>
  <c r="E346" i="15"/>
  <c r="G351" i="15"/>
  <c r="E354" i="15"/>
  <c r="G359" i="15"/>
  <c r="E362" i="15"/>
  <c r="G367" i="15"/>
  <c r="E370" i="15"/>
  <c r="G375" i="15"/>
  <c r="E378" i="15"/>
  <c r="G383" i="15"/>
  <c r="E386" i="15"/>
  <c r="G391" i="15"/>
  <c r="E394" i="15"/>
  <c r="G399" i="15"/>
  <c r="E402" i="15"/>
  <c r="G407" i="15"/>
  <c r="E410" i="15"/>
  <c r="G415" i="15"/>
  <c r="E418" i="15"/>
  <c r="G423" i="15"/>
  <c r="E426" i="15"/>
  <c r="G431" i="15"/>
  <c r="E434" i="15"/>
  <c r="G439" i="15"/>
  <c r="E442" i="15"/>
  <c r="G447" i="15"/>
  <c r="E450" i="15"/>
  <c r="G455" i="15"/>
  <c r="E458" i="15"/>
  <c r="G463" i="15"/>
  <c r="E466" i="15"/>
  <c r="G471" i="15"/>
  <c r="E474" i="15"/>
  <c r="G479" i="15"/>
  <c r="E482" i="15"/>
  <c r="G487" i="15"/>
  <c r="E490" i="15"/>
  <c r="F493" i="15"/>
  <c r="D504" i="15"/>
  <c r="F525" i="15"/>
  <c r="D536" i="15"/>
  <c r="F557" i="15"/>
  <c r="D568" i="15"/>
  <c r="F589" i="15"/>
  <c r="D600" i="15"/>
  <c r="E613" i="15"/>
  <c r="G627" i="15"/>
  <c r="E670" i="15"/>
  <c r="E688" i="15"/>
  <c r="E718" i="15"/>
  <c r="G803" i="15"/>
  <c r="E846" i="15"/>
  <c r="K97" i="16"/>
  <c r="J98" i="16"/>
  <c r="J5" i="16"/>
  <c r="K4" i="16"/>
  <c r="J26" i="16"/>
  <c r="K25" i="16"/>
  <c r="C122" i="16"/>
  <c r="D121" i="16"/>
  <c r="J48" i="16"/>
  <c r="K47" i="16"/>
  <c r="C68" i="16"/>
  <c r="D67" i="16"/>
  <c r="J72" i="16"/>
  <c r="K71" i="16"/>
  <c r="C5" i="16"/>
  <c r="D4" i="16"/>
  <c r="J11" i="16"/>
  <c r="K10" i="16"/>
  <c r="C15" i="16"/>
  <c r="D14" i="16"/>
  <c r="C23" i="16"/>
  <c r="D22" i="16"/>
  <c r="C31" i="16"/>
  <c r="D30" i="16"/>
  <c r="C64" i="16"/>
  <c r="D63" i="16"/>
  <c r="J19" i="16"/>
  <c r="K18" i="16"/>
  <c r="J23" i="16"/>
  <c r="K23" i="16" s="1"/>
  <c r="K22" i="16"/>
  <c r="C48" i="16"/>
  <c r="D47" i="16"/>
  <c r="K89" i="16"/>
  <c r="J90" i="16"/>
  <c r="C95" i="16"/>
  <c r="C149" i="16"/>
  <c r="D148" i="16"/>
  <c r="C11" i="16"/>
  <c r="D10" i="16"/>
  <c r="C60" i="16"/>
  <c r="D59" i="16"/>
  <c r="C196" i="16"/>
  <c r="D196" i="16" s="1"/>
  <c r="D195" i="16"/>
  <c r="C277" i="16"/>
  <c r="D276" i="16"/>
  <c r="C38" i="16"/>
  <c r="C42" i="16"/>
  <c r="C54" i="16"/>
  <c r="J54" i="16"/>
  <c r="J66" i="16"/>
  <c r="C74" i="16"/>
  <c r="C139" i="16"/>
  <c r="D138" i="16"/>
  <c r="C185" i="16"/>
  <c r="D184" i="16"/>
  <c r="C245" i="16"/>
  <c r="D244" i="16"/>
  <c r="C264" i="16"/>
  <c r="D263" i="16"/>
  <c r="C295" i="16"/>
  <c r="D294" i="16"/>
  <c r="C85" i="16"/>
  <c r="D84" i="16"/>
  <c r="J86" i="16"/>
  <c r="C90" i="16"/>
  <c r="C130" i="16"/>
  <c r="D129" i="16"/>
  <c r="C233" i="16"/>
  <c r="D233" i="16" s="1"/>
  <c r="D232" i="16"/>
  <c r="C257" i="16"/>
  <c r="D256" i="16"/>
  <c r="K16" i="16"/>
  <c r="D20" i="16"/>
  <c r="K24" i="16"/>
  <c r="D83" i="16"/>
  <c r="C135" i="16"/>
  <c r="D134" i="16"/>
  <c r="C173" i="16"/>
  <c r="D172" i="16"/>
  <c r="C310" i="16"/>
  <c r="D309" i="16"/>
  <c r="D336" i="16"/>
  <c r="C337" i="16"/>
  <c r="C112" i="16"/>
  <c r="D111" i="16"/>
  <c r="D159" i="16"/>
  <c r="D161" i="16"/>
  <c r="D163" i="16"/>
  <c r="D165" i="16"/>
  <c r="D167" i="16"/>
  <c r="D206" i="16"/>
  <c r="D208" i="16"/>
  <c r="D210" i="16"/>
  <c r="D212" i="16"/>
  <c r="D214" i="16"/>
  <c r="D216" i="16"/>
  <c r="D225" i="16"/>
  <c r="D227" i="16"/>
  <c r="D236" i="16"/>
  <c r="C249" i="16"/>
  <c r="D248" i="16"/>
  <c r="C271" i="16"/>
  <c r="D271" i="16" s="1"/>
  <c r="D270" i="16"/>
  <c r="C253" i="16"/>
  <c r="D252" i="16"/>
  <c r="D573" i="16"/>
  <c r="C574" i="16"/>
  <c r="D574" i="16" s="1"/>
  <c r="D641" i="16"/>
  <c r="C642" i="16"/>
  <c r="D353" i="16"/>
  <c r="C354" i="16"/>
  <c r="D405" i="16"/>
  <c r="C406" i="16"/>
  <c r="D498" i="16"/>
  <c r="C499" i="16"/>
  <c r="D591" i="16"/>
  <c r="C592" i="16"/>
  <c r="C324" i="16"/>
  <c r="D359" i="16"/>
  <c r="C360" i="16"/>
  <c r="D452" i="16"/>
  <c r="C453" i="16"/>
  <c r="D656" i="16"/>
  <c r="C657" i="16"/>
  <c r="D679" i="16"/>
  <c r="C680" i="16"/>
  <c r="D609" i="16"/>
  <c r="C610" i="16"/>
  <c r="D579" i="16"/>
  <c r="C580" i="16"/>
  <c r="D575" i="16"/>
  <c r="C576" i="16"/>
  <c r="D587" i="16"/>
  <c r="C588" i="16"/>
  <c r="D603" i="16"/>
  <c r="C604" i="16"/>
  <c r="D633" i="16"/>
  <c r="C634" i="16"/>
  <c r="D583" i="16"/>
  <c r="C584" i="16"/>
  <c r="D599" i="16"/>
  <c r="C600" i="16"/>
  <c r="D613" i="16"/>
  <c r="C614" i="16"/>
  <c r="D629" i="16"/>
  <c r="C630" i="16"/>
  <c r="D630" i="16" s="1"/>
  <c r="D637" i="16"/>
  <c r="C638" i="16"/>
  <c r="D649" i="16"/>
  <c r="C650" i="16"/>
  <c r="C839" i="16"/>
  <c r="D838" i="16"/>
  <c r="C789" i="16"/>
  <c r="D788" i="16"/>
  <c r="D716" i="16"/>
  <c r="C717" i="16"/>
  <c r="D672" i="16"/>
  <c r="C673" i="16"/>
  <c r="D777" i="16"/>
  <c r="C778" i="16"/>
  <c r="D797" i="16"/>
  <c r="C798" i="16"/>
  <c r="D805" i="16"/>
  <c r="C806" i="16"/>
  <c r="C847" i="16"/>
  <c r="D846" i="16"/>
  <c r="D676" i="16"/>
  <c r="C677" i="16"/>
  <c r="D776" i="16"/>
  <c r="D796" i="16"/>
  <c r="D804" i="16"/>
  <c r="C833" i="16"/>
  <c r="D832" i="16"/>
  <c r="C843" i="16"/>
  <c r="D843" i="16" s="1"/>
  <c r="D842" i="16"/>
  <c r="C855" i="16"/>
  <c r="D855" i="16" s="1"/>
  <c r="D854" i="16"/>
  <c r="C666" i="16"/>
  <c r="C686" i="16"/>
  <c r="C698" i="16"/>
  <c r="C710" i="16"/>
  <c r="C714" i="16"/>
  <c r="D714" i="16" s="1"/>
  <c r="C727" i="16"/>
  <c r="C736" i="16"/>
  <c r="C744" i="16"/>
  <c r="C750" i="16"/>
  <c r="C760" i="16"/>
  <c r="F13" i="9" l="1"/>
  <c r="C67" i="7"/>
  <c r="G61" i="12"/>
  <c r="G34" i="12"/>
  <c r="G85" i="12"/>
  <c r="G43" i="12"/>
  <c r="G66" i="12"/>
  <c r="G16" i="12"/>
  <c r="G73" i="12"/>
  <c r="G15" i="12"/>
  <c r="G38" i="12"/>
  <c r="G62" i="12"/>
  <c r="G81" i="12"/>
  <c r="I81" i="12" s="1"/>
  <c r="G17" i="12"/>
  <c r="G33" i="12"/>
  <c r="G58" i="12"/>
  <c r="G83" i="12"/>
  <c r="H19" i="10"/>
  <c r="D15" i="9"/>
  <c r="I98" i="12"/>
  <c r="D536" i="16"/>
  <c r="C537" i="16"/>
  <c r="H25" i="10"/>
  <c r="G28" i="12"/>
  <c r="G89" i="12"/>
  <c r="I89" i="12" s="1"/>
  <c r="G68" i="12"/>
  <c r="G32" i="12"/>
  <c r="G51" i="12"/>
  <c r="G46" i="12"/>
  <c r="I46" i="12" s="1"/>
  <c r="G26" i="12"/>
  <c r="G82" i="12"/>
  <c r="G29" i="12"/>
  <c r="G47" i="12"/>
  <c r="I47" i="12" s="1"/>
  <c r="G72" i="12"/>
  <c r="G91" i="12"/>
  <c r="G24" i="12"/>
  <c r="G52" i="12"/>
  <c r="J52" i="12" s="1"/>
  <c r="O52" i="12" s="1"/>
  <c r="G70" i="12"/>
  <c r="G93" i="12"/>
  <c r="D105" i="16"/>
  <c r="C106" i="16"/>
  <c r="I873" i="15"/>
  <c r="I872" i="15"/>
  <c r="G54" i="12"/>
  <c r="G19" i="12"/>
  <c r="G71" i="12"/>
  <c r="G37" i="12"/>
  <c r="G63" i="12"/>
  <c r="G92" i="12"/>
  <c r="I92" i="12" s="1"/>
  <c r="G57" i="12"/>
  <c r="G87" i="12"/>
  <c r="G35" i="12"/>
  <c r="G50" i="12"/>
  <c r="I50" i="12" s="1"/>
  <c r="G75" i="12"/>
  <c r="G97" i="12"/>
  <c r="G27" i="12"/>
  <c r="G55" i="12"/>
  <c r="G77" i="12"/>
  <c r="J108" i="16"/>
  <c r="K107" i="16"/>
  <c r="D847" i="16"/>
  <c r="C848" i="16"/>
  <c r="D354" i="16"/>
  <c r="C355" i="16"/>
  <c r="C140" i="16"/>
  <c r="D139" i="16"/>
  <c r="F191" i="16"/>
  <c r="I198" i="15"/>
  <c r="G191" i="16" s="1"/>
  <c r="F100" i="16"/>
  <c r="I107" i="15"/>
  <c r="G100" i="16" s="1"/>
  <c r="F168" i="16"/>
  <c r="I175" i="15"/>
  <c r="G168" i="16" s="1"/>
  <c r="F152" i="16"/>
  <c r="I159" i="15"/>
  <c r="G152" i="16" s="1"/>
  <c r="H875" i="15"/>
  <c r="H876" i="15"/>
  <c r="H874" i="15"/>
  <c r="H872" i="15"/>
  <c r="H868" i="15"/>
  <c r="H861" i="15"/>
  <c r="H859" i="15"/>
  <c r="H857" i="15"/>
  <c r="H855" i="15"/>
  <c r="H853" i="15"/>
  <c r="H851" i="15"/>
  <c r="H849" i="15"/>
  <c r="H847" i="15"/>
  <c r="H845" i="15"/>
  <c r="H843" i="15"/>
  <c r="H841" i="15"/>
  <c r="H839" i="15"/>
  <c r="H837" i="15"/>
  <c r="H835" i="15"/>
  <c r="H833" i="15"/>
  <c r="H831" i="15"/>
  <c r="H829" i="15"/>
  <c r="H827" i="15"/>
  <c r="H825" i="15"/>
  <c r="H823" i="15"/>
  <c r="H821" i="15"/>
  <c r="H819" i="15"/>
  <c r="H817" i="15"/>
  <c r="H815" i="15"/>
  <c r="H813" i="15"/>
  <c r="H811" i="15"/>
  <c r="H809" i="15"/>
  <c r="H807" i="15"/>
  <c r="H805" i="15"/>
  <c r="H803" i="15"/>
  <c r="H801" i="15"/>
  <c r="H799" i="15"/>
  <c r="H797" i="15"/>
  <c r="H795" i="15"/>
  <c r="H793" i="15"/>
  <c r="H791" i="15"/>
  <c r="H789" i="15"/>
  <c r="H787" i="15"/>
  <c r="H785" i="15"/>
  <c r="H783" i="15"/>
  <c r="H781" i="15"/>
  <c r="H779" i="15"/>
  <c r="H777" i="15"/>
  <c r="H775" i="15"/>
  <c r="H773" i="15"/>
  <c r="H771" i="15"/>
  <c r="H769" i="15"/>
  <c r="H767" i="15"/>
  <c r="H765" i="15"/>
  <c r="H763" i="15"/>
  <c r="H761" i="15"/>
  <c r="H759" i="15"/>
  <c r="H757" i="15"/>
  <c r="H755" i="15"/>
  <c r="H753" i="15"/>
  <c r="H751" i="15"/>
  <c r="H749" i="15"/>
  <c r="H747" i="15"/>
  <c r="H745" i="15"/>
  <c r="H743" i="15"/>
  <c r="H741" i="15"/>
  <c r="H739" i="15"/>
  <c r="H737" i="15"/>
  <c r="H735" i="15"/>
  <c r="H733" i="15"/>
  <c r="H731" i="15"/>
  <c r="H729" i="15"/>
  <c r="H727" i="15"/>
  <c r="H725" i="15"/>
  <c r="H723" i="15"/>
  <c r="H721" i="15"/>
  <c r="H719" i="15"/>
  <c r="H717" i="15"/>
  <c r="H715" i="15"/>
  <c r="H713" i="15"/>
  <c r="H711" i="15"/>
  <c r="H709" i="15"/>
  <c r="H707" i="15"/>
  <c r="H705" i="15"/>
  <c r="H703" i="15"/>
  <c r="H701" i="15"/>
  <c r="H699" i="15"/>
  <c r="H697" i="15"/>
  <c r="H695" i="15"/>
  <c r="H693" i="15"/>
  <c r="H691" i="15"/>
  <c r="H689" i="15"/>
  <c r="H687" i="15"/>
  <c r="H685" i="15"/>
  <c r="H683" i="15"/>
  <c r="H681" i="15"/>
  <c r="H679" i="15"/>
  <c r="H677" i="15"/>
  <c r="H862" i="15"/>
  <c r="H860" i="15"/>
  <c r="H858" i="15"/>
  <c r="H856" i="15"/>
  <c r="H854" i="15"/>
  <c r="H852" i="15"/>
  <c r="H850" i="15"/>
  <c r="H848" i="15"/>
  <c r="H846" i="15"/>
  <c r="H844" i="15"/>
  <c r="H842" i="15"/>
  <c r="H840" i="15"/>
  <c r="H838" i="15"/>
  <c r="H836" i="15"/>
  <c r="H834" i="15"/>
  <c r="H832" i="15"/>
  <c r="H830" i="15"/>
  <c r="H828" i="15"/>
  <c r="H826" i="15"/>
  <c r="H824" i="15"/>
  <c r="H822" i="15"/>
  <c r="H820" i="15"/>
  <c r="H818" i="15"/>
  <c r="H816" i="15"/>
  <c r="H814" i="15"/>
  <c r="H812" i="15"/>
  <c r="H810" i="15"/>
  <c r="H808" i="15"/>
  <c r="H806" i="15"/>
  <c r="H804" i="15"/>
  <c r="H802" i="15"/>
  <c r="H800" i="15"/>
  <c r="H798" i="15"/>
  <c r="H796" i="15"/>
  <c r="H794" i="15"/>
  <c r="H792" i="15"/>
  <c r="H790" i="15"/>
  <c r="H788" i="15"/>
  <c r="H786" i="15"/>
  <c r="H784" i="15"/>
  <c r="H782" i="15"/>
  <c r="H780" i="15"/>
  <c r="H778" i="15"/>
  <c r="H776" i="15"/>
  <c r="H774" i="15"/>
  <c r="H772" i="15"/>
  <c r="H770" i="15"/>
  <c r="H768" i="15"/>
  <c r="H766" i="15"/>
  <c r="H764" i="15"/>
  <c r="H762" i="15"/>
  <c r="H760" i="15"/>
  <c r="H758" i="15"/>
  <c r="H756" i="15"/>
  <c r="H754" i="15"/>
  <c r="H752" i="15"/>
  <c r="H750" i="15"/>
  <c r="H748" i="15"/>
  <c r="H746" i="15"/>
  <c r="H744" i="15"/>
  <c r="H742" i="15"/>
  <c r="H740" i="15"/>
  <c r="H738" i="15"/>
  <c r="H736" i="15"/>
  <c r="H734" i="15"/>
  <c r="H732" i="15"/>
  <c r="H730" i="15"/>
  <c r="H728" i="15"/>
  <c r="H726" i="15"/>
  <c r="H724" i="15"/>
  <c r="H722" i="15"/>
  <c r="H720" i="15"/>
  <c r="H718" i="15"/>
  <c r="H716" i="15"/>
  <c r="H714" i="15"/>
  <c r="H712" i="15"/>
  <c r="H710" i="15"/>
  <c r="H708" i="15"/>
  <c r="H706" i="15"/>
  <c r="H704" i="15"/>
  <c r="H702" i="15"/>
  <c r="H700" i="15"/>
  <c r="H698" i="15"/>
  <c r="H696" i="15"/>
  <c r="H694" i="15"/>
  <c r="H692" i="15"/>
  <c r="H690" i="15"/>
  <c r="H688" i="15"/>
  <c r="H686" i="15"/>
  <c r="H684" i="15"/>
  <c r="H682" i="15"/>
  <c r="H680" i="15"/>
  <c r="H678" i="15"/>
  <c r="H676" i="15"/>
  <c r="H674" i="15"/>
  <c r="H672" i="15"/>
  <c r="H670" i="15"/>
  <c r="H668" i="15"/>
  <c r="H666" i="15"/>
  <c r="H664" i="15"/>
  <c r="H662" i="15"/>
  <c r="H660" i="15"/>
  <c r="H658" i="15"/>
  <c r="H656" i="15"/>
  <c r="H654" i="15"/>
  <c r="H652" i="15"/>
  <c r="H650" i="15"/>
  <c r="H648" i="15"/>
  <c r="H646" i="15"/>
  <c r="H644" i="15"/>
  <c r="H642" i="15"/>
  <c r="H640" i="15"/>
  <c r="H638" i="15"/>
  <c r="H636" i="15"/>
  <c r="H634" i="15"/>
  <c r="H632" i="15"/>
  <c r="H630" i="15"/>
  <c r="H628" i="15"/>
  <c r="H626" i="15"/>
  <c r="H624" i="15"/>
  <c r="H622" i="15"/>
  <c r="H620" i="15"/>
  <c r="H618" i="15"/>
  <c r="H616" i="15"/>
  <c r="H614" i="15"/>
  <c r="H612" i="15"/>
  <c r="H610" i="15"/>
  <c r="H608" i="15"/>
  <c r="H606" i="15"/>
  <c r="H604" i="15"/>
  <c r="H866" i="15"/>
  <c r="H669" i="15"/>
  <c r="H661" i="15"/>
  <c r="H653" i="15"/>
  <c r="H645" i="15"/>
  <c r="H637" i="15"/>
  <c r="H629" i="15"/>
  <c r="H621" i="15"/>
  <c r="H613" i="15"/>
  <c r="H605" i="15"/>
  <c r="H601" i="15"/>
  <c r="H599" i="15"/>
  <c r="H597" i="15"/>
  <c r="H595" i="15"/>
  <c r="H593" i="15"/>
  <c r="H591" i="15"/>
  <c r="H589" i="15"/>
  <c r="H587" i="15"/>
  <c r="H585" i="15"/>
  <c r="H583" i="15"/>
  <c r="H581" i="15"/>
  <c r="H579" i="15"/>
  <c r="H577" i="15"/>
  <c r="H575" i="15"/>
  <c r="H573" i="15"/>
  <c r="H571" i="15"/>
  <c r="H569" i="15"/>
  <c r="H567" i="15"/>
  <c r="H565" i="15"/>
  <c r="H563" i="15"/>
  <c r="H561" i="15"/>
  <c r="H559" i="15"/>
  <c r="H557" i="15"/>
  <c r="H555" i="15"/>
  <c r="H553" i="15"/>
  <c r="H551" i="15"/>
  <c r="H549" i="15"/>
  <c r="H547" i="15"/>
  <c r="H545" i="15"/>
  <c r="H543" i="15"/>
  <c r="H541" i="15"/>
  <c r="H539" i="15"/>
  <c r="H537" i="15"/>
  <c r="H535" i="15"/>
  <c r="H533" i="15"/>
  <c r="H531" i="15"/>
  <c r="H529" i="15"/>
  <c r="H527" i="15"/>
  <c r="H525" i="15"/>
  <c r="H523" i="15"/>
  <c r="H521" i="15"/>
  <c r="H519" i="15"/>
  <c r="H517" i="15"/>
  <c r="H515" i="15"/>
  <c r="H513" i="15"/>
  <c r="H511" i="15"/>
  <c r="H509" i="15"/>
  <c r="H507" i="15"/>
  <c r="H505" i="15"/>
  <c r="H503" i="15"/>
  <c r="H501" i="15"/>
  <c r="H499" i="15"/>
  <c r="H497" i="15"/>
  <c r="H495" i="15"/>
  <c r="H493" i="15"/>
  <c r="H491" i="15"/>
  <c r="H675" i="15"/>
  <c r="H667" i="15"/>
  <c r="H659" i="15"/>
  <c r="H651" i="15"/>
  <c r="H643" i="15"/>
  <c r="H635" i="15"/>
  <c r="H627" i="15"/>
  <c r="H619" i="15"/>
  <c r="H611" i="15"/>
  <c r="H603" i="15"/>
  <c r="H873" i="15"/>
  <c r="H867" i="15"/>
  <c r="H671" i="15"/>
  <c r="H663" i="15"/>
  <c r="H655" i="15"/>
  <c r="H647" i="15"/>
  <c r="H639" i="15"/>
  <c r="H631" i="15"/>
  <c r="H623" i="15"/>
  <c r="H615" i="15"/>
  <c r="H607" i="15"/>
  <c r="H649" i="15"/>
  <c r="H617" i="15"/>
  <c r="H600" i="15"/>
  <c r="H592" i="15"/>
  <c r="H584" i="15"/>
  <c r="H576" i="15"/>
  <c r="H568" i="15"/>
  <c r="H560" i="15"/>
  <c r="H552" i="15"/>
  <c r="H544" i="15"/>
  <c r="H536" i="15"/>
  <c r="H528" i="15"/>
  <c r="H520" i="15"/>
  <c r="H512" i="15"/>
  <c r="H504" i="15"/>
  <c r="H492" i="15"/>
  <c r="H489" i="15"/>
  <c r="H487" i="15"/>
  <c r="H485" i="15"/>
  <c r="H483" i="15"/>
  <c r="H481" i="15"/>
  <c r="H479" i="15"/>
  <c r="H477" i="15"/>
  <c r="H475" i="15"/>
  <c r="H473" i="15"/>
  <c r="H471" i="15"/>
  <c r="H469" i="15"/>
  <c r="H467" i="15"/>
  <c r="H465" i="15"/>
  <c r="H463" i="15"/>
  <c r="H461" i="15"/>
  <c r="H459" i="15"/>
  <c r="H457" i="15"/>
  <c r="H455" i="15"/>
  <c r="H453" i="15"/>
  <c r="H451" i="15"/>
  <c r="H449" i="15"/>
  <c r="H447" i="15"/>
  <c r="H445" i="15"/>
  <c r="H443" i="15"/>
  <c r="H441" i="15"/>
  <c r="H439" i="15"/>
  <c r="H437" i="15"/>
  <c r="H435" i="15"/>
  <c r="H433" i="15"/>
  <c r="H431" i="15"/>
  <c r="H429" i="15"/>
  <c r="H427" i="15"/>
  <c r="H425" i="15"/>
  <c r="H423" i="15"/>
  <c r="H421" i="15"/>
  <c r="H419" i="15"/>
  <c r="H417" i="15"/>
  <c r="H415" i="15"/>
  <c r="H413" i="15"/>
  <c r="H411" i="15"/>
  <c r="H409" i="15"/>
  <c r="H407" i="15"/>
  <c r="H405" i="15"/>
  <c r="H403" i="15"/>
  <c r="H401" i="15"/>
  <c r="H399" i="15"/>
  <c r="H397" i="15"/>
  <c r="H395" i="15"/>
  <c r="H393" i="15"/>
  <c r="H391" i="15"/>
  <c r="H389" i="15"/>
  <c r="H387" i="15"/>
  <c r="H385" i="15"/>
  <c r="H383" i="15"/>
  <c r="H381" i="15"/>
  <c r="H379" i="15"/>
  <c r="H377" i="15"/>
  <c r="H375" i="15"/>
  <c r="H373" i="15"/>
  <c r="H371" i="15"/>
  <c r="H369" i="15"/>
  <c r="H367" i="15"/>
  <c r="H365" i="15"/>
  <c r="H363" i="15"/>
  <c r="H361" i="15"/>
  <c r="H359" i="15"/>
  <c r="H357" i="15"/>
  <c r="H355" i="15"/>
  <c r="H353" i="15"/>
  <c r="H351" i="15"/>
  <c r="H349" i="15"/>
  <c r="H347" i="15"/>
  <c r="H345" i="15"/>
  <c r="H343" i="15"/>
  <c r="H341" i="15"/>
  <c r="H339" i="15"/>
  <c r="H337" i="15"/>
  <c r="H335" i="15"/>
  <c r="H333" i="15"/>
  <c r="H331" i="15"/>
  <c r="H329" i="15"/>
  <c r="H327" i="15"/>
  <c r="H325" i="15"/>
  <c r="H323" i="15"/>
  <c r="H321" i="15"/>
  <c r="H319" i="15"/>
  <c r="H317" i="15"/>
  <c r="H315" i="15"/>
  <c r="H313" i="15"/>
  <c r="H311" i="15"/>
  <c r="H309" i="15"/>
  <c r="H307" i="15"/>
  <c r="H305" i="15"/>
  <c r="H303" i="15"/>
  <c r="H301" i="15"/>
  <c r="H299" i="15"/>
  <c r="H297" i="15"/>
  <c r="H295" i="15"/>
  <c r="H294" i="15"/>
  <c r="H293" i="15"/>
  <c r="H292" i="15"/>
  <c r="H291" i="15"/>
  <c r="H290" i="15"/>
  <c r="H289" i="15"/>
  <c r="H288" i="15"/>
  <c r="H287" i="15"/>
  <c r="H286" i="15"/>
  <c r="H285" i="15"/>
  <c r="H284" i="15"/>
  <c r="H283" i="15"/>
  <c r="H282" i="15"/>
  <c r="H281" i="15"/>
  <c r="H279" i="15"/>
  <c r="H277" i="15"/>
  <c r="H275" i="15"/>
  <c r="H273" i="15"/>
  <c r="H271" i="15"/>
  <c r="H269" i="15"/>
  <c r="H267" i="15"/>
  <c r="H265" i="15"/>
  <c r="H263" i="15"/>
  <c r="H261" i="15"/>
  <c r="H259" i="15"/>
  <c r="H257" i="15"/>
  <c r="H255" i="15"/>
  <c r="H253" i="15"/>
  <c r="H251" i="15"/>
  <c r="H249" i="15"/>
  <c r="H247" i="15"/>
  <c r="H245" i="15"/>
  <c r="H243" i="15"/>
  <c r="H241" i="15"/>
  <c r="H239" i="15"/>
  <c r="H237" i="15"/>
  <c r="H235" i="15"/>
  <c r="H233" i="15"/>
  <c r="H231" i="15"/>
  <c r="H229" i="15"/>
  <c r="H227" i="15"/>
  <c r="H225" i="15"/>
  <c r="H223" i="15"/>
  <c r="H221" i="15"/>
  <c r="H219" i="15"/>
  <c r="H217" i="15"/>
  <c r="H665" i="15"/>
  <c r="H633" i="15"/>
  <c r="H596" i="15"/>
  <c r="H588" i="15"/>
  <c r="H580" i="15"/>
  <c r="H572" i="15"/>
  <c r="H564" i="15"/>
  <c r="H556" i="15"/>
  <c r="H548" i="15"/>
  <c r="H540" i="15"/>
  <c r="H532" i="15"/>
  <c r="H524" i="15"/>
  <c r="H516" i="15"/>
  <c r="H508" i="15"/>
  <c r="H500" i="15"/>
  <c r="H498" i="15"/>
  <c r="H496" i="15"/>
  <c r="H490" i="15"/>
  <c r="H488" i="15"/>
  <c r="H486" i="15"/>
  <c r="H484" i="15"/>
  <c r="H482" i="15"/>
  <c r="H480" i="15"/>
  <c r="H478" i="15"/>
  <c r="H476" i="15"/>
  <c r="H474" i="15"/>
  <c r="H472" i="15"/>
  <c r="H470" i="15"/>
  <c r="H468" i="15"/>
  <c r="H466" i="15"/>
  <c r="H464" i="15"/>
  <c r="H462" i="15"/>
  <c r="H460" i="15"/>
  <c r="H458" i="15"/>
  <c r="H456" i="15"/>
  <c r="H454" i="15"/>
  <c r="H452" i="15"/>
  <c r="H450" i="15"/>
  <c r="H448" i="15"/>
  <c r="H446" i="15"/>
  <c r="H444" i="15"/>
  <c r="H442" i="15"/>
  <c r="H440" i="15"/>
  <c r="H438" i="15"/>
  <c r="H436" i="15"/>
  <c r="H434" i="15"/>
  <c r="H432" i="15"/>
  <c r="H430" i="15"/>
  <c r="H428" i="15"/>
  <c r="H426" i="15"/>
  <c r="H424" i="15"/>
  <c r="H422" i="15"/>
  <c r="H420" i="15"/>
  <c r="H418" i="15"/>
  <c r="H416" i="15"/>
  <c r="H414" i="15"/>
  <c r="H412" i="15"/>
  <c r="H410" i="15"/>
  <c r="H408" i="15"/>
  <c r="H406" i="15"/>
  <c r="H404" i="15"/>
  <c r="H402" i="15"/>
  <c r="H400" i="15"/>
  <c r="H398" i="15"/>
  <c r="H396" i="15"/>
  <c r="H394" i="15"/>
  <c r="H392" i="15"/>
  <c r="H390" i="15"/>
  <c r="H388" i="15"/>
  <c r="H386" i="15"/>
  <c r="H384" i="15"/>
  <c r="H382" i="15"/>
  <c r="H380" i="15"/>
  <c r="H378" i="15"/>
  <c r="H376" i="15"/>
  <c r="H374" i="15"/>
  <c r="H372" i="15"/>
  <c r="H370" i="15"/>
  <c r="H368" i="15"/>
  <c r="H366" i="15"/>
  <c r="H364" i="15"/>
  <c r="H362" i="15"/>
  <c r="H360" i="15"/>
  <c r="H358" i="15"/>
  <c r="H356" i="15"/>
  <c r="H354" i="15"/>
  <c r="H352" i="15"/>
  <c r="H350" i="15"/>
  <c r="H348" i="15"/>
  <c r="H346" i="15"/>
  <c r="H344" i="15"/>
  <c r="H342" i="15"/>
  <c r="H340" i="15"/>
  <c r="H338" i="15"/>
  <c r="H336" i="15"/>
  <c r="H334" i="15"/>
  <c r="H332" i="15"/>
  <c r="H330" i="15"/>
  <c r="H328" i="15"/>
  <c r="H326" i="15"/>
  <c r="H324" i="15"/>
  <c r="H322" i="15"/>
  <c r="H320" i="15"/>
  <c r="H318" i="15"/>
  <c r="H316" i="15"/>
  <c r="H314" i="15"/>
  <c r="H312" i="15"/>
  <c r="H310" i="15"/>
  <c r="H308" i="15"/>
  <c r="H306" i="15"/>
  <c r="H304" i="15"/>
  <c r="H302" i="15"/>
  <c r="H300" i="15"/>
  <c r="H298" i="15"/>
  <c r="H296" i="15"/>
  <c r="H280" i="15"/>
  <c r="H278" i="15"/>
  <c r="H276" i="15"/>
  <c r="H274" i="15"/>
  <c r="H272" i="15"/>
  <c r="H270" i="15"/>
  <c r="H268" i="15"/>
  <c r="H266" i="15"/>
  <c r="H264" i="15"/>
  <c r="H262" i="15"/>
  <c r="H260" i="15"/>
  <c r="H258" i="15"/>
  <c r="H256" i="15"/>
  <c r="H254" i="15"/>
  <c r="H252" i="15"/>
  <c r="H250" i="15"/>
  <c r="H248" i="15"/>
  <c r="H246" i="15"/>
  <c r="H244" i="15"/>
  <c r="H242" i="15"/>
  <c r="H240" i="15"/>
  <c r="H238" i="15"/>
  <c r="H236" i="15"/>
  <c r="H657" i="15"/>
  <c r="H625" i="15"/>
  <c r="H598" i="15"/>
  <c r="H590" i="15"/>
  <c r="H582" i="15"/>
  <c r="H574" i="15"/>
  <c r="H566" i="15"/>
  <c r="H558" i="15"/>
  <c r="H550" i="15"/>
  <c r="H542" i="15"/>
  <c r="H534" i="15"/>
  <c r="H526" i="15"/>
  <c r="H518" i="15"/>
  <c r="H510" i="15"/>
  <c r="H502" i="15"/>
  <c r="H494" i="15"/>
  <c r="H641" i="15"/>
  <c r="H578" i="15"/>
  <c r="H546" i="15"/>
  <c r="H514" i="15"/>
  <c r="H215" i="15"/>
  <c r="H208" i="15"/>
  <c r="H207" i="15"/>
  <c r="H200" i="15"/>
  <c r="H199" i="15"/>
  <c r="H189" i="15"/>
  <c r="H188" i="15"/>
  <c r="H181" i="15"/>
  <c r="H180" i="15"/>
  <c r="H173" i="15"/>
  <c r="H172" i="15"/>
  <c r="H165" i="15"/>
  <c r="H164" i="15"/>
  <c r="H157" i="15"/>
  <c r="H156" i="15"/>
  <c r="H149" i="15"/>
  <c r="H148" i="15"/>
  <c r="H141" i="15"/>
  <c r="H140" i="15"/>
  <c r="H133" i="15"/>
  <c r="H132" i="15"/>
  <c r="H125" i="15"/>
  <c r="H124" i="15"/>
  <c r="H117" i="15"/>
  <c r="H116" i="15"/>
  <c r="H109" i="15"/>
  <c r="H108" i="15"/>
  <c r="H101" i="15"/>
  <c r="H100" i="15"/>
  <c r="H594" i="15"/>
  <c r="H562" i="15"/>
  <c r="H530" i="15"/>
  <c r="H212" i="15"/>
  <c r="H211" i="15"/>
  <c r="H204" i="15"/>
  <c r="H203" i="15"/>
  <c r="H196" i="15"/>
  <c r="H193" i="15"/>
  <c r="H192" i="15"/>
  <c r="H185" i="15"/>
  <c r="H184" i="15"/>
  <c r="H177" i="15"/>
  <c r="H176" i="15"/>
  <c r="H169" i="15"/>
  <c r="H168" i="15"/>
  <c r="H161" i="15"/>
  <c r="H160" i="15"/>
  <c r="H153" i="15"/>
  <c r="H152" i="15"/>
  <c r="H145" i="15"/>
  <c r="H144" i="15"/>
  <c r="H137" i="15"/>
  <c r="H136" i="15"/>
  <c r="H129" i="15"/>
  <c r="H128" i="15"/>
  <c r="H121" i="15"/>
  <c r="H120" i="15"/>
  <c r="H113" i="15"/>
  <c r="H112" i="15"/>
  <c r="H105" i="15"/>
  <c r="H104" i="15"/>
  <c r="H97" i="15"/>
  <c r="H96" i="15"/>
  <c r="H673" i="15"/>
  <c r="H602" i="15"/>
  <c r="H570" i="15"/>
  <c r="H538" i="15"/>
  <c r="H506" i="15"/>
  <c r="H234" i="15"/>
  <c r="H230" i="15"/>
  <c r="H226" i="15"/>
  <c r="H222" i="15"/>
  <c r="H218" i="15"/>
  <c r="H210" i="15"/>
  <c r="H209" i="15"/>
  <c r="H202" i="15"/>
  <c r="H201" i="15"/>
  <c r="H191" i="15"/>
  <c r="H190" i="15"/>
  <c r="H183" i="15"/>
  <c r="H182" i="15"/>
  <c r="H175" i="15"/>
  <c r="H174" i="15"/>
  <c r="H167" i="15"/>
  <c r="H166" i="15"/>
  <c r="H159" i="15"/>
  <c r="H158" i="15"/>
  <c r="H151" i="15"/>
  <c r="H150" i="15"/>
  <c r="H143" i="15"/>
  <c r="H142" i="15"/>
  <c r="H135" i="15"/>
  <c r="H134" i="15"/>
  <c r="H127" i="15"/>
  <c r="H126" i="15"/>
  <c r="H119" i="15"/>
  <c r="H118" i="15"/>
  <c r="H111" i="15"/>
  <c r="H110" i="15"/>
  <c r="H103" i="15"/>
  <c r="H102" i="15"/>
  <c r="H95" i="15"/>
  <c r="H93" i="15"/>
  <c r="H91" i="15"/>
  <c r="H89" i="15"/>
  <c r="H87" i="15"/>
  <c r="H85" i="15"/>
  <c r="H83" i="15"/>
  <c r="H81" i="15"/>
  <c r="H79" i="15"/>
  <c r="H77" i="15"/>
  <c r="H75" i="15"/>
  <c r="H73" i="15"/>
  <c r="H71" i="15"/>
  <c r="H69" i="15"/>
  <c r="H67" i="15"/>
  <c r="H65" i="15"/>
  <c r="H63" i="15"/>
  <c r="H61" i="15"/>
  <c r="H59" i="15"/>
  <c r="H57" i="15"/>
  <c r="H55" i="15"/>
  <c r="H53" i="15"/>
  <c r="H51" i="15"/>
  <c r="H49" i="15"/>
  <c r="H47" i="15"/>
  <c r="H554" i="15"/>
  <c r="H232" i="15"/>
  <c r="H216" i="15"/>
  <c r="H205" i="15"/>
  <c r="H198" i="15"/>
  <c r="H194" i="15"/>
  <c r="H187" i="15"/>
  <c r="H162" i="15"/>
  <c r="H155" i="15"/>
  <c r="H130" i="15"/>
  <c r="H123" i="15"/>
  <c r="H98" i="15"/>
  <c r="H92" i="15"/>
  <c r="H84" i="15"/>
  <c r="H76" i="15"/>
  <c r="H68" i="15"/>
  <c r="H60" i="15"/>
  <c r="H52" i="15"/>
  <c r="H45" i="15"/>
  <c r="H41" i="15"/>
  <c r="H37" i="15"/>
  <c r="H33" i="15"/>
  <c r="H29" i="15"/>
  <c r="H25" i="15"/>
  <c r="H21" i="15"/>
  <c r="H14" i="15"/>
  <c r="H13" i="15"/>
  <c r="H224" i="15"/>
  <c r="H214" i="15"/>
  <c r="H178" i="15"/>
  <c r="H171" i="15"/>
  <c r="H146" i="15"/>
  <c r="H139" i="15"/>
  <c r="H114" i="15"/>
  <c r="H107" i="15"/>
  <c r="H88" i="15"/>
  <c r="H80" i="15"/>
  <c r="H72" i="15"/>
  <c r="H64" i="15"/>
  <c r="H56" i="15"/>
  <c r="H48" i="15"/>
  <c r="H43" i="15"/>
  <c r="H39" i="15"/>
  <c r="H35" i="15"/>
  <c r="H31" i="15"/>
  <c r="H27" i="15"/>
  <c r="H23" i="15"/>
  <c r="H18" i="15"/>
  <c r="H17" i="15"/>
  <c r="H10" i="15"/>
  <c r="H9" i="15"/>
  <c r="H609" i="15"/>
  <c r="H522" i="15"/>
  <c r="H228" i="15"/>
  <c r="H213" i="15"/>
  <c r="H206" i="15"/>
  <c r="H195" i="15"/>
  <c r="H170" i="15"/>
  <c r="H163" i="15"/>
  <c r="H586" i="15"/>
  <c r="H179" i="15"/>
  <c r="H154" i="15"/>
  <c r="H147" i="15"/>
  <c r="H86" i="15"/>
  <c r="H70" i="15"/>
  <c r="H54" i="15"/>
  <c r="H42" i="15"/>
  <c r="H34" i="15"/>
  <c r="H26" i="15"/>
  <c r="H19" i="15"/>
  <c r="H12" i="15"/>
  <c r="H220" i="15"/>
  <c r="H131" i="15"/>
  <c r="H90" i="15"/>
  <c r="H58" i="15"/>
  <c r="H36" i="15"/>
  <c r="H15" i="15"/>
  <c r="H186" i="15"/>
  <c r="H122" i="15"/>
  <c r="H115" i="15"/>
  <c r="H94" i="15"/>
  <c r="H78" i="15"/>
  <c r="H62" i="15"/>
  <c r="H46" i="15"/>
  <c r="H38" i="15"/>
  <c r="H30" i="15"/>
  <c r="H22" i="15"/>
  <c r="H20" i="15"/>
  <c r="H11" i="15"/>
  <c r="H197" i="15"/>
  <c r="H106" i="15"/>
  <c r="H99" i="15"/>
  <c r="H82" i="15"/>
  <c r="H66" i="15"/>
  <c r="H50" i="15"/>
  <c r="H40" i="15"/>
  <c r="H32" i="15"/>
  <c r="H24" i="15"/>
  <c r="H16" i="15"/>
  <c r="H138" i="15"/>
  <c r="H74" i="15"/>
  <c r="H44" i="15"/>
  <c r="H28" i="15"/>
  <c r="F501" i="16"/>
  <c r="I508" i="15"/>
  <c r="G501" i="16" s="1"/>
  <c r="F235" i="16"/>
  <c r="I242" i="15"/>
  <c r="G235" i="16" s="1"/>
  <c r="F267" i="16"/>
  <c r="I274" i="15"/>
  <c r="G267" i="16" s="1"/>
  <c r="F283" i="16"/>
  <c r="I290" i="15"/>
  <c r="G283" i="16" s="1"/>
  <c r="F309" i="16"/>
  <c r="I316" i="15"/>
  <c r="G309" i="16" s="1"/>
  <c r="F349" i="16"/>
  <c r="I356" i="15"/>
  <c r="G349" i="16" s="1"/>
  <c r="F381" i="16"/>
  <c r="I388" i="15"/>
  <c r="G381" i="16" s="1"/>
  <c r="F405" i="16"/>
  <c r="I412" i="15"/>
  <c r="G405" i="16" s="1"/>
  <c r="F429" i="16"/>
  <c r="I436" i="15"/>
  <c r="G429" i="16" s="1"/>
  <c r="F461" i="16"/>
  <c r="I468" i="15"/>
  <c r="G461" i="16" s="1"/>
  <c r="F240" i="16"/>
  <c r="I247" i="15"/>
  <c r="G240" i="16" s="1"/>
  <c r="F264" i="16"/>
  <c r="I271" i="15"/>
  <c r="G264" i="16" s="1"/>
  <c r="F310" i="16"/>
  <c r="I317" i="15"/>
  <c r="G310" i="16" s="1"/>
  <c r="F342" i="16"/>
  <c r="I349" i="15"/>
  <c r="G342" i="16" s="1"/>
  <c r="F366" i="16"/>
  <c r="I373" i="15"/>
  <c r="G366" i="16" s="1"/>
  <c r="F398" i="16"/>
  <c r="I405" i="15"/>
  <c r="G398" i="16" s="1"/>
  <c r="F422" i="16"/>
  <c r="I429" i="15"/>
  <c r="G422" i="16" s="1"/>
  <c r="F454" i="16"/>
  <c r="I461" i="15"/>
  <c r="G454" i="16" s="1"/>
  <c r="F478" i="16"/>
  <c r="I485" i="15"/>
  <c r="G478" i="16" s="1"/>
  <c r="F567" i="16"/>
  <c r="I574" i="15"/>
  <c r="G567" i="16" s="1"/>
  <c r="F496" i="16"/>
  <c r="I503" i="15"/>
  <c r="G496" i="16" s="1"/>
  <c r="F528" i="16"/>
  <c r="I535" i="15"/>
  <c r="G528" i="16" s="1"/>
  <c r="F552" i="16"/>
  <c r="I559" i="15"/>
  <c r="G552" i="16" s="1"/>
  <c r="F576" i="16"/>
  <c r="I583" i="15"/>
  <c r="G576" i="16" s="1"/>
  <c r="F612" i="16"/>
  <c r="I619" i="15"/>
  <c r="F453" i="6"/>
  <c r="F644" i="16"/>
  <c r="I651" i="15"/>
  <c r="G644" i="16" s="1"/>
  <c r="F601" i="16"/>
  <c r="I608" i="15"/>
  <c r="G601" i="16" s="1"/>
  <c r="F641" i="16"/>
  <c r="I648" i="15"/>
  <c r="G641" i="16" s="1"/>
  <c r="F665" i="16"/>
  <c r="I672" i="15"/>
  <c r="G665" i="16" s="1"/>
  <c r="F689" i="16"/>
  <c r="I696" i="15"/>
  <c r="G689" i="16" s="1"/>
  <c r="F713" i="16"/>
  <c r="I720" i="15"/>
  <c r="G713" i="16" s="1"/>
  <c r="F745" i="16"/>
  <c r="I752" i="15"/>
  <c r="G745" i="16" s="1"/>
  <c r="F769" i="16"/>
  <c r="I776" i="15"/>
  <c r="G769" i="16" s="1"/>
  <c r="F809" i="16"/>
  <c r="I816" i="15"/>
  <c r="G809" i="16" s="1"/>
  <c r="F825" i="16"/>
  <c r="I832" i="15"/>
  <c r="G825" i="16" s="1"/>
  <c r="F670" i="16"/>
  <c r="I677" i="15"/>
  <c r="G670" i="16" s="1"/>
  <c r="F694" i="16"/>
  <c r="I701" i="15"/>
  <c r="G694" i="16" s="1"/>
  <c r="F734" i="16"/>
  <c r="I741" i="15"/>
  <c r="G734" i="16" s="1"/>
  <c r="F758" i="16"/>
  <c r="I765" i="15"/>
  <c r="G758" i="16" s="1"/>
  <c r="F790" i="16"/>
  <c r="I797" i="15"/>
  <c r="G790" i="16" s="1"/>
  <c r="F814" i="16"/>
  <c r="I821" i="15"/>
  <c r="G814" i="16" s="1"/>
  <c r="F846" i="16"/>
  <c r="I853" i="15"/>
  <c r="G846" i="16" s="1"/>
  <c r="F217" i="16"/>
  <c r="I224" i="15"/>
  <c r="G217" i="16" s="1"/>
  <c r="F193" i="16"/>
  <c r="I200" i="15"/>
  <c r="G193" i="16" s="1"/>
  <c r="F157" i="16"/>
  <c r="I164" i="15"/>
  <c r="G157" i="16" s="1"/>
  <c r="F141" i="16"/>
  <c r="I148" i="15"/>
  <c r="G141" i="16" s="1"/>
  <c r="D252" i="6"/>
  <c r="C252" i="6"/>
  <c r="H36" i="10"/>
  <c r="F18" i="9"/>
  <c r="H18" i="9" s="1"/>
  <c r="E269" i="6"/>
  <c r="F269" i="6"/>
  <c r="F41" i="16"/>
  <c r="I48" i="15"/>
  <c r="G41" i="16" s="1"/>
  <c r="E208" i="6"/>
  <c r="F208" i="6" s="1"/>
  <c r="C199" i="6"/>
  <c r="F271" i="6"/>
  <c r="E271" i="6"/>
  <c r="F9" i="16"/>
  <c r="I16" i="15"/>
  <c r="G9" i="16" s="1"/>
  <c r="C211" i="6"/>
  <c r="D211" i="6" s="1"/>
  <c r="F129" i="16"/>
  <c r="I136" i="15"/>
  <c r="G129" i="16" s="1"/>
  <c r="C327" i="6"/>
  <c r="F28" i="16"/>
  <c r="I35" i="15"/>
  <c r="G28" i="16" s="1"/>
  <c r="F145" i="16"/>
  <c r="I152" i="15"/>
  <c r="G145" i="16" s="1"/>
  <c r="B353" i="6"/>
  <c r="C245" i="6"/>
  <c r="F39" i="16"/>
  <c r="I46" i="15"/>
  <c r="G39" i="16" s="1"/>
  <c r="C270" i="6"/>
  <c r="H28" i="10"/>
  <c r="F16" i="9"/>
  <c r="I67" i="12"/>
  <c r="D698" i="16"/>
  <c r="C699" i="16"/>
  <c r="D677" i="16"/>
  <c r="C678" i="16"/>
  <c r="D678" i="16" s="1"/>
  <c r="C779" i="16"/>
  <c r="D778" i="16"/>
  <c r="D638" i="16"/>
  <c r="C639" i="16"/>
  <c r="D639" i="16" s="1"/>
  <c r="D604" i="16"/>
  <c r="C605" i="16"/>
  <c r="D610" i="16"/>
  <c r="C611" i="16"/>
  <c r="D360" i="16"/>
  <c r="C361" i="16"/>
  <c r="F190" i="16"/>
  <c r="I197" i="15"/>
  <c r="G190" i="16" s="1"/>
  <c r="D348" i="6"/>
  <c r="F115" i="16"/>
  <c r="I122" i="15"/>
  <c r="G115" i="16" s="1"/>
  <c r="F99" i="16"/>
  <c r="I106" i="15"/>
  <c r="G99" i="16" s="1"/>
  <c r="F656" i="16"/>
  <c r="I663" i="15"/>
  <c r="G656" i="16" s="1"/>
  <c r="D760" i="16"/>
  <c r="C761" i="16"/>
  <c r="D686" i="16"/>
  <c r="C687" i="16"/>
  <c r="D406" i="16"/>
  <c r="C407" i="16"/>
  <c r="D229" i="6"/>
  <c r="F156" i="16"/>
  <c r="I163" i="15"/>
  <c r="G156" i="16" s="1"/>
  <c r="F140" i="16"/>
  <c r="I147" i="15"/>
  <c r="G140" i="16" s="1"/>
  <c r="F203" i="16"/>
  <c r="I210" i="15"/>
  <c r="G203" i="16" s="1"/>
  <c r="D233" i="6"/>
  <c r="F176" i="16"/>
  <c r="I183" i="15"/>
  <c r="G176" i="16" s="1"/>
  <c r="F160" i="16"/>
  <c r="I167" i="15"/>
  <c r="G160" i="16" s="1"/>
  <c r="D414" i="6"/>
  <c r="C414" i="6"/>
  <c r="E395" i="6"/>
  <c r="D413" i="6"/>
  <c r="C413" i="6"/>
  <c r="F485" i="16"/>
  <c r="I492" i="15"/>
  <c r="G485" i="16" s="1"/>
  <c r="F517" i="16"/>
  <c r="I524" i="15"/>
  <c r="G517" i="16" s="1"/>
  <c r="F549" i="16"/>
  <c r="I556" i="15"/>
  <c r="G549" i="16" s="1"/>
  <c r="F581" i="16"/>
  <c r="I588" i="15"/>
  <c r="B453" i="6"/>
  <c r="F231" i="16"/>
  <c r="I238" i="15"/>
  <c r="G231" i="16" s="1"/>
  <c r="F239" i="16"/>
  <c r="I246" i="15"/>
  <c r="G239" i="16" s="1"/>
  <c r="F247" i="16"/>
  <c r="I254" i="15"/>
  <c r="G247" i="16" s="1"/>
  <c r="F255" i="16"/>
  <c r="I262" i="15"/>
  <c r="G255" i="16" s="1"/>
  <c r="F263" i="16"/>
  <c r="I270" i="15"/>
  <c r="G263" i="16" s="1"/>
  <c r="F271" i="16"/>
  <c r="I278" i="15"/>
  <c r="G271" i="16" s="1"/>
  <c r="F277" i="16"/>
  <c r="I284" i="15"/>
  <c r="G277" i="16" s="1"/>
  <c r="F281" i="16"/>
  <c r="I288" i="15"/>
  <c r="G281" i="16" s="1"/>
  <c r="F285" i="16"/>
  <c r="I292" i="15"/>
  <c r="G285" i="16" s="1"/>
  <c r="F289" i="16"/>
  <c r="I296" i="15"/>
  <c r="G289" i="16" s="1"/>
  <c r="F297" i="16"/>
  <c r="I304" i="15"/>
  <c r="G297" i="16" s="1"/>
  <c r="B360" i="6"/>
  <c r="E360" i="6" s="1"/>
  <c r="F305" i="16"/>
  <c r="I312" i="15"/>
  <c r="G305" i="16" s="1"/>
  <c r="F313" i="16"/>
  <c r="I320" i="15"/>
  <c r="G313" i="16" s="1"/>
  <c r="F321" i="16"/>
  <c r="I328" i="15"/>
  <c r="G321" i="16" s="1"/>
  <c r="B405" i="6"/>
  <c r="F329" i="16"/>
  <c r="I336" i="15"/>
  <c r="G329" i="16" s="1"/>
  <c r="B413" i="6"/>
  <c r="B395" i="6"/>
  <c r="F337" i="16"/>
  <c r="I344" i="15"/>
  <c r="G337" i="16" s="1"/>
  <c r="F345" i="16"/>
  <c r="I352" i="15"/>
  <c r="G345" i="16" s="1"/>
  <c r="F353" i="16"/>
  <c r="I360" i="15"/>
  <c r="G353" i="16" s="1"/>
  <c r="F361" i="16"/>
  <c r="I368" i="15"/>
  <c r="G361" i="16" s="1"/>
  <c r="F369" i="16"/>
  <c r="I376" i="15"/>
  <c r="G369" i="16" s="1"/>
  <c r="F377" i="16"/>
  <c r="I384" i="15"/>
  <c r="G377" i="16" s="1"/>
  <c r="F385" i="16"/>
  <c r="I392" i="15"/>
  <c r="G385" i="16" s="1"/>
  <c r="F393" i="16"/>
  <c r="I400" i="15"/>
  <c r="G393" i="16" s="1"/>
  <c r="F401" i="16"/>
  <c r="I408" i="15"/>
  <c r="G401" i="16" s="1"/>
  <c r="F409" i="16"/>
  <c r="I416" i="15"/>
  <c r="G409" i="16" s="1"/>
  <c r="F417" i="16"/>
  <c r="I424" i="15"/>
  <c r="G417" i="16" s="1"/>
  <c r="F425" i="16"/>
  <c r="I432" i="15"/>
  <c r="G425" i="16" s="1"/>
  <c r="F433" i="16"/>
  <c r="I440" i="15"/>
  <c r="G433" i="16" s="1"/>
  <c r="F441" i="16"/>
  <c r="I448" i="15"/>
  <c r="G441" i="16" s="1"/>
  <c r="F449" i="16"/>
  <c r="I456" i="15"/>
  <c r="G449" i="16" s="1"/>
  <c r="F457" i="16"/>
  <c r="I464" i="15"/>
  <c r="G457" i="16" s="1"/>
  <c r="F465" i="16"/>
  <c r="I472" i="15"/>
  <c r="G465" i="16" s="1"/>
  <c r="F473" i="16"/>
  <c r="I480" i="15"/>
  <c r="G473" i="16" s="1"/>
  <c r="F481" i="16"/>
  <c r="I488" i="15"/>
  <c r="G481" i="16" s="1"/>
  <c r="F487" i="16"/>
  <c r="I494" i="15"/>
  <c r="G487" i="16" s="1"/>
  <c r="F523" i="16"/>
  <c r="I530" i="15"/>
  <c r="G523" i="16" s="1"/>
  <c r="F555" i="16"/>
  <c r="I562" i="15"/>
  <c r="G555" i="16" s="1"/>
  <c r="F587" i="16"/>
  <c r="I594" i="15"/>
  <c r="G587" i="16" s="1"/>
  <c r="F212" i="16"/>
  <c r="I219" i="15"/>
  <c r="G212" i="16" s="1"/>
  <c r="F220" i="16"/>
  <c r="I227" i="15"/>
  <c r="G220" i="16" s="1"/>
  <c r="F228" i="16"/>
  <c r="I235" i="15"/>
  <c r="G228" i="16" s="1"/>
  <c r="F236" i="16"/>
  <c r="I243" i="15"/>
  <c r="G236" i="16" s="1"/>
  <c r="F244" i="16"/>
  <c r="I251" i="15"/>
  <c r="G244" i="16" s="1"/>
  <c r="F252" i="16"/>
  <c r="I259" i="15"/>
  <c r="G252" i="16" s="1"/>
  <c r="F260" i="16"/>
  <c r="I267" i="15"/>
  <c r="G260" i="16" s="1"/>
  <c r="F268" i="16"/>
  <c r="I275" i="15"/>
  <c r="G268" i="16" s="1"/>
  <c r="F290" i="16"/>
  <c r="I297" i="15"/>
  <c r="G290" i="16" s="1"/>
  <c r="F298" i="16"/>
  <c r="I305" i="15"/>
  <c r="G298" i="16" s="1"/>
  <c r="B361" i="6"/>
  <c r="F306" i="16"/>
  <c r="I313" i="15"/>
  <c r="G306" i="16" s="1"/>
  <c r="F314" i="16"/>
  <c r="I321" i="15"/>
  <c r="G314" i="16" s="1"/>
  <c r="F322" i="16"/>
  <c r="I329" i="15"/>
  <c r="G322" i="16" s="1"/>
  <c r="B406" i="6"/>
  <c r="F330" i="16"/>
  <c r="I337" i="15"/>
  <c r="G330" i="16" s="1"/>
  <c r="B414" i="6"/>
  <c r="F338" i="16"/>
  <c r="I345" i="15"/>
  <c r="G338" i="16" s="1"/>
  <c r="F346" i="16"/>
  <c r="I353" i="15"/>
  <c r="G346" i="16" s="1"/>
  <c r="F354" i="16"/>
  <c r="I361" i="15"/>
  <c r="G354" i="16" s="1"/>
  <c r="F362" i="16"/>
  <c r="I369" i="15"/>
  <c r="G362" i="16" s="1"/>
  <c r="F370" i="16"/>
  <c r="I377" i="15"/>
  <c r="G370" i="16" s="1"/>
  <c r="F378" i="16"/>
  <c r="I385" i="15"/>
  <c r="G378" i="16" s="1"/>
  <c r="F386" i="16"/>
  <c r="I393" i="15"/>
  <c r="G386" i="16" s="1"/>
  <c r="F394" i="16"/>
  <c r="I401" i="15"/>
  <c r="G394" i="16" s="1"/>
  <c r="F402" i="16"/>
  <c r="I409" i="15"/>
  <c r="G402" i="16" s="1"/>
  <c r="F410" i="16"/>
  <c r="I417" i="15"/>
  <c r="G410" i="16" s="1"/>
  <c r="F418" i="16"/>
  <c r="I425" i="15"/>
  <c r="G418" i="16" s="1"/>
  <c r="F426" i="16"/>
  <c r="I433" i="15"/>
  <c r="G426" i="16" s="1"/>
  <c r="F434" i="16"/>
  <c r="I441" i="15"/>
  <c r="G434" i="16" s="1"/>
  <c r="F442" i="16"/>
  <c r="I449" i="15"/>
  <c r="G442" i="16" s="1"/>
  <c r="F450" i="16"/>
  <c r="I457" i="15"/>
  <c r="G450" i="16" s="1"/>
  <c r="F458" i="16"/>
  <c r="I465" i="15"/>
  <c r="G458" i="16" s="1"/>
  <c r="F466" i="16"/>
  <c r="I473" i="15"/>
  <c r="G466" i="16" s="1"/>
  <c r="F474" i="16"/>
  <c r="I481" i="15"/>
  <c r="G474" i="16" s="1"/>
  <c r="F482" i="16"/>
  <c r="I489" i="15"/>
  <c r="G482" i="16" s="1"/>
  <c r="F491" i="16"/>
  <c r="I498" i="15"/>
  <c r="G491" i="16" s="1"/>
  <c r="F519" i="16"/>
  <c r="I526" i="15"/>
  <c r="G519" i="16" s="1"/>
  <c r="F551" i="16"/>
  <c r="I558" i="15"/>
  <c r="G551" i="16" s="1"/>
  <c r="F583" i="16"/>
  <c r="I590" i="15"/>
  <c r="G583" i="16" s="1"/>
  <c r="F664" i="16"/>
  <c r="I671" i="15"/>
  <c r="G664" i="16" s="1"/>
  <c r="F606" i="16"/>
  <c r="I613" i="15"/>
  <c r="G606" i="16" s="1"/>
  <c r="F638" i="16"/>
  <c r="I645" i="15"/>
  <c r="G638" i="16" s="1"/>
  <c r="F610" i="16"/>
  <c r="I617" i="15"/>
  <c r="F451" i="6"/>
  <c r="F642" i="16"/>
  <c r="I649" i="15"/>
  <c r="G642" i="16" s="1"/>
  <c r="F492" i="16"/>
  <c r="I499" i="15"/>
  <c r="G492" i="16" s="1"/>
  <c r="F500" i="16"/>
  <c r="I507" i="15"/>
  <c r="G500" i="16" s="1"/>
  <c r="F508" i="16"/>
  <c r="I515" i="15"/>
  <c r="G508" i="16" s="1"/>
  <c r="F516" i="16"/>
  <c r="I523" i="15"/>
  <c r="G516" i="16" s="1"/>
  <c r="F524" i="16"/>
  <c r="I531" i="15"/>
  <c r="G524" i="16" s="1"/>
  <c r="F532" i="16"/>
  <c r="I539" i="15"/>
  <c r="G532" i="16" s="1"/>
  <c r="F540" i="16"/>
  <c r="I547" i="15"/>
  <c r="G540" i="16" s="1"/>
  <c r="F548" i="16"/>
  <c r="I555" i="15"/>
  <c r="G548" i="16" s="1"/>
  <c r="F556" i="16"/>
  <c r="I563" i="15"/>
  <c r="G556" i="16" s="1"/>
  <c r="F564" i="16"/>
  <c r="I571" i="15"/>
  <c r="G564" i="16" s="1"/>
  <c r="F572" i="16"/>
  <c r="I579" i="15"/>
  <c r="G572" i="16" s="1"/>
  <c r="F580" i="16"/>
  <c r="I587" i="15"/>
  <c r="B452" i="6"/>
  <c r="F588" i="16"/>
  <c r="I595" i="15"/>
  <c r="G588" i="16" s="1"/>
  <c r="F596" i="16"/>
  <c r="I603" i="15"/>
  <c r="G596" i="16" s="1"/>
  <c r="F628" i="16"/>
  <c r="I635" i="15"/>
  <c r="G628" i="16" s="1"/>
  <c r="F660" i="16"/>
  <c r="I667" i="15"/>
  <c r="G660" i="16" s="1"/>
  <c r="I868" i="15"/>
  <c r="F597" i="16"/>
  <c r="I604" i="15"/>
  <c r="G597" i="16" s="1"/>
  <c r="F605" i="16"/>
  <c r="I612" i="15"/>
  <c r="G605" i="16" s="1"/>
  <c r="F613" i="16"/>
  <c r="I620" i="15"/>
  <c r="G613" i="16" s="1"/>
  <c r="F621" i="16"/>
  <c r="I628" i="15"/>
  <c r="G621" i="16" s="1"/>
  <c r="F629" i="16"/>
  <c r="I636" i="15"/>
  <c r="G629" i="16" s="1"/>
  <c r="F637" i="16"/>
  <c r="I644" i="15"/>
  <c r="G637" i="16" s="1"/>
  <c r="F645" i="16"/>
  <c r="I652" i="15"/>
  <c r="G645" i="16" s="1"/>
  <c r="F653" i="16"/>
  <c r="I660" i="15"/>
  <c r="G653" i="16" s="1"/>
  <c r="F661" i="16"/>
  <c r="I668" i="15"/>
  <c r="G661" i="16" s="1"/>
  <c r="F669" i="16"/>
  <c r="I676" i="15"/>
  <c r="G669" i="16" s="1"/>
  <c r="F677" i="16"/>
  <c r="I684" i="15"/>
  <c r="G677" i="16" s="1"/>
  <c r="F685" i="16"/>
  <c r="I692" i="15"/>
  <c r="G685" i="16" s="1"/>
  <c r="F693" i="16"/>
  <c r="I700" i="15"/>
  <c r="G693" i="16" s="1"/>
  <c r="F701" i="16"/>
  <c r="I708" i="15"/>
  <c r="G701" i="16" s="1"/>
  <c r="F709" i="16"/>
  <c r="I716" i="15"/>
  <c r="G709" i="16" s="1"/>
  <c r="C333" i="6"/>
  <c r="F717" i="16"/>
  <c r="I724" i="15"/>
  <c r="G717" i="16" s="1"/>
  <c r="F725" i="16"/>
  <c r="I732" i="15"/>
  <c r="G725" i="16" s="1"/>
  <c r="F733" i="16"/>
  <c r="I740" i="15"/>
  <c r="G733" i="16" s="1"/>
  <c r="F741" i="16"/>
  <c r="I748" i="15"/>
  <c r="G741" i="16" s="1"/>
  <c r="F749" i="16"/>
  <c r="I756" i="15"/>
  <c r="G749" i="16" s="1"/>
  <c r="F757" i="16"/>
  <c r="I764" i="15"/>
  <c r="G757" i="16" s="1"/>
  <c r="F765" i="16"/>
  <c r="I772" i="15"/>
  <c r="G765" i="16" s="1"/>
  <c r="F773" i="16"/>
  <c r="I780" i="15"/>
  <c r="G773" i="16" s="1"/>
  <c r="F781" i="16"/>
  <c r="I788" i="15"/>
  <c r="G781" i="16" s="1"/>
  <c r="F789" i="16"/>
  <c r="I796" i="15"/>
  <c r="G789" i="16" s="1"/>
  <c r="F797" i="16"/>
  <c r="I804" i="15"/>
  <c r="G797" i="16" s="1"/>
  <c r="F805" i="16"/>
  <c r="I812" i="15"/>
  <c r="G805" i="16" s="1"/>
  <c r="F813" i="16"/>
  <c r="I820" i="15"/>
  <c r="G813" i="16" s="1"/>
  <c r="F821" i="16"/>
  <c r="I828" i="15"/>
  <c r="G821" i="16" s="1"/>
  <c r="F829" i="16"/>
  <c r="I836" i="15"/>
  <c r="G829" i="16" s="1"/>
  <c r="F837" i="16"/>
  <c r="I844" i="15"/>
  <c r="G837" i="16" s="1"/>
  <c r="F845" i="16"/>
  <c r="I852" i="15"/>
  <c r="G845" i="16" s="1"/>
  <c r="F853" i="16"/>
  <c r="I860" i="15"/>
  <c r="G853" i="16" s="1"/>
  <c r="F674" i="16"/>
  <c r="I681" i="15"/>
  <c r="G674" i="16" s="1"/>
  <c r="F682" i="16"/>
  <c r="I689" i="15"/>
  <c r="G682" i="16" s="1"/>
  <c r="F690" i="16"/>
  <c r="I697" i="15"/>
  <c r="G690" i="16" s="1"/>
  <c r="F698" i="16"/>
  <c r="I705" i="15"/>
  <c r="G698" i="16" s="1"/>
  <c r="F706" i="16"/>
  <c r="I713" i="15"/>
  <c r="G706" i="16" s="1"/>
  <c r="F714" i="16"/>
  <c r="I721" i="15"/>
  <c r="G714" i="16" s="1"/>
  <c r="F722" i="16"/>
  <c r="I729" i="15"/>
  <c r="G722" i="16" s="1"/>
  <c r="F730" i="16"/>
  <c r="I737" i="15"/>
  <c r="G730" i="16" s="1"/>
  <c r="F738" i="16"/>
  <c r="I745" i="15"/>
  <c r="G738" i="16" s="1"/>
  <c r="F746" i="16"/>
  <c r="I753" i="15"/>
  <c r="G746" i="16" s="1"/>
  <c r="F754" i="16"/>
  <c r="I761" i="15"/>
  <c r="G754" i="16" s="1"/>
  <c r="F762" i="16"/>
  <c r="I769" i="15"/>
  <c r="G762" i="16" s="1"/>
  <c r="F770" i="16"/>
  <c r="I777" i="15"/>
  <c r="G770" i="16" s="1"/>
  <c r="F778" i="16"/>
  <c r="I785" i="15"/>
  <c r="G778" i="16" s="1"/>
  <c r="F786" i="16"/>
  <c r="I793" i="15"/>
  <c r="G786" i="16" s="1"/>
  <c r="F794" i="16"/>
  <c r="I801" i="15"/>
  <c r="G794" i="16" s="1"/>
  <c r="F802" i="16"/>
  <c r="I809" i="15"/>
  <c r="G802" i="16" s="1"/>
  <c r="F810" i="16"/>
  <c r="I817" i="15"/>
  <c r="G810" i="16" s="1"/>
  <c r="F818" i="16"/>
  <c r="I825" i="15"/>
  <c r="G818" i="16" s="1"/>
  <c r="F826" i="16"/>
  <c r="I833" i="15"/>
  <c r="G826" i="16" s="1"/>
  <c r="F834" i="16"/>
  <c r="I841" i="15"/>
  <c r="G834" i="16" s="1"/>
  <c r="F842" i="16"/>
  <c r="I849" i="15"/>
  <c r="G842" i="16" s="1"/>
  <c r="F850" i="16"/>
  <c r="I857" i="15"/>
  <c r="G850" i="16" s="1"/>
  <c r="I867" i="15"/>
  <c r="I876" i="15"/>
  <c r="F553" i="16"/>
  <c r="I560" i="15"/>
  <c r="G553" i="16" s="1"/>
  <c r="F229" i="16"/>
  <c r="I236" i="15"/>
  <c r="G229" i="16" s="1"/>
  <c r="F221" i="16"/>
  <c r="I228" i="15"/>
  <c r="G221" i="16" s="1"/>
  <c r="F213" i="16"/>
  <c r="I220" i="15"/>
  <c r="G213" i="16" s="1"/>
  <c r="F201" i="16"/>
  <c r="I208" i="15"/>
  <c r="G201" i="16" s="1"/>
  <c r="F181" i="16"/>
  <c r="I188" i="15"/>
  <c r="G181" i="16" s="1"/>
  <c r="F165" i="16"/>
  <c r="I172" i="15"/>
  <c r="G165" i="16" s="1"/>
  <c r="F149" i="16"/>
  <c r="I156" i="15"/>
  <c r="G149" i="16" s="1"/>
  <c r="F133" i="16"/>
  <c r="I140" i="15"/>
  <c r="G133" i="16" s="1"/>
  <c r="C302" i="6"/>
  <c r="G302" i="6" s="1"/>
  <c r="F117" i="16"/>
  <c r="I124" i="15"/>
  <c r="G117" i="16" s="1"/>
  <c r="F101" i="16"/>
  <c r="I108" i="15"/>
  <c r="G101" i="16" s="1"/>
  <c r="C254" i="6"/>
  <c r="D254" i="6"/>
  <c r="F280" i="6"/>
  <c r="E280" i="6"/>
  <c r="C64" i="7"/>
  <c r="D14" i="9"/>
  <c r="F85" i="16"/>
  <c r="I92" i="15"/>
  <c r="G85" i="16" s="1"/>
  <c r="B252" i="6"/>
  <c r="F53" i="16"/>
  <c r="I60" i="15"/>
  <c r="G53" i="16" s="1"/>
  <c r="B219" i="6"/>
  <c r="E219" i="6" s="1"/>
  <c r="F2" i="16"/>
  <c r="I9" i="15"/>
  <c r="G2" i="16" s="1"/>
  <c r="C204" i="6"/>
  <c r="B197" i="6"/>
  <c r="F537" i="16"/>
  <c r="I544" i="15"/>
  <c r="G537" i="16" s="1"/>
  <c r="F146" i="16"/>
  <c r="I153" i="15"/>
  <c r="G146" i="16" s="1"/>
  <c r="F73" i="16"/>
  <c r="I80" i="15"/>
  <c r="G73" i="16" s="1"/>
  <c r="F178" i="16"/>
  <c r="I185" i="15"/>
  <c r="G178" i="16" s="1"/>
  <c r="F227" i="16"/>
  <c r="I234" i="15"/>
  <c r="G227" i="16" s="1"/>
  <c r="F22" i="16"/>
  <c r="I29" i="15"/>
  <c r="G22" i="16" s="1"/>
  <c r="F38" i="16"/>
  <c r="I45" i="15"/>
  <c r="G38" i="16" s="1"/>
  <c r="C269" i="6"/>
  <c r="F71" i="16"/>
  <c r="I78" i="15"/>
  <c r="G71" i="16" s="1"/>
  <c r="B244" i="6"/>
  <c r="F97" i="16"/>
  <c r="I104" i="15"/>
  <c r="G97" i="16" s="1"/>
  <c r="F161" i="16"/>
  <c r="I168" i="15"/>
  <c r="G161" i="16" s="1"/>
  <c r="F223" i="16"/>
  <c r="I230" i="15"/>
  <c r="G223" i="16" s="1"/>
  <c r="F5" i="16"/>
  <c r="I12" i="15"/>
  <c r="G5" i="16" s="1"/>
  <c r="C207" i="6"/>
  <c r="D207" i="6" s="1"/>
  <c r="F20" i="16"/>
  <c r="I27" i="15"/>
  <c r="G20" i="16" s="1"/>
  <c r="F36" i="16"/>
  <c r="I43" i="15"/>
  <c r="G36" i="16" s="1"/>
  <c r="C267" i="6"/>
  <c r="F67" i="16"/>
  <c r="I74" i="15"/>
  <c r="G67" i="16" s="1"/>
  <c r="B240" i="6"/>
  <c r="F113" i="16"/>
  <c r="I120" i="15"/>
  <c r="G113" i="16" s="1"/>
  <c r="F177" i="16"/>
  <c r="I184" i="15"/>
  <c r="G177" i="16" s="1"/>
  <c r="F42" i="16"/>
  <c r="I49" i="15"/>
  <c r="G42" i="16" s="1"/>
  <c r="B259" i="6"/>
  <c r="C250" i="6"/>
  <c r="D250" i="6"/>
  <c r="F279" i="6"/>
  <c r="H279" i="6" s="1"/>
  <c r="E279" i="6"/>
  <c r="F29" i="16"/>
  <c r="I36" i="15"/>
  <c r="G29" i="16" s="1"/>
  <c r="F10" i="16"/>
  <c r="I17" i="15"/>
  <c r="G10" i="16" s="1"/>
  <c r="H15" i="9"/>
  <c r="G304" i="6"/>
  <c r="C253" i="6"/>
  <c r="D253" i="6"/>
  <c r="F31" i="16"/>
  <c r="I38" i="15"/>
  <c r="G31" i="16" s="1"/>
  <c r="F15" i="16"/>
  <c r="I22" i="15"/>
  <c r="G15" i="16" s="1"/>
  <c r="C198" i="6"/>
  <c r="D198" i="6" s="1"/>
  <c r="E206" i="6"/>
  <c r="F206" i="6" s="1"/>
  <c r="C75" i="7"/>
  <c r="D17" i="9"/>
  <c r="D13" i="9"/>
  <c r="C61" i="7"/>
  <c r="D38" i="10"/>
  <c r="F169" i="16"/>
  <c r="I176" i="15"/>
  <c r="G169" i="16" s="1"/>
  <c r="F57" i="16"/>
  <c r="I64" i="15"/>
  <c r="G57" i="16" s="1"/>
  <c r="B221" i="6"/>
  <c r="E221" i="6" s="1"/>
  <c r="F14" i="16"/>
  <c r="I21" i="15"/>
  <c r="G14" i="16" s="1"/>
  <c r="D710" i="16"/>
  <c r="C711" i="16"/>
  <c r="D789" i="16"/>
  <c r="C790" i="16"/>
  <c r="D592" i="16"/>
  <c r="C593" i="16"/>
  <c r="D499" i="16"/>
  <c r="C500" i="16"/>
  <c r="C338" i="16"/>
  <c r="D337" i="16"/>
  <c r="C296" i="16"/>
  <c r="D296" i="16" s="1"/>
  <c r="D295" i="16"/>
  <c r="D54" i="16"/>
  <c r="C55" i="16"/>
  <c r="C278" i="16"/>
  <c r="D277" i="16"/>
  <c r="J73" i="16"/>
  <c r="K72" i="16"/>
  <c r="F207" i="16"/>
  <c r="I214" i="15"/>
  <c r="G207" i="16" s="1"/>
  <c r="D352" i="6"/>
  <c r="F132" i="16"/>
  <c r="I139" i="15"/>
  <c r="G132" i="16" s="1"/>
  <c r="C301" i="6"/>
  <c r="G301" i="6" s="1"/>
  <c r="F116" i="16"/>
  <c r="I123" i="15"/>
  <c r="G116" i="16" s="1"/>
  <c r="F195" i="16"/>
  <c r="I202" i="15"/>
  <c r="G195" i="16" s="1"/>
  <c r="F184" i="16"/>
  <c r="I191" i="15"/>
  <c r="G184" i="16" s="1"/>
  <c r="B229" i="6"/>
  <c r="F136" i="16"/>
  <c r="I143" i="15"/>
  <c r="G136" i="16" s="1"/>
  <c r="C305" i="6"/>
  <c r="F120" i="16"/>
  <c r="I127" i="15"/>
  <c r="G120" i="16" s="1"/>
  <c r="F104" i="16"/>
  <c r="I111" i="15"/>
  <c r="G104" i="16" s="1"/>
  <c r="D402" i="6"/>
  <c r="C402" i="6"/>
  <c r="D410" i="6"/>
  <c r="C410" i="6"/>
  <c r="E392" i="6"/>
  <c r="D409" i="6"/>
  <c r="C409" i="6"/>
  <c r="D417" i="6"/>
  <c r="C417" i="6"/>
  <c r="F334" i="6"/>
  <c r="D334" i="6"/>
  <c r="F565" i="16"/>
  <c r="I572" i="15"/>
  <c r="G565" i="16" s="1"/>
  <c r="F608" i="16"/>
  <c r="I615" i="15"/>
  <c r="F443" i="6"/>
  <c r="F251" i="16"/>
  <c r="I258" i="15"/>
  <c r="G251" i="16" s="1"/>
  <c r="F259" i="16"/>
  <c r="I266" i="15"/>
  <c r="G259" i="16" s="1"/>
  <c r="F279" i="16"/>
  <c r="I286" i="15"/>
  <c r="G279" i="16" s="1"/>
  <c r="F293" i="16"/>
  <c r="I300" i="15"/>
  <c r="G293" i="16" s="1"/>
  <c r="F301" i="16"/>
  <c r="I308" i="15"/>
  <c r="G301" i="16" s="1"/>
  <c r="B364" i="6"/>
  <c r="F325" i="16"/>
  <c r="I332" i="15"/>
  <c r="G325" i="16" s="1"/>
  <c r="B409" i="6"/>
  <c r="F341" i="16"/>
  <c r="I348" i="15"/>
  <c r="G341" i="16" s="1"/>
  <c r="F357" i="16"/>
  <c r="I364" i="15"/>
  <c r="G357" i="16" s="1"/>
  <c r="F373" i="16"/>
  <c r="I380" i="15"/>
  <c r="G373" i="16" s="1"/>
  <c r="F397" i="16"/>
  <c r="I404" i="15"/>
  <c r="B384" i="6"/>
  <c r="F421" i="16"/>
  <c r="I428" i="15"/>
  <c r="G421" i="16" s="1"/>
  <c r="F437" i="16"/>
  <c r="I444" i="15"/>
  <c r="G437" i="16" s="1"/>
  <c r="F453" i="16"/>
  <c r="I460" i="15"/>
  <c r="G453" i="16" s="1"/>
  <c r="F477" i="16"/>
  <c r="I484" i="15"/>
  <c r="G477" i="16" s="1"/>
  <c r="F507" i="16"/>
  <c r="I514" i="15"/>
  <c r="G507" i="16" s="1"/>
  <c r="F571" i="16"/>
  <c r="I578" i="15"/>
  <c r="G571" i="16" s="1"/>
  <c r="F216" i="16"/>
  <c r="I223" i="15"/>
  <c r="G216" i="16" s="1"/>
  <c r="F232" i="16"/>
  <c r="I239" i="15"/>
  <c r="G232" i="16" s="1"/>
  <c r="F256" i="16"/>
  <c r="I263" i="15"/>
  <c r="G256" i="16" s="1"/>
  <c r="F272" i="16"/>
  <c r="I279" i="15"/>
  <c r="G272" i="16" s="1"/>
  <c r="F302" i="16"/>
  <c r="I309" i="15"/>
  <c r="G302" i="16" s="1"/>
  <c r="B365" i="6"/>
  <c r="F326" i="16"/>
  <c r="I333" i="15"/>
  <c r="G326" i="16" s="1"/>
  <c r="B392" i="6"/>
  <c r="B410" i="6"/>
  <c r="F334" i="16"/>
  <c r="I341" i="15"/>
  <c r="G334" i="16" s="1"/>
  <c r="F358" i="16"/>
  <c r="I365" i="15"/>
  <c r="G358" i="16" s="1"/>
  <c r="F382" i="16"/>
  <c r="I389" i="15"/>
  <c r="G382" i="16" s="1"/>
  <c r="F390" i="16"/>
  <c r="I397" i="15"/>
  <c r="G390" i="16" s="1"/>
  <c r="F414" i="16"/>
  <c r="I421" i="15"/>
  <c r="G414" i="16" s="1"/>
  <c r="F438" i="16"/>
  <c r="I445" i="15"/>
  <c r="G438" i="16" s="1"/>
  <c r="F446" i="16"/>
  <c r="I453" i="15"/>
  <c r="G446" i="16" s="1"/>
  <c r="F470" i="16"/>
  <c r="I477" i="15"/>
  <c r="G470" i="16" s="1"/>
  <c r="F535" i="16"/>
  <c r="I542" i="15"/>
  <c r="G535" i="16" s="1"/>
  <c r="F622" i="16"/>
  <c r="I629" i="15"/>
  <c r="G622" i="16" s="1"/>
  <c r="F654" i="16"/>
  <c r="I661" i="15"/>
  <c r="G654" i="16" s="1"/>
  <c r="F626" i="16"/>
  <c r="I633" i="15"/>
  <c r="G626" i="16" s="1"/>
  <c r="F488" i="16"/>
  <c r="I495" i="15"/>
  <c r="G488" i="16" s="1"/>
  <c r="F512" i="16"/>
  <c r="I519" i="15"/>
  <c r="G512" i="16" s="1"/>
  <c r="F520" i="16"/>
  <c r="I527" i="15"/>
  <c r="G520" i="16" s="1"/>
  <c r="F544" i="16"/>
  <c r="I551" i="15"/>
  <c r="G544" i="16" s="1"/>
  <c r="F568" i="16"/>
  <c r="I575" i="15"/>
  <c r="G568" i="16" s="1"/>
  <c r="F592" i="16"/>
  <c r="I599" i="15"/>
  <c r="B441" i="6"/>
  <c r="F617" i="16"/>
  <c r="I624" i="15"/>
  <c r="G617" i="16" s="1"/>
  <c r="F625" i="16"/>
  <c r="I632" i="15"/>
  <c r="G625" i="16" s="1"/>
  <c r="F649" i="16"/>
  <c r="I656" i="15"/>
  <c r="G649" i="16" s="1"/>
  <c r="F673" i="16"/>
  <c r="I680" i="15"/>
  <c r="G673" i="16" s="1"/>
  <c r="F681" i="16"/>
  <c r="I688" i="15"/>
  <c r="G681" i="16" s="1"/>
  <c r="F705" i="16"/>
  <c r="I712" i="15"/>
  <c r="G705" i="16" s="1"/>
  <c r="F729" i="16"/>
  <c r="I736" i="15"/>
  <c r="G729" i="16" s="1"/>
  <c r="F737" i="16"/>
  <c r="I744" i="15"/>
  <c r="G737" i="16" s="1"/>
  <c r="F761" i="16"/>
  <c r="I768" i="15"/>
  <c r="G761" i="16" s="1"/>
  <c r="F785" i="16"/>
  <c r="I792" i="15"/>
  <c r="G785" i="16" s="1"/>
  <c r="F793" i="16"/>
  <c r="I800" i="15"/>
  <c r="G793" i="16" s="1"/>
  <c r="F817" i="16"/>
  <c r="I824" i="15"/>
  <c r="G817" i="16" s="1"/>
  <c r="F841" i="16"/>
  <c r="I848" i="15"/>
  <c r="G841" i="16" s="1"/>
  <c r="F849" i="16"/>
  <c r="I856" i="15"/>
  <c r="G849" i="16" s="1"/>
  <c r="F686" i="16"/>
  <c r="I693" i="15"/>
  <c r="G686" i="16" s="1"/>
  <c r="F710" i="16"/>
  <c r="I717" i="15"/>
  <c r="G710" i="16" s="1"/>
  <c r="C334" i="6"/>
  <c r="F718" i="16"/>
  <c r="I725" i="15"/>
  <c r="G718" i="16" s="1"/>
  <c r="F742" i="16"/>
  <c r="I749" i="15"/>
  <c r="G742" i="16" s="1"/>
  <c r="F766" i="16"/>
  <c r="I773" i="15"/>
  <c r="G766" i="16" s="1"/>
  <c r="F774" i="16"/>
  <c r="I781" i="15"/>
  <c r="G774" i="16" s="1"/>
  <c r="F798" i="16"/>
  <c r="I805" i="15"/>
  <c r="G798" i="16" s="1"/>
  <c r="F822" i="16"/>
  <c r="I829" i="15"/>
  <c r="G822" i="16" s="1"/>
  <c r="F830" i="16"/>
  <c r="I837" i="15"/>
  <c r="G830" i="16" s="1"/>
  <c r="F854" i="16"/>
  <c r="I861" i="15"/>
  <c r="G854" i="16" s="1"/>
  <c r="F585" i="16"/>
  <c r="I592" i="15"/>
  <c r="G585" i="16" s="1"/>
  <c r="F209" i="16"/>
  <c r="I216" i="15"/>
  <c r="G209" i="16" s="1"/>
  <c r="F189" i="16"/>
  <c r="I196" i="15"/>
  <c r="G189" i="16" s="1"/>
  <c r="C237" i="6"/>
  <c r="F173" i="16"/>
  <c r="I180" i="15"/>
  <c r="G173" i="16" s="1"/>
  <c r="F125" i="16"/>
  <c r="I132" i="15"/>
  <c r="G125" i="16" s="1"/>
  <c r="F109" i="16"/>
  <c r="I116" i="15"/>
  <c r="G109" i="16" s="1"/>
  <c r="F69" i="16"/>
  <c r="I76" i="15"/>
  <c r="G69" i="16" s="1"/>
  <c r="B242" i="6"/>
  <c r="F196" i="16"/>
  <c r="I203" i="15"/>
  <c r="G196" i="16" s="1"/>
  <c r="F30" i="16"/>
  <c r="I37" i="15"/>
  <c r="G30" i="16" s="1"/>
  <c r="F87" i="16"/>
  <c r="I94" i="15"/>
  <c r="G87" i="16" s="1"/>
  <c r="B254" i="6"/>
  <c r="F569" i="16"/>
  <c r="I576" i="15"/>
  <c r="G569" i="16" s="1"/>
  <c r="F13" i="16"/>
  <c r="I20" i="15"/>
  <c r="G13" i="16" s="1"/>
  <c r="F83" i="16"/>
  <c r="I90" i="15"/>
  <c r="G83" i="16" s="1"/>
  <c r="F46" i="16"/>
  <c r="I53" i="15"/>
  <c r="G46" i="16" s="1"/>
  <c r="F21" i="16"/>
  <c r="I28" i="15"/>
  <c r="G21" i="16" s="1"/>
  <c r="F121" i="16"/>
  <c r="I128" i="15"/>
  <c r="G121" i="16" s="1"/>
  <c r="F7" i="16"/>
  <c r="B200" i="6"/>
  <c r="I14" i="15"/>
  <c r="G7" i="16" s="1"/>
  <c r="C209" i="6"/>
  <c r="D209" i="6" s="1"/>
  <c r="I78" i="12"/>
  <c r="C807" i="16"/>
  <c r="D806" i="16"/>
  <c r="D614" i="16"/>
  <c r="C615" i="16"/>
  <c r="D576" i="16"/>
  <c r="C577" i="16"/>
  <c r="D577" i="16" s="1"/>
  <c r="D657" i="16"/>
  <c r="C658" i="16"/>
  <c r="C174" i="16"/>
  <c r="D173" i="16"/>
  <c r="C150" i="16"/>
  <c r="D149" i="16"/>
  <c r="C24" i="16"/>
  <c r="D23" i="16"/>
  <c r="F593" i="16"/>
  <c r="I600" i="15"/>
  <c r="B442" i="6"/>
  <c r="F206" i="16"/>
  <c r="I213" i="15"/>
  <c r="G206" i="16" s="1"/>
  <c r="F179" i="16"/>
  <c r="I186" i="15"/>
  <c r="G179" i="16" s="1"/>
  <c r="F131" i="16"/>
  <c r="I138" i="15"/>
  <c r="G131" i="16" s="1"/>
  <c r="C329" i="6"/>
  <c r="F577" i="16"/>
  <c r="I584" i="15"/>
  <c r="G577" i="16" s="1"/>
  <c r="D727" i="16"/>
  <c r="C728" i="16"/>
  <c r="D839" i="16"/>
  <c r="C840" i="16"/>
  <c r="D840" i="16" s="1"/>
  <c r="D642" i="16"/>
  <c r="C643" i="16"/>
  <c r="D257" i="16"/>
  <c r="C258" i="16"/>
  <c r="D258" i="16" s="1"/>
  <c r="C131" i="16"/>
  <c r="D131" i="16" s="1"/>
  <c r="D130" i="16"/>
  <c r="K86" i="16"/>
  <c r="J87" i="16"/>
  <c r="D85" i="16"/>
  <c r="C86" i="16"/>
  <c r="C265" i="16"/>
  <c r="D265" i="16" s="1"/>
  <c r="D264" i="16"/>
  <c r="C186" i="16"/>
  <c r="D185" i="16"/>
  <c r="D38" i="16"/>
  <c r="C39" i="16"/>
  <c r="C61" i="16"/>
  <c r="D61" i="16" s="1"/>
  <c r="D60" i="16"/>
  <c r="C96" i="16"/>
  <c r="D95" i="16"/>
  <c r="C69" i="16"/>
  <c r="D68" i="16"/>
  <c r="J27" i="16"/>
  <c r="K26" i="16"/>
  <c r="F199" i="16"/>
  <c r="I206" i="15"/>
  <c r="G199" i="16" s="1"/>
  <c r="F188" i="16"/>
  <c r="I195" i="15"/>
  <c r="G188" i="16" s="1"/>
  <c r="B233" i="6"/>
  <c r="F172" i="16"/>
  <c r="I179" i="15"/>
  <c r="G172" i="16" s="1"/>
  <c r="F124" i="16"/>
  <c r="I131" i="15"/>
  <c r="G124" i="16" s="1"/>
  <c r="F108" i="16"/>
  <c r="I115" i="15"/>
  <c r="G108" i="16" s="1"/>
  <c r="F92" i="16"/>
  <c r="I99" i="15"/>
  <c r="G92" i="16" s="1"/>
  <c r="F144" i="16"/>
  <c r="I151" i="15"/>
  <c r="G144" i="16" s="1"/>
  <c r="B352" i="6"/>
  <c r="F128" i="16"/>
  <c r="I135" i="15"/>
  <c r="G128" i="16" s="1"/>
  <c r="C326" i="6"/>
  <c r="F112" i="16"/>
  <c r="I119" i="15"/>
  <c r="G112" i="16" s="1"/>
  <c r="F96" i="16"/>
  <c r="I103" i="15"/>
  <c r="G96" i="16" s="1"/>
  <c r="E361" i="6"/>
  <c r="D406" i="6"/>
  <c r="C406" i="6"/>
  <c r="D405" i="6"/>
  <c r="C405" i="6"/>
  <c r="D750" i="16"/>
  <c r="C751" i="16"/>
  <c r="D666" i="16"/>
  <c r="C667" i="16"/>
  <c r="C799" i="16"/>
  <c r="D798" i="16"/>
  <c r="D673" i="16"/>
  <c r="C674" i="16"/>
  <c r="D650" i="16"/>
  <c r="C651" i="16"/>
  <c r="D651" i="16" s="1"/>
  <c r="D600" i="16"/>
  <c r="C601" i="16"/>
  <c r="D601" i="16" s="1"/>
  <c r="D634" i="16"/>
  <c r="C635" i="16"/>
  <c r="D588" i="16"/>
  <c r="C589" i="16"/>
  <c r="D589" i="16" s="1"/>
  <c r="D580" i="16"/>
  <c r="C581" i="16"/>
  <c r="D680" i="16"/>
  <c r="C681" i="16"/>
  <c r="D681" i="16" s="1"/>
  <c r="D453" i="16"/>
  <c r="C454" i="16"/>
  <c r="D324" i="16"/>
  <c r="C325" i="16"/>
  <c r="C254" i="16"/>
  <c r="D253" i="16"/>
  <c r="C250" i="16"/>
  <c r="D250" i="16" s="1"/>
  <c r="D249" i="16"/>
  <c r="D112" i="16"/>
  <c r="C113" i="16"/>
  <c r="C311" i="16"/>
  <c r="D310" i="16"/>
  <c r="C136" i="16"/>
  <c r="D136" i="16" s="1"/>
  <c r="D135" i="16"/>
  <c r="D74" i="16"/>
  <c r="C75" i="16"/>
  <c r="K54" i="16"/>
  <c r="J55" i="16"/>
  <c r="D42" i="16"/>
  <c r="C43" i="16"/>
  <c r="J91" i="16"/>
  <c r="K90" i="16"/>
  <c r="C32" i="16"/>
  <c r="D31" i="16"/>
  <c r="C16" i="16"/>
  <c r="D15" i="16"/>
  <c r="C6" i="16"/>
  <c r="D5" i="16"/>
  <c r="J49" i="16"/>
  <c r="K48" i="16"/>
  <c r="D122" i="16"/>
  <c r="C123" i="16"/>
  <c r="F561" i="16"/>
  <c r="I568" i="15"/>
  <c r="G561" i="16" s="1"/>
  <c r="F497" i="16"/>
  <c r="I504" i="15"/>
  <c r="G497" i="16" s="1"/>
  <c r="F198" i="16"/>
  <c r="I205" i="15"/>
  <c r="G198" i="16" s="1"/>
  <c r="F187" i="16"/>
  <c r="I194" i="15"/>
  <c r="G187" i="16" s="1"/>
  <c r="B232" i="6"/>
  <c r="D232" i="6" s="1"/>
  <c r="F171" i="16"/>
  <c r="I178" i="15"/>
  <c r="G171" i="16" s="1"/>
  <c r="F155" i="16"/>
  <c r="I162" i="15"/>
  <c r="G155" i="16" s="1"/>
  <c r="D353" i="6"/>
  <c r="F139" i="16"/>
  <c r="I146" i="15"/>
  <c r="G139" i="16" s="1"/>
  <c r="B350" i="6"/>
  <c r="D350" i="6" s="1"/>
  <c r="F123" i="16"/>
  <c r="I130" i="15"/>
  <c r="G123" i="16" s="1"/>
  <c r="F107" i="16"/>
  <c r="I114" i="15"/>
  <c r="G107" i="16" s="1"/>
  <c r="F91" i="16"/>
  <c r="I98" i="15"/>
  <c r="G91" i="16" s="1"/>
  <c r="F545" i="16"/>
  <c r="I552" i="15"/>
  <c r="G545" i="16" s="1"/>
  <c r="F202" i="16"/>
  <c r="I209" i="15"/>
  <c r="G202" i="16" s="1"/>
  <c r="F175" i="16"/>
  <c r="I182" i="15"/>
  <c r="G175" i="16" s="1"/>
  <c r="F159" i="16"/>
  <c r="I166" i="15"/>
  <c r="G159" i="16" s="1"/>
  <c r="F143" i="16"/>
  <c r="I150" i="15"/>
  <c r="G143" i="16" s="1"/>
  <c r="B351" i="6"/>
  <c r="F127" i="16"/>
  <c r="I134" i="15"/>
  <c r="G127" i="16" s="1"/>
  <c r="F111" i="16"/>
  <c r="I118" i="15"/>
  <c r="G111" i="16" s="1"/>
  <c r="F95" i="16"/>
  <c r="I102" i="15"/>
  <c r="G95" i="16" s="1"/>
  <c r="D400" i="6"/>
  <c r="C400" i="6"/>
  <c r="D408" i="6"/>
  <c r="C408" i="6"/>
  <c r="D416" i="6"/>
  <c r="C416" i="6"/>
  <c r="E362" i="6"/>
  <c r="C407" i="6"/>
  <c r="D407" i="6"/>
  <c r="D415" i="6"/>
  <c r="C415" i="6"/>
  <c r="F333" i="6"/>
  <c r="F493" i="16"/>
  <c r="I500" i="15"/>
  <c r="G493" i="16" s="1"/>
  <c r="F525" i="16"/>
  <c r="I532" i="15"/>
  <c r="G525" i="16" s="1"/>
  <c r="F557" i="16"/>
  <c r="I564" i="15"/>
  <c r="G557" i="16" s="1"/>
  <c r="F589" i="16"/>
  <c r="I596" i="15"/>
  <c r="G589" i="16" s="1"/>
  <c r="F640" i="16"/>
  <c r="I647" i="15"/>
  <c r="G640" i="16" s="1"/>
  <c r="F233" i="16"/>
  <c r="I240" i="15"/>
  <c r="G233" i="16" s="1"/>
  <c r="F241" i="16"/>
  <c r="I248" i="15"/>
  <c r="G241" i="16" s="1"/>
  <c r="F249" i="16"/>
  <c r="I256" i="15"/>
  <c r="G249" i="16" s="1"/>
  <c r="F257" i="16"/>
  <c r="I264" i="15"/>
  <c r="G257" i="16" s="1"/>
  <c r="F265" i="16"/>
  <c r="I272" i="15"/>
  <c r="G265" i="16" s="1"/>
  <c r="F273" i="16"/>
  <c r="I280" i="15"/>
  <c r="G273" i="16" s="1"/>
  <c r="F278" i="16"/>
  <c r="I285" i="15"/>
  <c r="G278" i="16" s="1"/>
  <c r="F282" i="16"/>
  <c r="I289" i="15"/>
  <c r="G282" i="16" s="1"/>
  <c r="F286" i="16"/>
  <c r="I293" i="15"/>
  <c r="G286" i="16" s="1"/>
  <c r="F291" i="16"/>
  <c r="I298" i="15"/>
  <c r="G291" i="16" s="1"/>
  <c r="F299" i="16"/>
  <c r="I306" i="15"/>
  <c r="G299" i="16" s="1"/>
  <c r="B362" i="6"/>
  <c r="F307" i="16"/>
  <c r="I314" i="15"/>
  <c r="G307" i="16" s="1"/>
  <c r="F315" i="16"/>
  <c r="I322" i="15"/>
  <c r="G315" i="16" s="1"/>
  <c r="F323" i="16"/>
  <c r="I330" i="15"/>
  <c r="G323" i="16" s="1"/>
  <c r="B407" i="6"/>
  <c r="F331" i="16"/>
  <c r="I338" i="15"/>
  <c r="G331" i="16" s="1"/>
  <c r="B415" i="6"/>
  <c r="F339" i="16"/>
  <c r="I346" i="15"/>
  <c r="G339" i="16" s="1"/>
  <c r="F347" i="16"/>
  <c r="I354" i="15"/>
  <c r="G347" i="16" s="1"/>
  <c r="F355" i="16"/>
  <c r="I362" i="15"/>
  <c r="G355" i="16" s="1"/>
  <c r="F363" i="16"/>
  <c r="I370" i="15"/>
  <c r="G363" i="16" s="1"/>
  <c r="F371" i="16"/>
  <c r="I378" i="15"/>
  <c r="G371" i="16" s="1"/>
  <c r="F379" i="16"/>
  <c r="I386" i="15"/>
  <c r="G379" i="16" s="1"/>
  <c r="F387" i="16"/>
  <c r="I394" i="15"/>
  <c r="G387" i="16" s="1"/>
  <c r="F395" i="16"/>
  <c r="I402" i="15"/>
  <c r="G395" i="16" s="1"/>
  <c r="F403" i="16"/>
  <c r="I410" i="15"/>
  <c r="G403" i="16" s="1"/>
  <c r="F411" i="16"/>
  <c r="I418" i="15"/>
  <c r="G411" i="16" s="1"/>
  <c r="F419" i="16"/>
  <c r="I426" i="15"/>
  <c r="G419" i="16" s="1"/>
  <c r="F427" i="16"/>
  <c r="I434" i="15"/>
  <c r="G427" i="16" s="1"/>
  <c r="F435" i="16"/>
  <c r="I442" i="15"/>
  <c r="G435" i="16" s="1"/>
  <c r="F443" i="16"/>
  <c r="I450" i="15"/>
  <c r="B382" i="6"/>
  <c r="F451" i="16"/>
  <c r="I458" i="15"/>
  <c r="G451" i="16" s="1"/>
  <c r="F459" i="16"/>
  <c r="I466" i="15"/>
  <c r="G459" i="16" s="1"/>
  <c r="F467" i="16"/>
  <c r="I474" i="15"/>
  <c r="G467" i="16" s="1"/>
  <c r="F475" i="16"/>
  <c r="I482" i="15"/>
  <c r="G475" i="16" s="1"/>
  <c r="F483" i="16"/>
  <c r="I490" i="15"/>
  <c r="G483" i="16" s="1"/>
  <c r="F499" i="16"/>
  <c r="I506" i="15"/>
  <c r="G499" i="16" s="1"/>
  <c r="F531" i="16"/>
  <c r="I538" i="15"/>
  <c r="G531" i="16" s="1"/>
  <c r="F563" i="16"/>
  <c r="I570" i="15"/>
  <c r="G563" i="16" s="1"/>
  <c r="F595" i="16"/>
  <c r="I602" i="15"/>
  <c r="B444" i="6"/>
  <c r="F214" i="16"/>
  <c r="I221" i="15"/>
  <c r="G214" i="16" s="1"/>
  <c r="F222" i="16"/>
  <c r="I229" i="15"/>
  <c r="G222" i="16" s="1"/>
  <c r="F230" i="16"/>
  <c r="I237" i="15"/>
  <c r="G230" i="16" s="1"/>
  <c r="F238" i="16"/>
  <c r="I245" i="15"/>
  <c r="G238" i="16" s="1"/>
  <c r="F246" i="16"/>
  <c r="I253" i="15"/>
  <c r="G246" i="16" s="1"/>
  <c r="F254" i="16"/>
  <c r="I261" i="15"/>
  <c r="G254" i="16" s="1"/>
  <c r="F262" i="16"/>
  <c r="I269" i="15"/>
  <c r="G262" i="16" s="1"/>
  <c r="F270" i="16"/>
  <c r="I277" i="15"/>
  <c r="G270" i="16" s="1"/>
  <c r="F292" i="16"/>
  <c r="I299" i="15"/>
  <c r="G292" i="16" s="1"/>
  <c r="F300" i="16"/>
  <c r="I307" i="15"/>
  <c r="G300" i="16" s="1"/>
  <c r="B363" i="6"/>
  <c r="E363" i="6" s="1"/>
  <c r="F308" i="16"/>
  <c r="I315" i="15"/>
  <c r="G308" i="16" s="1"/>
  <c r="F316" i="16"/>
  <c r="I323" i="15"/>
  <c r="G316" i="16" s="1"/>
  <c r="B400" i="6"/>
  <c r="F324" i="16"/>
  <c r="I331" i="15"/>
  <c r="G324" i="16" s="1"/>
  <c r="B408" i="6"/>
  <c r="F332" i="16"/>
  <c r="I339" i="15"/>
  <c r="G332" i="16" s="1"/>
  <c r="B416" i="6"/>
  <c r="F340" i="16"/>
  <c r="I347" i="15"/>
  <c r="G340" i="16" s="1"/>
  <c r="F348" i="16"/>
  <c r="I355" i="15"/>
  <c r="G348" i="16" s="1"/>
  <c r="F356" i="16"/>
  <c r="I363" i="15"/>
  <c r="G356" i="16" s="1"/>
  <c r="F364" i="16"/>
  <c r="I371" i="15"/>
  <c r="G364" i="16" s="1"/>
  <c r="F372" i="16"/>
  <c r="I379" i="15"/>
  <c r="G372" i="16" s="1"/>
  <c r="F380" i="16"/>
  <c r="I387" i="15"/>
  <c r="G380" i="16" s="1"/>
  <c r="F388" i="16"/>
  <c r="I395" i="15"/>
  <c r="G388" i="16" s="1"/>
  <c r="F396" i="16"/>
  <c r="I403" i="15"/>
  <c r="G396" i="16" s="1"/>
  <c r="F404" i="16"/>
  <c r="I411" i="15"/>
  <c r="G404" i="16" s="1"/>
  <c r="F412" i="16"/>
  <c r="I419" i="15"/>
  <c r="G412" i="16" s="1"/>
  <c r="F420" i="16"/>
  <c r="I427" i="15"/>
  <c r="G420" i="16" s="1"/>
  <c r="F428" i="16"/>
  <c r="I435" i="15"/>
  <c r="G428" i="16" s="1"/>
  <c r="F436" i="16"/>
  <c r="I443" i="15"/>
  <c r="G436" i="16" s="1"/>
  <c r="F444" i="16"/>
  <c r="I451" i="15"/>
  <c r="G444" i="16" s="1"/>
  <c r="F452" i="16"/>
  <c r="I459" i="15"/>
  <c r="G452" i="16" s="1"/>
  <c r="F460" i="16"/>
  <c r="I467" i="15"/>
  <c r="G460" i="16" s="1"/>
  <c r="F468" i="16"/>
  <c r="I475" i="15"/>
  <c r="G468" i="16" s="1"/>
  <c r="F476" i="16"/>
  <c r="I483" i="15"/>
  <c r="G476" i="16" s="1"/>
  <c r="F484" i="16"/>
  <c r="I491" i="15"/>
  <c r="G484" i="16" s="1"/>
  <c r="F495" i="16"/>
  <c r="I502" i="15"/>
  <c r="G495" i="16" s="1"/>
  <c r="F527" i="16"/>
  <c r="I534" i="15"/>
  <c r="G527" i="16" s="1"/>
  <c r="F559" i="16"/>
  <c r="I566" i="15"/>
  <c r="G559" i="16" s="1"/>
  <c r="F591" i="16"/>
  <c r="I598" i="15"/>
  <c r="B440" i="6"/>
  <c r="F632" i="16"/>
  <c r="I639" i="15"/>
  <c r="G632" i="16" s="1"/>
  <c r="F598" i="16"/>
  <c r="I605" i="15"/>
  <c r="G598" i="16" s="1"/>
  <c r="F630" i="16"/>
  <c r="I637" i="15"/>
  <c r="G630" i="16" s="1"/>
  <c r="F662" i="16"/>
  <c r="I669" i="15"/>
  <c r="G662" i="16" s="1"/>
  <c r="F602" i="16"/>
  <c r="I609" i="15"/>
  <c r="F439" i="6"/>
  <c r="F634" i="16"/>
  <c r="I641" i="15"/>
  <c r="G634" i="16" s="1"/>
  <c r="F666" i="16"/>
  <c r="I673" i="15"/>
  <c r="G666" i="16" s="1"/>
  <c r="F486" i="16"/>
  <c r="I493" i="15"/>
  <c r="G486" i="16" s="1"/>
  <c r="F494" i="16"/>
  <c r="I501" i="15"/>
  <c r="G494" i="16" s="1"/>
  <c r="F502" i="16"/>
  <c r="I509" i="15"/>
  <c r="G502" i="16" s="1"/>
  <c r="F510" i="16"/>
  <c r="I517" i="15"/>
  <c r="G510" i="16" s="1"/>
  <c r="F518" i="16"/>
  <c r="I525" i="15"/>
  <c r="G518" i="16" s="1"/>
  <c r="F526" i="16"/>
  <c r="I533" i="15"/>
  <c r="G526" i="16" s="1"/>
  <c r="F534" i="16"/>
  <c r="I541" i="15"/>
  <c r="G534" i="16" s="1"/>
  <c r="F542" i="16"/>
  <c r="I549" i="15"/>
  <c r="G542" i="16" s="1"/>
  <c r="F550" i="16"/>
  <c r="I557" i="15"/>
  <c r="G550" i="16" s="1"/>
  <c r="F558" i="16"/>
  <c r="I565" i="15"/>
  <c r="G558" i="16" s="1"/>
  <c r="F566" i="16"/>
  <c r="I573" i="15"/>
  <c r="G566" i="16" s="1"/>
  <c r="F574" i="16"/>
  <c r="I581" i="15"/>
  <c r="G574" i="16" s="1"/>
  <c r="F582" i="16"/>
  <c r="I589" i="15"/>
  <c r="B454" i="6"/>
  <c r="F590" i="16"/>
  <c r="I597" i="15"/>
  <c r="B439" i="6"/>
  <c r="F620" i="16"/>
  <c r="I627" i="15"/>
  <c r="G620" i="16" s="1"/>
  <c r="F652" i="16"/>
  <c r="I659" i="15"/>
  <c r="G652" i="16" s="1"/>
  <c r="I870" i="15"/>
  <c r="F599" i="16"/>
  <c r="I606" i="15"/>
  <c r="G599" i="16" s="1"/>
  <c r="F607" i="16"/>
  <c r="I614" i="15"/>
  <c r="F442" i="6"/>
  <c r="F615" i="16"/>
  <c r="I622" i="15"/>
  <c r="G615" i="16" s="1"/>
  <c r="F623" i="16"/>
  <c r="I630" i="15"/>
  <c r="G623" i="16" s="1"/>
  <c r="F631" i="16"/>
  <c r="I638" i="15"/>
  <c r="G631" i="16" s="1"/>
  <c r="F639" i="16"/>
  <c r="I646" i="15"/>
  <c r="G639" i="16" s="1"/>
  <c r="F647" i="16"/>
  <c r="I654" i="15"/>
  <c r="G647" i="16" s="1"/>
  <c r="F655" i="16"/>
  <c r="I662" i="15"/>
  <c r="G655" i="16" s="1"/>
  <c r="F663" i="16"/>
  <c r="I670" i="15"/>
  <c r="G663" i="16" s="1"/>
  <c r="F671" i="16"/>
  <c r="I678" i="15"/>
  <c r="G671" i="16" s="1"/>
  <c r="F679" i="16"/>
  <c r="I686" i="15"/>
  <c r="G679" i="16" s="1"/>
  <c r="F687" i="16"/>
  <c r="I694" i="15"/>
  <c r="G687" i="16" s="1"/>
  <c r="F695" i="16"/>
  <c r="I702" i="15"/>
  <c r="G695" i="16" s="1"/>
  <c r="F703" i="16"/>
  <c r="I710" i="15"/>
  <c r="G703" i="16" s="1"/>
  <c r="F711" i="16"/>
  <c r="I718" i="15"/>
  <c r="G711" i="16" s="1"/>
  <c r="C335" i="6"/>
  <c r="F335" i="6" s="1"/>
  <c r="F719" i="16"/>
  <c r="I726" i="15"/>
  <c r="G719" i="16" s="1"/>
  <c r="F727" i="16"/>
  <c r="I734" i="15"/>
  <c r="G727" i="16" s="1"/>
  <c r="F735" i="16"/>
  <c r="I742" i="15"/>
  <c r="G735" i="16" s="1"/>
  <c r="F743" i="16"/>
  <c r="I750" i="15"/>
  <c r="G743" i="16" s="1"/>
  <c r="F751" i="16"/>
  <c r="I758" i="15"/>
  <c r="G751" i="16" s="1"/>
  <c r="F759" i="16"/>
  <c r="I766" i="15"/>
  <c r="G759" i="16" s="1"/>
  <c r="F767" i="16"/>
  <c r="I774" i="15"/>
  <c r="G767" i="16" s="1"/>
  <c r="F775" i="16"/>
  <c r="I782" i="15"/>
  <c r="G775" i="16" s="1"/>
  <c r="F783" i="16"/>
  <c r="I790" i="15"/>
  <c r="G783" i="16" s="1"/>
  <c r="F791" i="16"/>
  <c r="I798" i="15"/>
  <c r="G791" i="16" s="1"/>
  <c r="F799" i="16"/>
  <c r="I806" i="15"/>
  <c r="G799" i="16" s="1"/>
  <c r="F807" i="16"/>
  <c r="I814" i="15"/>
  <c r="G807" i="16" s="1"/>
  <c r="F815" i="16"/>
  <c r="I822" i="15"/>
  <c r="G815" i="16" s="1"/>
  <c r="F823" i="16"/>
  <c r="I830" i="15"/>
  <c r="G823" i="16" s="1"/>
  <c r="F831" i="16"/>
  <c r="I838" i="15"/>
  <c r="G831" i="16" s="1"/>
  <c r="F839" i="16"/>
  <c r="I846" i="15"/>
  <c r="G839" i="16" s="1"/>
  <c r="F847" i="16"/>
  <c r="I854" i="15"/>
  <c r="G847" i="16" s="1"/>
  <c r="F855" i="16"/>
  <c r="I862" i="15"/>
  <c r="G855" i="16" s="1"/>
  <c r="F676" i="16"/>
  <c r="I683" i="15"/>
  <c r="G676" i="16" s="1"/>
  <c r="F684" i="16"/>
  <c r="I691" i="15"/>
  <c r="G684" i="16" s="1"/>
  <c r="F692" i="16"/>
  <c r="I699" i="15"/>
  <c r="G692" i="16" s="1"/>
  <c r="F700" i="16"/>
  <c r="I707" i="15"/>
  <c r="G700" i="16" s="1"/>
  <c r="F708" i="16"/>
  <c r="I715" i="15"/>
  <c r="G708" i="16" s="1"/>
  <c r="F716" i="16"/>
  <c r="I723" i="15"/>
  <c r="G716" i="16" s="1"/>
  <c r="F724" i="16"/>
  <c r="I731" i="15"/>
  <c r="G724" i="16" s="1"/>
  <c r="F732" i="16"/>
  <c r="I739" i="15"/>
  <c r="G732" i="16" s="1"/>
  <c r="F740" i="16"/>
  <c r="I747" i="15"/>
  <c r="G740" i="16" s="1"/>
  <c r="F748" i="16"/>
  <c r="I755" i="15"/>
  <c r="G748" i="16" s="1"/>
  <c r="F756" i="16"/>
  <c r="I763" i="15"/>
  <c r="G756" i="16" s="1"/>
  <c r="F764" i="16"/>
  <c r="I771" i="15"/>
  <c r="G764" i="16" s="1"/>
  <c r="F772" i="16"/>
  <c r="I779" i="15"/>
  <c r="G772" i="16" s="1"/>
  <c r="F780" i="16"/>
  <c r="I787" i="15"/>
  <c r="G780" i="16" s="1"/>
  <c r="F788" i="16"/>
  <c r="I795" i="15"/>
  <c r="G788" i="16" s="1"/>
  <c r="F796" i="16"/>
  <c r="I803" i="15"/>
  <c r="G796" i="16" s="1"/>
  <c r="F804" i="16"/>
  <c r="I811" i="15"/>
  <c r="G804" i="16" s="1"/>
  <c r="F812" i="16"/>
  <c r="I819" i="15"/>
  <c r="G812" i="16" s="1"/>
  <c r="F820" i="16"/>
  <c r="I827" i="15"/>
  <c r="G820" i="16" s="1"/>
  <c r="F828" i="16"/>
  <c r="I835" i="15"/>
  <c r="G828" i="16" s="1"/>
  <c r="F836" i="16"/>
  <c r="I843" i="15"/>
  <c r="G836" i="16" s="1"/>
  <c r="F844" i="16"/>
  <c r="I851" i="15"/>
  <c r="G844" i="16" s="1"/>
  <c r="F852" i="16"/>
  <c r="I859" i="15"/>
  <c r="G852" i="16" s="1"/>
  <c r="I875" i="15"/>
  <c r="F624" i="16"/>
  <c r="I631" i="15"/>
  <c r="G624" i="16" s="1"/>
  <c r="F200" i="16"/>
  <c r="I207" i="15"/>
  <c r="G200" i="16" s="1"/>
  <c r="F174" i="16"/>
  <c r="I181" i="15"/>
  <c r="G174" i="16" s="1"/>
  <c r="F158" i="16"/>
  <c r="I165" i="15"/>
  <c r="G158" i="16" s="1"/>
  <c r="F142" i="16"/>
  <c r="I149" i="15"/>
  <c r="G142" i="16" s="1"/>
  <c r="F126" i="16"/>
  <c r="I133" i="15"/>
  <c r="G126" i="16" s="1"/>
  <c r="F110" i="16"/>
  <c r="I117" i="15"/>
  <c r="G110" i="16" s="1"/>
  <c r="F94" i="16"/>
  <c r="I101" i="15"/>
  <c r="G94" i="16" s="1"/>
  <c r="F86" i="16"/>
  <c r="I93" i="15"/>
  <c r="G86" i="16" s="1"/>
  <c r="B253" i="6"/>
  <c r="F82" i="16"/>
  <c r="I89" i="15"/>
  <c r="G82" i="16" s="1"/>
  <c r="B250" i="6"/>
  <c r="F78" i="16"/>
  <c r="I85" i="15"/>
  <c r="G78" i="16" s="1"/>
  <c r="F74" i="16"/>
  <c r="I81" i="15"/>
  <c r="G74" i="16" s="1"/>
  <c r="F70" i="16"/>
  <c r="I77" i="15"/>
  <c r="G70" i="16" s="1"/>
  <c r="B243" i="6"/>
  <c r="F66" i="16"/>
  <c r="I73" i="15"/>
  <c r="G66" i="16" s="1"/>
  <c r="B239" i="6"/>
  <c r="F62" i="16"/>
  <c r="I69" i="15"/>
  <c r="G62" i="16" s="1"/>
  <c r="C285" i="6"/>
  <c r="F58" i="16"/>
  <c r="I65" i="15"/>
  <c r="G58" i="16" s="1"/>
  <c r="F54" i="16"/>
  <c r="I61" i="15"/>
  <c r="G54" i="16" s="1"/>
  <c r="B220" i="6"/>
  <c r="E220" i="6" s="1"/>
  <c r="F50" i="16"/>
  <c r="I57" i="15"/>
  <c r="G50" i="16" s="1"/>
  <c r="C279" i="6"/>
  <c r="D259" i="6"/>
  <c r="F25" i="16"/>
  <c r="I32" i="15"/>
  <c r="G25" i="16" s="1"/>
  <c r="F11" i="16"/>
  <c r="I18" i="15"/>
  <c r="G11" i="16" s="1"/>
  <c r="J71" i="12"/>
  <c r="O71" i="12" s="1"/>
  <c r="E97" i="12"/>
  <c r="J97" i="12" s="1"/>
  <c r="O97" i="12" s="1"/>
  <c r="E91" i="12"/>
  <c r="J91" i="12" s="1"/>
  <c r="O91" i="12" s="1"/>
  <c r="E88" i="12"/>
  <c r="J88" i="12" s="1"/>
  <c r="O88" i="12" s="1"/>
  <c r="E81" i="12"/>
  <c r="J81" i="12" s="1"/>
  <c r="O81" i="12" s="1"/>
  <c r="E75" i="12"/>
  <c r="J75" i="12" s="1"/>
  <c r="O75" i="12" s="1"/>
  <c r="E72" i="12"/>
  <c r="J72" i="12" s="1"/>
  <c r="O72" i="12" s="1"/>
  <c r="E65" i="12"/>
  <c r="J65" i="12" s="1"/>
  <c r="O65" i="12" s="1"/>
  <c r="E62" i="12"/>
  <c r="J62" i="12" s="1"/>
  <c r="O62" i="12" s="1"/>
  <c r="E50" i="12"/>
  <c r="E47" i="12"/>
  <c r="E44" i="12"/>
  <c r="J44" i="12" s="1"/>
  <c r="O44" i="12" s="1"/>
  <c r="E38" i="12"/>
  <c r="I38" i="12" s="1"/>
  <c r="E35" i="12"/>
  <c r="J35" i="12" s="1"/>
  <c r="O35" i="12" s="1"/>
  <c r="E29" i="12"/>
  <c r="I29" i="12" s="1"/>
  <c r="E22" i="12"/>
  <c r="I22" i="12" s="1"/>
  <c r="E15" i="12"/>
  <c r="J15" i="12" s="1"/>
  <c r="O15" i="12" s="1"/>
  <c r="E93" i="12"/>
  <c r="J93" i="12" s="1"/>
  <c r="O93" i="12" s="1"/>
  <c r="E86" i="12"/>
  <c r="I86" i="12" s="1"/>
  <c r="E83" i="12"/>
  <c r="E77" i="12"/>
  <c r="J77" i="12" s="1"/>
  <c r="O77" i="12" s="1"/>
  <c r="E70" i="12"/>
  <c r="J70" i="12" s="1"/>
  <c r="O70" i="12" s="1"/>
  <c r="E67" i="12"/>
  <c r="E58" i="12"/>
  <c r="J58" i="12" s="1"/>
  <c r="O58" i="12" s="1"/>
  <c r="E55" i="12"/>
  <c r="J55" i="12" s="1"/>
  <c r="O55" i="12" s="1"/>
  <c r="E52" i="12"/>
  <c r="E42" i="12"/>
  <c r="J42" i="12" s="1"/>
  <c r="O42" i="12" s="1"/>
  <c r="E33" i="12"/>
  <c r="I33" i="12" s="1"/>
  <c r="E27" i="12"/>
  <c r="J27" i="12" s="1"/>
  <c r="O27" i="12" s="1"/>
  <c r="E24" i="12"/>
  <c r="E20" i="12"/>
  <c r="I20" i="12" s="1"/>
  <c r="E17" i="12"/>
  <c r="J17" i="12" s="1"/>
  <c r="O17" i="12" s="1"/>
  <c r="E96" i="12"/>
  <c r="I96" i="12" s="1"/>
  <c r="E66" i="12"/>
  <c r="J66" i="12" s="1"/>
  <c r="O66" i="12" s="1"/>
  <c r="E63" i="12"/>
  <c r="I63" i="12" s="1"/>
  <c r="E51" i="12"/>
  <c r="J51" i="12" s="1"/>
  <c r="O51" i="12" s="1"/>
  <c r="E48" i="12"/>
  <c r="I48" i="12" s="1"/>
  <c r="E43" i="12"/>
  <c r="E37" i="12"/>
  <c r="I37" i="12" s="1"/>
  <c r="E32" i="12"/>
  <c r="J32" i="12" s="1"/>
  <c r="O32" i="12" s="1"/>
  <c r="E85" i="12"/>
  <c r="J85" i="12" s="1"/>
  <c r="O85" i="12" s="1"/>
  <c r="E68" i="12"/>
  <c r="E39" i="12"/>
  <c r="I39" i="12" s="1"/>
  <c r="E34" i="12"/>
  <c r="I34" i="12" s="1"/>
  <c r="E87" i="12"/>
  <c r="I87" i="12" s="1"/>
  <c r="E82" i="12"/>
  <c r="I82" i="12" s="1"/>
  <c r="E76" i="12"/>
  <c r="J76" i="12" s="1"/>
  <c r="O76" i="12" s="1"/>
  <c r="E73" i="12"/>
  <c r="E57" i="12"/>
  <c r="J57" i="12" s="1"/>
  <c r="O57" i="12" s="1"/>
  <c r="E26" i="12"/>
  <c r="J26" i="12" s="1"/>
  <c r="O26" i="12" s="1"/>
  <c r="E21" i="12"/>
  <c r="J21" i="12" s="1"/>
  <c r="O21" i="12" s="1"/>
  <c r="E16" i="12"/>
  <c r="I16" i="12" s="1"/>
  <c r="E92" i="12"/>
  <c r="E89" i="12"/>
  <c r="E78" i="12"/>
  <c r="J78" i="12" s="1"/>
  <c r="O78" i="12" s="1"/>
  <c r="E61" i="12"/>
  <c r="J61" i="12" s="1"/>
  <c r="O61" i="12" s="1"/>
  <c r="E54" i="12"/>
  <c r="J54" i="12" s="1"/>
  <c r="O54" i="12" s="1"/>
  <c r="E46" i="12"/>
  <c r="E28" i="12"/>
  <c r="J28" i="12" s="1"/>
  <c r="O28" i="12" s="1"/>
  <c r="E23" i="12"/>
  <c r="J23" i="12" s="1"/>
  <c r="O23" i="12" s="1"/>
  <c r="E98" i="12"/>
  <c r="E71" i="12"/>
  <c r="I71" i="12" s="1"/>
  <c r="E19" i="12"/>
  <c r="G285" i="6"/>
  <c r="F19" i="16"/>
  <c r="I26" i="15"/>
  <c r="G19" i="16" s="1"/>
  <c r="C251" i="6"/>
  <c r="D251" i="6"/>
  <c r="C197" i="6"/>
  <c r="E204" i="6"/>
  <c r="F268" i="6"/>
  <c r="E268" i="6"/>
  <c r="F185" i="16"/>
  <c r="I192" i="15"/>
  <c r="G185" i="16" s="1"/>
  <c r="B230" i="6"/>
  <c r="F8" i="16"/>
  <c r="I15" i="15"/>
  <c r="G8" i="16" s="1"/>
  <c r="C210" i="6"/>
  <c r="D210" i="6" s="1"/>
  <c r="B201" i="6"/>
  <c r="F26" i="16"/>
  <c r="I33" i="15"/>
  <c r="G26" i="16" s="1"/>
  <c r="F47" i="16"/>
  <c r="I54" i="15"/>
  <c r="G47" i="16" s="1"/>
  <c r="C276" i="6"/>
  <c r="F79" i="16"/>
  <c r="I86" i="15"/>
  <c r="G79" i="16" s="1"/>
  <c r="F122" i="16"/>
  <c r="I129" i="15"/>
  <c r="G122" i="16" s="1"/>
  <c r="F186" i="16"/>
  <c r="I193" i="15"/>
  <c r="G186" i="16" s="1"/>
  <c r="B231" i="6"/>
  <c r="D231" i="6" s="1"/>
  <c r="F489" i="16"/>
  <c r="I496" i="15"/>
  <c r="B383" i="6"/>
  <c r="F12" i="16"/>
  <c r="I19" i="15"/>
  <c r="G12" i="16" s="1"/>
  <c r="F24" i="16"/>
  <c r="I31" i="15"/>
  <c r="G24" i="16" s="1"/>
  <c r="F43" i="16"/>
  <c r="I50" i="15"/>
  <c r="G43" i="16" s="1"/>
  <c r="B260" i="6"/>
  <c r="F75" i="16"/>
  <c r="I82" i="15"/>
  <c r="G75" i="16" s="1"/>
  <c r="F138" i="16"/>
  <c r="B349" i="6"/>
  <c r="F348" i="6" s="1"/>
  <c r="I145" i="15"/>
  <c r="G138" i="16" s="1"/>
  <c r="F215" i="16"/>
  <c r="I222" i="15"/>
  <c r="G215" i="16" s="1"/>
  <c r="F44" i="16"/>
  <c r="I51" i="15"/>
  <c r="G44" i="16" s="1"/>
  <c r="B261" i="6"/>
  <c r="D261" i="6" s="1"/>
  <c r="F130" i="16"/>
  <c r="I137" i="15"/>
  <c r="G130" i="16" s="1"/>
  <c r="C328" i="6"/>
  <c r="F77" i="16"/>
  <c r="I84" i="15"/>
  <c r="G77" i="16" s="1"/>
  <c r="F45" i="16"/>
  <c r="I52" i="15"/>
  <c r="G45" i="16" s="1"/>
  <c r="B262" i="6"/>
  <c r="C201" i="6"/>
  <c r="D201" i="6" s="1"/>
  <c r="E210" i="6"/>
  <c r="F210" i="6" s="1"/>
  <c r="J39" i="12"/>
  <c r="O39" i="12" s="1"/>
  <c r="F162" i="16"/>
  <c r="I169" i="15"/>
  <c r="G162" i="16" s="1"/>
  <c r="F81" i="16"/>
  <c r="I88" i="15"/>
  <c r="G81" i="16" s="1"/>
  <c r="F49" i="16"/>
  <c r="I56" i="15"/>
  <c r="G49" i="16" s="1"/>
  <c r="C278" i="6"/>
  <c r="H30" i="10"/>
  <c r="C74" i="7"/>
  <c r="J29" i="12"/>
  <c r="O29" i="12" s="1"/>
  <c r="I85" i="12"/>
  <c r="I43" i="12"/>
  <c r="I62" i="12"/>
  <c r="J33" i="12"/>
  <c r="O33" i="12" s="1"/>
  <c r="J38" i="12"/>
  <c r="O38" i="12" s="1"/>
  <c r="D744" i="16"/>
  <c r="C745" i="16"/>
  <c r="D245" i="16"/>
  <c r="C246" i="16"/>
  <c r="D246" i="16" s="1"/>
  <c r="K66" i="16"/>
  <c r="J67" i="16"/>
  <c r="C12" i="16"/>
  <c r="D11" i="16"/>
  <c r="J20" i="16"/>
  <c r="K19" i="16"/>
  <c r="J6" i="16"/>
  <c r="K5" i="16"/>
  <c r="K98" i="16"/>
  <c r="J99" i="16"/>
  <c r="F180" i="16"/>
  <c r="I187" i="15"/>
  <c r="G180" i="16" s="1"/>
  <c r="F164" i="16"/>
  <c r="I171" i="15"/>
  <c r="G164" i="16" s="1"/>
  <c r="F148" i="16"/>
  <c r="I155" i="15"/>
  <c r="G148" i="16" s="1"/>
  <c r="D401" i="6"/>
  <c r="C401" i="6"/>
  <c r="D335" i="6"/>
  <c r="F533" i="16"/>
  <c r="I540" i="15"/>
  <c r="G533" i="16" s="1"/>
  <c r="F243" i="16"/>
  <c r="I250" i="15"/>
  <c r="G243" i="16" s="1"/>
  <c r="F275" i="16"/>
  <c r="I282" i="15"/>
  <c r="G275" i="16" s="1"/>
  <c r="F287" i="16"/>
  <c r="I294" i="15"/>
  <c r="G287" i="16" s="1"/>
  <c r="F317" i="16"/>
  <c r="I324" i="15"/>
  <c r="G317" i="16" s="1"/>
  <c r="B401" i="6"/>
  <c r="F333" i="16"/>
  <c r="I340" i="15"/>
  <c r="G333" i="16" s="1"/>
  <c r="B417" i="6"/>
  <c r="F365" i="16"/>
  <c r="I372" i="15"/>
  <c r="G365" i="16" s="1"/>
  <c r="F389" i="16"/>
  <c r="I396" i="15"/>
  <c r="G389" i="16" s="1"/>
  <c r="F413" i="16"/>
  <c r="I420" i="15"/>
  <c r="G413" i="16" s="1"/>
  <c r="F445" i="16"/>
  <c r="I452" i="15"/>
  <c r="G445" i="16" s="1"/>
  <c r="F469" i="16"/>
  <c r="I476" i="15"/>
  <c r="G469" i="16" s="1"/>
  <c r="F539" i="16"/>
  <c r="I546" i="15"/>
  <c r="G539" i="16" s="1"/>
  <c r="F648" i="16"/>
  <c r="I655" i="15"/>
  <c r="G648" i="16" s="1"/>
  <c r="F224" i="16"/>
  <c r="I231" i="15"/>
  <c r="G224" i="16" s="1"/>
  <c r="F248" i="16"/>
  <c r="I255" i="15"/>
  <c r="G248" i="16" s="1"/>
  <c r="F294" i="16"/>
  <c r="I301" i="15"/>
  <c r="G294" i="16" s="1"/>
  <c r="F318" i="16"/>
  <c r="I325" i="15"/>
  <c r="G318" i="16" s="1"/>
  <c r="B402" i="6"/>
  <c r="F350" i="16"/>
  <c r="I357" i="15"/>
  <c r="G350" i="16" s="1"/>
  <c r="F374" i="16"/>
  <c r="I381" i="15"/>
  <c r="G374" i="16" s="1"/>
  <c r="F406" i="16"/>
  <c r="I413" i="15"/>
  <c r="G406" i="16" s="1"/>
  <c r="F430" i="16"/>
  <c r="I437" i="15"/>
  <c r="G430" i="16" s="1"/>
  <c r="F462" i="16"/>
  <c r="I469" i="15"/>
  <c r="G462" i="16" s="1"/>
  <c r="F503" i="16"/>
  <c r="I510" i="15"/>
  <c r="G503" i="16" s="1"/>
  <c r="F600" i="16"/>
  <c r="I607" i="15"/>
  <c r="G600" i="16" s="1"/>
  <c r="F658" i="16"/>
  <c r="I665" i="15"/>
  <c r="G658" i="16" s="1"/>
  <c r="F504" i="16"/>
  <c r="I511" i="15"/>
  <c r="G504" i="16" s="1"/>
  <c r="F536" i="16"/>
  <c r="I543" i="15"/>
  <c r="G536" i="16" s="1"/>
  <c r="F560" i="16"/>
  <c r="I567" i="15"/>
  <c r="G560" i="16" s="1"/>
  <c r="F584" i="16"/>
  <c r="I591" i="15"/>
  <c r="G584" i="16" s="1"/>
  <c r="F609" i="16"/>
  <c r="I616" i="15"/>
  <c r="F450" i="6"/>
  <c r="F633" i="16"/>
  <c r="I640" i="15"/>
  <c r="G633" i="16" s="1"/>
  <c r="F657" i="16"/>
  <c r="I664" i="15"/>
  <c r="G657" i="16" s="1"/>
  <c r="F697" i="16"/>
  <c r="I704" i="15"/>
  <c r="G697" i="16" s="1"/>
  <c r="F721" i="16"/>
  <c r="I728" i="15"/>
  <c r="G721" i="16" s="1"/>
  <c r="F753" i="16"/>
  <c r="I760" i="15"/>
  <c r="G753" i="16" s="1"/>
  <c r="F777" i="16"/>
  <c r="I784" i="15"/>
  <c r="G777" i="16" s="1"/>
  <c r="F801" i="16"/>
  <c r="I808" i="15"/>
  <c r="G801" i="16" s="1"/>
  <c r="F833" i="16"/>
  <c r="I840" i="15"/>
  <c r="G833" i="16" s="1"/>
  <c r="F678" i="16"/>
  <c r="I685" i="15"/>
  <c r="G678" i="16" s="1"/>
  <c r="F702" i="16"/>
  <c r="I709" i="15"/>
  <c r="G702" i="16" s="1"/>
  <c r="F726" i="16"/>
  <c r="I733" i="15"/>
  <c r="G726" i="16" s="1"/>
  <c r="F750" i="16"/>
  <c r="I757" i="15"/>
  <c r="G750" i="16" s="1"/>
  <c r="F782" i="16"/>
  <c r="I789" i="15"/>
  <c r="G782" i="16" s="1"/>
  <c r="F806" i="16"/>
  <c r="I813" i="15"/>
  <c r="G806" i="16" s="1"/>
  <c r="F838" i="16"/>
  <c r="I845" i="15"/>
  <c r="G838" i="16" s="1"/>
  <c r="F521" i="16"/>
  <c r="I528" i="15"/>
  <c r="G521" i="16" s="1"/>
  <c r="F225" i="16"/>
  <c r="I232" i="15"/>
  <c r="G225" i="16" s="1"/>
  <c r="F93" i="16"/>
  <c r="I100" i="15"/>
  <c r="G93" i="16" s="1"/>
  <c r="E278" i="6"/>
  <c r="F278" i="6"/>
  <c r="F105" i="16"/>
  <c r="I112" i="15"/>
  <c r="G105" i="16" s="1"/>
  <c r="D262" i="6"/>
  <c r="F55" i="16"/>
  <c r="I62" i="15"/>
  <c r="G55" i="16" s="1"/>
  <c r="B222" i="6"/>
  <c r="E222" i="6" s="1"/>
  <c r="F197" i="16"/>
  <c r="I204" i="15"/>
  <c r="G197" i="16" s="1"/>
  <c r="F51" i="16"/>
  <c r="I58" i="15"/>
  <c r="G51" i="16" s="1"/>
  <c r="C280" i="6"/>
  <c r="F505" i="16"/>
  <c r="I512" i="15"/>
  <c r="G505" i="16" s="1"/>
  <c r="F37" i="16"/>
  <c r="I44" i="15"/>
  <c r="G37" i="16" s="1"/>
  <c r="C268" i="6"/>
  <c r="F23" i="16"/>
  <c r="I30" i="15"/>
  <c r="G23" i="16" s="1"/>
  <c r="I21" i="12"/>
  <c r="I65" i="12"/>
  <c r="H14" i="9"/>
  <c r="D736" i="16"/>
  <c r="C737" i="16"/>
  <c r="D833" i="16"/>
  <c r="C834" i="16"/>
  <c r="D834" i="16" s="1"/>
  <c r="D717" i="16"/>
  <c r="C718" i="16"/>
  <c r="D584" i="16"/>
  <c r="C585" i="16"/>
  <c r="D585" i="16" s="1"/>
  <c r="C91" i="16"/>
  <c r="D90" i="16"/>
  <c r="C49" i="16"/>
  <c r="D48" i="16"/>
  <c r="C65" i="16"/>
  <c r="D65" i="16" s="1"/>
  <c r="D64" i="16"/>
  <c r="J12" i="16"/>
  <c r="K11" i="16"/>
  <c r="F529" i="16"/>
  <c r="I536" i="15"/>
  <c r="G529" i="16" s="1"/>
  <c r="D230" i="6"/>
  <c r="F163" i="16"/>
  <c r="I170" i="15"/>
  <c r="G163" i="16" s="1"/>
  <c r="F147" i="16"/>
  <c r="I154" i="15"/>
  <c r="G147" i="16" s="1"/>
  <c r="F513" i="16"/>
  <c r="I520" i="15"/>
  <c r="G513" i="16" s="1"/>
  <c r="F194" i="16"/>
  <c r="I201" i="15"/>
  <c r="G194" i="16" s="1"/>
  <c r="F183" i="16"/>
  <c r="I190" i="15"/>
  <c r="G183" i="16" s="1"/>
  <c r="B228" i="6"/>
  <c r="D228" i="6" s="1"/>
  <c r="F167" i="16"/>
  <c r="I174" i="15"/>
  <c r="G167" i="16" s="1"/>
  <c r="F151" i="16"/>
  <c r="I158" i="15"/>
  <c r="G151" i="16" s="1"/>
  <c r="F135" i="16"/>
  <c r="I142" i="15"/>
  <c r="G135" i="16" s="1"/>
  <c r="C304" i="6"/>
  <c r="F119" i="16"/>
  <c r="I126" i="15"/>
  <c r="G119" i="16" s="1"/>
  <c r="F103" i="16"/>
  <c r="I110" i="15"/>
  <c r="G103" i="16" s="1"/>
  <c r="D404" i="6"/>
  <c r="C404" i="6"/>
  <c r="D412" i="6"/>
  <c r="E394" i="6"/>
  <c r="C412" i="6"/>
  <c r="C403" i="6"/>
  <c r="D403" i="6"/>
  <c r="C411" i="6"/>
  <c r="D411" i="6"/>
  <c r="E393" i="6"/>
  <c r="F509" i="16"/>
  <c r="I516" i="15"/>
  <c r="G509" i="16" s="1"/>
  <c r="F541" i="16"/>
  <c r="I548" i="15"/>
  <c r="G541" i="16" s="1"/>
  <c r="F573" i="16"/>
  <c r="I580" i="15"/>
  <c r="G573" i="16" s="1"/>
  <c r="F237" i="16"/>
  <c r="I244" i="15"/>
  <c r="G237" i="16" s="1"/>
  <c r="F245" i="16"/>
  <c r="I252" i="15"/>
  <c r="G245" i="16" s="1"/>
  <c r="F253" i="16"/>
  <c r="I260" i="15"/>
  <c r="G253" i="16" s="1"/>
  <c r="F261" i="16"/>
  <c r="I268" i="15"/>
  <c r="G261" i="16" s="1"/>
  <c r="F269" i="16"/>
  <c r="I276" i="15"/>
  <c r="G269" i="16" s="1"/>
  <c r="F276" i="16"/>
  <c r="I283" i="15"/>
  <c r="G276" i="16" s="1"/>
  <c r="F280" i="16"/>
  <c r="I287" i="15"/>
  <c r="G280" i="16" s="1"/>
  <c r="F284" i="16"/>
  <c r="I291" i="15"/>
  <c r="G284" i="16" s="1"/>
  <c r="F288" i="16"/>
  <c r="I295" i="15"/>
  <c r="G288" i="16" s="1"/>
  <c r="F295" i="16"/>
  <c r="I302" i="15"/>
  <c r="G295" i="16" s="1"/>
  <c r="F303" i="16"/>
  <c r="I310" i="15"/>
  <c r="G303" i="16" s="1"/>
  <c r="F311" i="16"/>
  <c r="I318" i="15"/>
  <c r="G311" i="16" s="1"/>
  <c r="F319" i="16"/>
  <c r="B403" i="6"/>
  <c r="I326" i="15"/>
  <c r="G319" i="16" s="1"/>
  <c r="F327" i="16"/>
  <c r="I334" i="15"/>
  <c r="G327" i="16" s="1"/>
  <c r="B411" i="6"/>
  <c r="B393" i="6"/>
  <c r="F335" i="16"/>
  <c r="I342" i="15"/>
  <c r="G335" i="16" s="1"/>
  <c r="F343" i="16"/>
  <c r="I350" i="15"/>
  <c r="G343" i="16" s="1"/>
  <c r="F351" i="16"/>
  <c r="I358" i="15"/>
  <c r="G351" i="16" s="1"/>
  <c r="F359" i="16"/>
  <c r="I366" i="15"/>
  <c r="G359" i="16" s="1"/>
  <c r="F367" i="16"/>
  <c r="I374" i="15"/>
  <c r="G367" i="16" s="1"/>
  <c r="F375" i="16"/>
  <c r="I382" i="15"/>
  <c r="G375" i="16" s="1"/>
  <c r="F383" i="16"/>
  <c r="I390" i="15"/>
  <c r="G383" i="16" s="1"/>
  <c r="F391" i="16"/>
  <c r="I398" i="15"/>
  <c r="G391" i="16" s="1"/>
  <c r="F399" i="16"/>
  <c r="I406" i="15"/>
  <c r="G399" i="16" s="1"/>
  <c r="F407" i="16"/>
  <c r="I414" i="15"/>
  <c r="G407" i="16" s="1"/>
  <c r="F415" i="16"/>
  <c r="I422" i="15"/>
  <c r="G415" i="16" s="1"/>
  <c r="F423" i="16"/>
  <c r="I430" i="15"/>
  <c r="G423" i="16" s="1"/>
  <c r="F431" i="16"/>
  <c r="I438" i="15"/>
  <c r="G431" i="16" s="1"/>
  <c r="F439" i="16"/>
  <c r="I446" i="15"/>
  <c r="G439" i="16" s="1"/>
  <c r="F447" i="16"/>
  <c r="I454" i="15"/>
  <c r="G447" i="16" s="1"/>
  <c r="F455" i="16"/>
  <c r="I462" i="15"/>
  <c r="G455" i="16" s="1"/>
  <c r="F463" i="16"/>
  <c r="I470" i="15"/>
  <c r="G463" i="16" s="1"/>
  <c r="F471" i="16"/>
  <c r="I478" i="15"/>
  <c r="G471" i="16" s="1"/>
  <c r="F479" i="16"/>
  <c r="I486" i="15"/>
  <c r="G479" i="16" s="1"/>
  <c r="F515" i="16"/>
  <c r="I522" i="15"/>
  <c r="G515" i="16" s="1"/>
  <c r="F547" i="16"/>
  <c r="I554" i="15"/>
  <c r="G547" i="16" s="1"/>
  <c r="F579" i="16"/>
  <c r="I586" i="15"/>
  <c r="B451" i="6"/>
  <c r="F616" i="16"/>
  <c r="I623" i="15"/>
  <c r="G616" i="16" s="1"/>
  <c r="F210" i="16"/>
  <c r="I217" i="15"/>
  <c r="G210" i="16" s="1"/>
  <c r="F218" i="16"/>
  <c r="I225" i="15"/>
  <c r="G218" i="16" s="1"/>
  <c r="F226" i="16"/>
  <c r="I233" i="15"/>
  <c r="G226" i="16" s="1"/>
  <c r="F234" i="16"/>
  <c r="I241" i="15"/>
  <c r="G234" i="16" s="1"/>
  <c r="F242" i="16"/>
  <c r="I249" i="15"/>
  <c r="G242" i="16" s="1"/>
  <c r="F250" i="16"/>
  <c r="I257" i="15"/>
  <c r="G250" i="16" s="1"/>
  <c r="F258" i="16"/>
  <c r="I265" i="15"/>
  <c r="G258" i="16" s="1"/>
  <c r="F266" i="16"/>
  <c r="I273" i="15"/>
  <c r="G266" i="16" s="1"/>
  <c r="F274" i="16"/>
  <c r="I281" i="15"/>
  <c r="G274" i="16" s="1"/>
  <c r="F296" i="16"/>
  <c r="I303" i="15"/>
  <c r="G296" i="16" s="1"/>
  <c r="F304" i="16"/>
  <c r="I311" i="15"/>
  <c r="G304" i="16" s="1"/>
  <c r="F312" i="16"/>
  <c r="I319" i="15"/>
  <c r="G312" i="16" s="1"/>
  <c r="F320" i="16"/>
  <c r="I327" i="15"/>
  <c r="G320" i="16" s="1"/>
  <c r="B404" i="6"/>
  <c r="F328" i="16"/>
  <c r="I335" i="15"/>
  <c r="G328" i="16" s="1"/>
  <c r="B412" i="6"/>
  <c r="B394" i="6"/>
  <c r="F336" i="16"/>
  <c r="I343" i="15"/>
  <c r="G336" i="16" s="1"/>
  <c r="F344" i="16"/>
  <c r="I351" i="15"/>
  <c r="G344" i="16" s="1"/>
  <c r="F352" i="16"/>
  <c r="I359" i="15"/>
  <c r="G352" i="16" s="1"/>
  <c r="F360" i="16"/>
  <c r="I367" i="15"/>
  <c r="G360" i="16" s="1"/>
  <c r="F368" i="16"/>
  <c r="I375" i="15"/>
  <c r="G368" i="16" s="1"/>
  <c r="F376" i="16"/>
  <c r="I383" i="15"/>
  <c r="G376" i="16" s="1"/>
  <c r="F384" i="16"/>
  <c r="I391" i="15"/>
  <c r="G384" i="16" s="1"/>
  <c r="F392" i="16"/>
  <c r="I399" i="15"/>
  <c r="G392" i="16" s="1"/>
  <c r="F400" i="16"/>
  <c r="I407" i="15"/>
  <c r="G400" i="16" s="1"/>
  <c r="F408" i="16"/>
  <c r="I415" i="15"/>
  <c r="G408" i="16" s="1"/>
  <c r="F416" i="16"/>
  <c r="I423" i="15"/>
  <c r="G416" i="16" s="1"/>
  <c r="F424" i="16"/>
  <c r="I431" i="15"/>
  <c r="G424" i="16" s="1"/>
  <c r="F432" i="16"/>
  <c r="I439" i="15"/>
  <c r="G432" i="16" s="1"/>
  <c r="F440" i="16"/>
  <c r="I447" i="15"/>
  <c r="G440" i="16" s="1"/>
  <c r="F448" i="16"/>
  <c r="I455" i="15"/>
  <c r="G448" i="16" s="1"/>
  <c r="F456" i="16"/>
  <c r="I463" i="15"/>
  <c r="G456" i="16" s="1"/>
  <c r="F464" i="16"/>
  <c r="I471" i="15"/>
  <c r="G464" i="16" s="1"/>
  <c r="F472" i="16"/>
  <c r="I479" i="15"/>
  <c r="G472" i="16" s="1"/>
  <c r="F480" i="16"/>
  <c r="I487" i="15"/>
  <c r="G480" i="16" s="1"/>
  <c r="F511" i="16"/>
  <c r="I518" i="15"/>
  <c r="G511" i="16" s="1"/>
  <c r="F543" i="16"/>
  <c r="I550" i="15"/>
  <c r="G543" i="16" s="1"/>
  <c r="F575" i="16"/>
  <c r="I582" i="15"/>
  <c r="G575" i="16" s="1"/>
  <c r="F614" i="16"/>
  <c r="I621" i="15"/>
  <c r="B445" i="6"/>
  <c r="F646" i="16"/>
  <c r="I653" i="15"/>
  <c r="G646" i="16" s="1"/>
  <c r="F618" i="16"/>
  <c r="I625" i="15"/>
  <c r="G618" i="16" s="1"/>
  <c r="F650" i="16"/>
  <c r="I657" i="15"/>
  <c r="G650" i="16" s="1"/>
  <c r="F490" i="16"/>
  <c r="I497" i="15"/>
  <c r="G490" i="16" s="1"/>
  <c r="F498" i="16"/>
  <c r="I505" i="15"/>
  <c r="G498" i="16" s="1"/>
  <c r="F506" i="16"/>
  <c r="I513" i="15"/>
  <c r="G506" i="16" s="1"/>
  <c r="F514" i="16"/>
  <c r="I521" i="15"/>
  <c r="G514" i="16" s="1"/>
  <c r="F522" i="16"/>
  <c r="I529" i="15"/>
  <c r="G522" i="16" s="1"/>
  <c r="F530" i="16"/>
  <c r="I537" i="15"/>
  <c r="G530" i="16" s="1"/>
  <c r="F538" i="16"/>
  <c r="I545" i="15"/>
  <c r="G538" i="16" s="1"/>
  <c r="F546" i="16"/>
  <c r="I553" i="15"/>
  <c r="G546" i="16" s="1"/>
  <c r="F554" i="16"/>
  <c r="I561" i="15"/>
  <c r="G554" i="16" s="1"/>
  <c r="F562" i="16"/>
  <c r="I569" i="15"/>
  <c r="G562" i="16" s="1"/>
  <c r="F570" i="16"/>
  <c r="I577" i="15"/>
  <c r="G570" i="16" s="1"/>
  <c r="F578" i="16"/>
  <c r="I585" i="15"/>
  <c r="B450" i="6"/>
  <c r="F586" i="16"/>
  <c r="I593" i="15"/>
  <c r="G586" i="16" s="1"/>
  <c r="F594" i="16"/>
  <c r="I601" i="15"/>
  <c r="B443" i="6"/>
  <c r="F604" i="16"/>
  <c r="I611" i="15"/>
  <c r="F441" i="6"/>
  <c r="F636" i="16"/>
  <c r="I643" i="15"/>
  <c r="G636" i="16" s="1"/>
  <c r="F668" i="16"/>
  <c r="I675" i="15"/>
  <c r="G668" i="16" s="1"/>
  <c r="F603" i="16"/>
  <c r="I610" i="15"/>
  <c r="F440" i="6"/>
  <c r="F611" i="16"/>
  <c r="I618" i="15"/>
  <c r="F452" i="6"/>
  <c r="F619" i="16"/>
  <c r="I626" i="15"/>
  <c r="G619" i="16" s="1"/>
  <c r="F627" i="16"/>
  <c r="I634" i="15"/>
  <c r="G627" i="16" s="1"/>
  <c r="F635" i="16"/>
  <c r="I642" i="15"/>
  <c r="G635" i="16" s="1"/>
  <c r="F643" i="16"/>
  <c r="I650" i="15"/>
  <c r="G643" i="16" s="1"/>
  <c r="F651" i="16"/>
  <c r="I658" i="15"/>
  <c r="G651" i="16" s="1"/>
  <c r="F659" i="16"/>
  <c r="I666" i="15"/>
  <c r="G659" i="16" s="1"/>
  <c r="F667" i="16"/>
  <c r="I674" i="15"/>
  <c r="G667" i="16" s="1"/>
  <c r="F675" i="16"/>
  <c r="I682" i="15"/>
  <c r="G675" i="16" s="1"/>
  <c r="F683" i="16"/>
  <c r="I690" i="15"/>
  <c r="G683" i="16" s="1"/>
  <c r="F691" i="16"/>
  <c r="I698" i="15"/>
  <c r="G691" i="16" s="1"/>
  <c r="F699" i="16"/>
  <c r="I706" i="15"/>
  <c r="G699" i="16" s="1"/>
  <c r="F707" i="16"/>
  <c r="I714" i="15"/>
  <c r="G707" i="16" s="1"/>
  <c r="F715" i="16"/>
  <c r="I722" i="15"/>
  <c r="G715" i="16" s="1"/>
  <c r="F723" i="16"/>
  <c r="I730" i="15"/>
  <c r="G723" i="16" s="1"/>
  <c r="F731" i="16"/>
  <c r="I738" i="15"/>
  <c r="G731" i="16" s="1"/>
  <c r="F739" i="16"/>
  <c r="I746" i="15"/>
  <c r="G739" i="16" s="1"/>
  <c r="F747" i="16"/>
  <c r="I754" i="15"/>
  <c r="G747" i="16" s="1"/>
  <c r="F755" i="16"/>
  <c r="I762" i="15"/>
  <c r="G755" i="16" s="1"/>
  <c r="F763" i="16"/>
  <c r="I770" i="15"/>
  <c r="G763" i="16" s="1"/>
  <c r="F771" i="16"/>
  <c r="I778" i="15"/>
  <c r="G771" i="16" s="1"/>
  <c r="F779" i="16"/>
  <c r="I786" i="15"/>
  <c r="G779" i="16" s="1"/>
  <c r="F787" i="16"/>
  <c r="I794" i="15"/>
  <c r="G787" i="16" s="1"/>
  <c r="F795" i="16"/>
  <c r="I802" i="15"/>
  <c r="G795" i="16" s="1"/>
  <c r="F803" i="16"/>
  <c r="I810" i="15"/>
  <c r="G803" i="16" s="1"/>
  <c r="F811" i="16"/>
  <c r="I818" i="15"/>
  <c r="G811" i="16" s="1"/>
  <c r="F819" i="16"/>
  <c r="I826" i="15"/>
  <c r="G819" i="16" s="1"/>
  <c r="F827" i="16"/>
  <c r="I834" i="15"/>
  <c r="G827" i="16" s="1"/>
  <c r="F835" i="16"/>
  <c r="I842" i="15"/>
  <c r="G835" i="16" s="1"/>
  <c r="F843" i="16"/>
  <c r="I850" i="15"/>
  <c r="G843" i="16" s="1"/>
  <c r="F851" i="16"/>
  <c r="I858" i="15"/>
  <c r="G851" i="16" s="1"/>
  <c r="F672" i="16"/>
  <c r="I679" i="15"/>
  <c r="G672" i="16" s="1"/>
  <c r="F680" i="16"/>
  <c r="I687" i="15"/>
  <c r="G680" i="16" s="1"/>
  <c r="F688" i="16"/>
  <c r="I695" i="15"/>
  <c r="G688" i="16" s="1"/>
  <c r="F696" i="16"/>
  <c r="I703" i="15"/>
  <c r="G696" i="16" s="1"/>
  <c r="F704" i="16"/>
  <c r="I711" i="15"/>
  <c r="G704" i="16" s="1"/>
  <c r="F712" i="16"/>
  <c r="I719" i="15"/>
  <c r="G712" i="16" s="1"/>
  <c r="C336" i="6"/>
  <c r="F720" i="16"/>
  <c r="I727" i="15"/>
  <c r="G720" i="16" s="1"/>
  <c r="F728" i="16"/>
  <c r="I735" i="15"/>
  <c r="G728" i="16" s="1"/>
  <c r="F736" i="16"/>
  <c r="I743" i="15"/>
  <c r="G736" i="16" s="1"/>
  <c r="F744" i="16"/>
  <c r="I751" i="15"/>
  <c r="G744" i="16" s="1"/>
  <c r="F752" i="16"/>
  <c r="I759" i="15"/>
  <c r="G752" i="16" s="1"/>
  <c r="F760" i="16"/>
  <c r="I767" i="15"/>
  <c r="G760" i="16" s="1"/>
  <c r="F768" i="16"/>
  <c r="I775" i="15"/>
  <c r="G768" i="16" s="1"/>
  <c r="F776" i="16"/>
  <c r="I783" i="15"/>
  <c r="G776" i="16" s="1"/>
  <c r="F784" i="16"/>
  <c r="I791" i="15"/>
  <c r="G784" i="16" s="1"/>
  <c r="F792" i="16"/>
  <c r="I799" i="15"/>
  <c r="G792" i="16" s="1"/>
  <c r="F800" i="16"/>
  <c r="I807" i="15"/>
  <c r="G800" i="16" s="1"/>
  <c r="F808" i="16"/>
  <c r="I815" i="15"/>
  <c r="G808" i="16" s="1"/>
  <c r="F816" i="16"/>
  <c r="I823" i="15"/>
  <c r="G816" i="16" s="1"/>
  <c r="F824" i="16"/>
  <c r="I831" i="15"/>
  <c r="G824" i="16" s="1"/>
  <c r="F832" i="16"/>
  <c r="I839" i="15"/>
  <c r="G832" i="16" s="1"/>
  <c r="F840" i="16"/>
  <c r="I847" i="15"/>
  <c r="G840" i="16" s="1"/>
  <c r="F848" i="16"/>
  <c r="I855" i="15"/>
  <c r="G848" i="16" s="1"/>
  <c r="I866" i="15"/>
  <c r="I874" i="15"/>
  <c r="F208" i="16"/>
  <c r="I215" i="15"/>
  <c r="G208" i="16" s="1"/>
  <c r="F192" i="16"/>
  <c r="I199" i="15"/>
  <c r="G192" i="16" s="1"/>
  <c r="F182" i="16"/>
  <c r="I189" i="15"/>
  <c r="G182" i="16" s="1"/>
  <c r="F166" i="16"/>
  <c r="I173" i="15"/>
  <c r="G166" i="16" s="1"/>
  <c r="F150" i="16"/>
  <c r="I157" i="15"/>
  <c r="G150" i="16" s="1"/>
  <c r="F134" i="16"/>
  <c r="I141" i="15"/>
  <c r="G134" i="16" s="1"/>
  <c r="C303" i="6"/>
  <c r="F118" i="16"/>
  <c r="I125" i="15"/>
  <c r="G118" i="16" s="1"/>
  <c r="F102" i="16"/>
  <c r="I109" i="15"/>
  <c r="G102" i="16" s="1"/>
  <c r="F88" i="16"/>
  <c r="I95" i="15"/>
  <c r="G88" i="16" s="1"/>
  <c r="F84" i="16"/>
  <c r="I91" i="15"/>
  <c r="G84" i="16" s="1"/>
  <c r="B251" i="6"/>
  <c r="F80" i="16"/>
  <c r="I87" i="15"/>
  <c r="G80" i="16" s="1"/>
  <c r="F76" i="16"/>
  <c r="I83" i="15"/>
  <c r="G76" i="16" s="1"/>
  <c r="F72" i="16"/>
  <c r="I79" i="15"/>
  <c r="G72" i="16" s="1"/>
  <c r="F68" i="16"/>
  <c r="I75" i="15"/>
  <c r="G68" i="16" s="1"/>
  <c r="B241" i="6"/>
  <c r="F64" i="16"/>
  <c r="I71" i="15"/>
  <c r="G64" i="16" s="1"/>
  <c r="C287" i="6"/>
  <c r="F60" i="16"/>
  <c r="I67" i="15"/>
  <c r="G60" i="16" s="1"/>
  <c r="F56" i="16"/>
  <c r="I63" i="15"/>
  <c r="G56" i="16" s="1"/>
  <c r="F52" i="16"/>
  <c r="I59" i="15"/>
  <c r="G52" i="16" s="1"/>
  <c r="B218" i="6"/>
  <c r="E218" i="6" s="1"/>
  <c r="F48" i="16"/>
  <c r="I55" i="15"/>
  <c r="G48" i="16" s="1"/>
  <c r="C277" i="6"/>
  <c r="F219" i="16"/>
  <c r="I226" i="15"/>
  <c r="G219" i="16" s="1"/>
  <c r="F98" i="16"/>
  <c r="I105" i="15"/>
  <c r="G98" i="16" s="1"/>
  <c r="F33" i="16"/>
  <c r="I40" i="15"/>
  <c r="G33" i="16" s="1"/>
  <c r="F17" i="16"/>
  <c r="I24" i="15"/>
  <c r="G17" i="16" s="1"/>
  <c r="E209" i="6"/>
  <c r="F209" i="6" s="1"/>
  <c r="C200" i="6"/>
  <c r="J92" i="12"/>
  <c r="O92" i="12" s="1"/>
  <c r="J68" i="12"/>
  <c r="O68" i="12" s="1"/>
  <c r="H32" i="10"/>
  <c r="F89" i="16"/>
  <c r="I96" i="15"/>
  <c r="G89" i="16" s="1"/>
  <c r="F35" i="16"/>
  <c r="I42" i="15"/>
  <c r="G35" i="16" s="1"/>
  <c r="F270" i="6"/>
  <c r="G270" i="6" s="1"/>
  <c r="E270" i="6"/>
  <c r="F277" i="6"/>
  <c r="E277" i="6"/>
  <c r="F276" i="6"/>
  <c r="H276" i="6" s="1"/>
  <c r="E276" i="6"/>
  <c r="F153" i="16"/>
  <c r="I160" i="15"/>
  <c r="G153" i="16" s="1"/>
  <c r="F211" i="16"/>
  <c r="I218" i="15"/>
  <c r="G211" i="16" s="1"/>
  <c r="F18" i="16"/>
  <c r="I25" i="15"/>
  <c r="G18" i="16" s="1"/>
  <c r="F34" i="16"/>
  <c r="I41" i="15"/>
  <c r="G34" i="16" s="1"/>
  <c r="F63" i="16"/>
  <c r="I70" i="15"/>
  <c r="G63" i="16" s="1"/>
  <c r="C286" i="6"/>
  <c r="G286" i="6" s="1"/>
  <c r="F90" i="16"/>
  <c r="I97" i="15"/>
  <c r="G90" i="16" s="1"/>
  <c r="F154" i="16"/>
  <c r="I161" i="15"/>
  <c r="G154" i="16" s="1"/>
  <c r="F204" i="16"/>
  <c r="I211" i="15"/>
  <c r="G204" i="16" s="1"/>
  <c r="F4" i="16"/>
  <c r="I11" i="15"/>
  <c r="G4" i="16" s="1"/>
  <c r="C206" i="6"/>
  <c r="D206" i="6" s="1"/>
  <c r="B198" i="6"/>
  <c r="F16" i="16"/>
  <c r="I23" i="15"/>
  <c r="G16" i="16" s="1"/>
  <c r="F32" i="16"/>
  <c r="I39" i="15"/>
  <c r="G32" i="16" s="1"/>
  <c r="F59" i="16"/>
  <c r="I66" i="15"/>
  <c r="G59" i="16" s="1"/>
  <c r="F106" i="16"/>
  <c r="I113" i="15"/>
  <c r="G106" i="16" s="1"/>
  <c r="F170" i="16"/>
  <c r="I177" i="15"/>
  <c r="G170" i="16" s="1"/>
  <c r="F40" i="16"/>
  <c r="I47" i="15"/>
  <c r="G40" i="16" s="1"/>
  <c r="C271" i="6"/>
  <c r="J87" i="12"/>
  <c r="O87" i="12" s="1"/>
  <c r="J63" i="12"/>
  <c r="O63" i="12" s="1"/>
  <c r="F61" i="16"/>
  <c r="I68" i="15"/>
  <c r="G61" i="16" s="1"/>
  <c r="F3" i="16"/>
  <c r="I10" i="15"/>
  <c r="G3" i="16" s="1"/>
  <c r="C205" i="6"/>
  <c r="D205" i="6" s="1"/>
  <c r="J46" i="12"/>
  <c r="O46" i="12" s="1"/>
  <c r="F38" i="10"/>
  <c r="F205" i="16"/>
  <c r="I212" i="15"/>
  <c r="G205" i="16" s="1"/>
  <c r="F114" i="16"/>
  <c r="I121" i="15"/>
  <c r="G114" i="16" s="1"/>
  <c r="F65" i="16"/>
  <c r="I72" i="15"/>
  <c r="G65" i="16" s="1"/>
  <c r="C288" i="6"/>
  <c r="G288" i="6" s="1"/>
  <c r="E267" i="6"/>
  <c r="F267" i="6"/>
  <c r="F6" i="16"/>
  <c r="I13" i="15"/>
  <c r="G6" i="16" s="1"/>
  <c r="C208" i="6"/>
  <c r="D208" i="6" s="1"/>
  <c r="B199" i="6"/>
  <c r="J43" i="12"/>
  <c r="O43" i="12" s="1"/>
  <c r="J16" i="12"/>
  <c r="O16" i="12" s="1"/>
  <c r="H15" i="10"/>
  <c r="F27" i="16"/>
  <c r="I34" i="15"/>
  <c r="G27" i="16" s="1"/>
  <c r="F17" i="9"/>
  <c r="H17" i="9" s="1"/>
  <c r="I68" i="12"/>
  <c r="I72" i="12"/>
  <c r="I24" i="12"/>
  <c r="I70" i="12"/>
  <c r="D16" i="9"/>
  <c r="J24" i="12"/>
  <c r="O24" i="12" s="1"/>
  <c r="J67" i="12"/>
  <c r="O67" i="12" s="1"/>
  <c r="H18" i="10"/>
  <c r="I144" i="15"/>
  <c r="G137" i="16" s="1"/>
  <c r="E406" i="6" l="1"/>
  <c r="A374" i="6"/>
  <c r="I57" i="12"/>
  <c r="C272" i="6"/>
  <c r="C274" i="6" s="1"/>
  <c r="D106" i="16"/>
  <c r="C107" i="16"/>
  <c r="J73" i="12"/>
  <c r="O73" i="12" s="1"/>
  <c r="I27" i="12"/>
  <c r="D20" i="9"/>
  <c r="I55" i="12"/>
  <c r="J96" i="12"/>
  <c r="O96" i="12" s="1"/>
  <c r="B295" i="6"/>
  <c r="J48" i="12"/>
  <c r="O48" i="12" s="1"/>
  <c r="J83" i="12"/>
  <c r="O83" i="12" s="1"/>
  <c r="I52" i="12"/>
  <c r="I26" i="12"/>
  <c r="G267" i="6"/>
  <c r="J34" i="12"/>
  <c r="O34" i="12" s="1"/>
  <c r="I17" i="12"/>
  <c r="I15" i="12"/>
  <c r="J82" i="12"/>
  <c r="O82" i="12" s="1"/>
  <c r="G268" i="6"/>
  <c r="J19" i="12"/>
  <c r="O19" i="12" s="1"/>
  <c r="J47" i="12"/>
  <c r="O47" i="12" s="1"/>
  <c r="I75" i="12"/>
  <c r="D199" i="6"/>
  <c r="G269" i="6"/>
  <c r="J109" i="16"/>
  <c r="K109" i="16" s="1"/>
  <c r="K108" i="16"/>
  <c r="J89" i="12"/>
  <c r="O89" i="12" s="1"/>
  <c r="J50" i="12"/>
  <c r="O50" i="12" s="1"/>
  <c r="I77" i="12"/>
  <c r="I54" i="12"/>
  <c r="H16" i="9"/>
  <c r="C538" i="16"/>
  <c r="D537" i="16"/>
  <c r="E401" i="6"/>
  <c r="F412" i="6"/>
  <c r="E408" i="6"/>
  <c r="E411" i="6"/>
  <c r="E404" i="6"/>
  <c r="E413" i="6"/>
  <c r="F301" i="6"/>
  <c r="F302" i="6"/>
  <c r="E231" i="6"/>
  <c r="A231" i="6" s="1"/>
  <c r="F231" i="6"/>
  <c r="F286" i="6"/>
  <c r="F228" i="6"/>
  <c r="A234" i="6" s="1"/>
  <c r="E228" i="6"/>
  <c r="A228" i="6" s="1"/>
  <c r="F232" i="6"/>
  <c r="E232" i="6"/>
  <c r="A232" i="6" s="1"/>
  <c r="F230" i="6"/>
  <c r="E230" i="6"/>
  <c r="A230" i="6" s="1"/>
  <c r="D49" i="16"/>
  <c r="C50" i="16"/>
  <c r="F355" i="6"/>
  <c r="F354" i="6"/>
  <c r="F417" i="6"/>
  <c r="J100" i="16"/>
  <c r="K99" i="16"/>
  <c r="J68" i="16"/>
  <c r="K67" i="16"/>
  <c r="D745" i="16"/>
  <c r="C746" i="16"/>
  <c r="G443" i="16"/>
  <c r="D382" i="6"/>
  <c r="F351" i="6"/>
  <c r="C124" i="16"/>
  <c r="D123" i="16"/>
  <c r="C17" i="16"/>
  <c r="D16" i="16"/>
  <c r="D799" i="16"/>
  <c r="C800" i="16"/>
  <c r="D728" i="16"/>
  <c r="C729" i="16"/>
  <c r="G608" i="16"/>
  <c r="G443" i="6"/>
  <c r="C56" i="16"/>
  <c r="D55" i="16"/>
  <c r="D593" i="16"/>
  <c r="C594" i="16"/>
  <c r="E16" i="9"/>
  <c r="D62" i="9" s="1"/>
  <c r="E17" i="9"/>
  <c r="D63" i="9" s="1"/>
  <c r="E14" i="9"/>
  <c r="D60" i="9" s="1"/>
  <c r="E18" i="9"/>
  <c r="D64" i="9" s="1"/>
  <c r="E15" i="9"/>
  <c r="D61" i="9" s="1"/>
  <c r="E13" i="9"/>
  <c r="D59" i="9" s="1"/>
  <c r="F304" i="6"/>
  <c r="G581" i="16"/>
  <c r="C453" i="6"/>
  <c r="E229" i="6"/>
  <c r="A229" i="6" s="1"/>
  <c r="F229" i="6"/>
  <c r="E327" i="6"/>
  <c r="F327" i="6" s="1"/>
  <c r="H269" i="6"/>
  <c r="G276" i="6"/>
  <c r="A224" i="6"/>
  <c r="A225" i="6" s="1"/>
  <c r="O20" i="6" s="1"/>
  <c r="A312" i="6"/>
  <c r="D320" i="6"/>
  <c r="F288" i="6"/>
  <c r="F402" i="6"/>
  <c r="I73" i="12"/>
  <c r="C281" i="6"/>
  <c r="C283" i="6" s="1"/>
  <c r="G590" i="16"/>
  <c r="C439" i="6"/>
  <c r="F350" i="6"/>
  <c r="G592" i="16"/>
  <c r="C441" i="6"/>
  <c r="F410" i="6"/>
  <c r="G397" i="16"/>
  <c r="D384" i="6"/>
  <c r="F384" i="6" s="1"/>
  <c r="E410" i="6"/>
  <c r="H280" i="6"/>
  <c r="F405" i="6"/>
  <c r="I28" i="12"/>
  <c r="G32" i="10"/>
  <c r="G29" i="10"/>
  <c r="G22" i="10"/>
  <c r="G19" i="10"/>
  <c r="G16" i="10"/>
  <c r="H38" i="10"/>
  <c r="G24" i="10"/>
  <c r="G21" i="10"/>
  <c r="G30" i="10"/>
  <c r="G27" i="10"/>
  <c r="G25" i="10"/>
  <c r="G36" i="10"/>
  <c r="G33" i="10"/>
  <c r="G28" i="10"/>
  <c r="G15" i="10"/>
  <c r="G34" i="10"/>
  <c r="G23" i="10"/>
  <c r="G18" i="10"/>
  <c r="G14" i="10"/>
  <c r="G578" i="16"/>
  <c r="C450" i="6"/>
  <c r="F411" i="6"/>
  <c r="F20" i="9"/>
  <c r="I58" i="12"/>
  <c r="E328" i="6"/>
  <c r="F328" i="6" s="1"/>
  <c r="G287" i="6"/>
  <c r="D239" i="6"/>
  <c r="E239" i="6" s="1"/>
  <c r="B245" i="6"/>
  <c r="F239" i="6"/>
  <c r="G591" i="16"/>
  <c r="C440" i="6"/>
  <c r="F400" i="6"/>
  <c r="A372" i="6"/>
  <c r="D86" i="16"/>
  <c r="C87" i="16"/>
  <c r="D87" i="16" s="1"/>
  <c r="D643" i="16"/>
  <c r="C644" i="16"/>
  <c r="E364" i="6"/>
  <c r="C791" i="16"/>
  <c r="D790" i="16"/>
  <c r="J28" i="10"/>
  <c r="F251" i="6"/>
  <c r="E251" i="6"/>
  <c r="G611" i="16"/>
  <c r="G452" i="6"/>
  <c r="F349" i="6"/>
  <c r="E260" i="6"/>
  <c r="H260" i="6"/>
  <c r="G489" i="16"/>
  <c r="D383" i="6"/>
  <c r="F383" i="6" s="1"/>
  <c r="D349" i="6"/>
  <c r="F416" i="6"/>
  <c r="F415" i="6"/>
  <c r="J56" i="16"/>
  <c r="K55" i="16"/>
  <c r="C40" i="16"/>
  <c r="D40" i="16" s="1"/>
  <c r="D39" i="16"/>
  <c r="J88" i="16"/>
  <c r="K88" i="16" s="1"/>
  <c r="K87" i="16"/>
  <c r="E329" i="6"/>
  <c r="F329" i="6"/>
  <c r="G593" i="16"/>
  <c r="C442" i="6"/>
  <c r="D658" i="16"/>
  <c r="C659" i="16"/>
  <c r="I88" i="12"/>
  <c r="A314" i="6"/>
  <c r="F320" i="6"/>
  <c r="G279" i="6"/>
  <c r="D351" i="6"/>
  <c r="E350" i="6"/>
  <c r="H350" i="6" s="1"/>
  <c r="F414" i="6"/>
  <c r="E414" i="6"/>
  <c r="D611" i="16"/>
  <c r="C612" i="16"/>
  <c r="D612" i="16" s="1"/>
  <c r="H267" i="6"/>
  <c r="G614" i="16"/>
  <c r="C445" i="6"/>
  <c r="C393" i="6"/>
  <c r="D393" i="6" s="1"/>
  <c r="G393" i="6" s="1"/>
  <c r="F393" i="6" s="1"/>
  <c r="D718" i="16"/>
  <c r="C719" i="16"/>
  <c r="H13" i="9"/>
  <c r="J21" i="16"/>
  <c r="K21" i="16" s="1"/>
  <c r="K20" i="16"/>
  <c r="D260" i="6"/>
  <c r="F260" i="6" s="1"/>
  <c r="E212" i="6"/>
  <c r="F204" i="6"/>
  <c r="F212" i="6" s="1"/>
  <c r="F259" i="6"/>
  <c r="C76" i="16"/>
  <c r="D75" i="16"/>
  <c r="D674" i="16"/>
  <c r="C675" i="16"/>
  <c r="D675" i="16" s="1"/>
  <c r="D667" i="16"/>
  <c r="C668" i="16"/>
  <c r="C97" i="16"/>
  <c r="D96" i="16"/>
  <c r="I23" i="12"/>
  <c r="A375" i="6"/>
  <c r="E409" i="6"/>
  <c r="G352" i="6"/>
  <c r="E352" i="6"/>
  <c r="H352" i="6" s="1"/>
  <c r="J20" i="12"/>
  <c r="O20" i="12" s="1"/>
  <c r="J86" i="12"/>
  <c r="O86" i="12" s="1"/>
  <c r="I19" i="12"/>
  <c r="I51" i="12"/>
  <c r="A343" i="6"/>
  <c r="G604" i="16"/>
  <c r="G441" i="6"/>
  <c r="F403" i="6"/>
  <c r="F336" i="6"/>
  <c r="B343" i="6" s="1"/>
  <c r="E320" i="6"/>
  <c r="A313" i="6"/>
  <c r="C92" i="16"/>
  <c r="D91" i="16"/>
  <c r="J37" i="12"/>
  <c r="O37" i="12" s="1"/>
  <c r="H261" i="6"/>
  <c r="E261" i="6"/>
  <c r="D197" i="6"/>
  <c r="E415" i="6"/>
  <c r="C7" i="16"/>
  <c r="D6" i="16"/>
  <c r="C33" i="16"/>
  <c r="D32" i="16"/>
  <c r="C44" i="16"/>
  <c r="D43" i="16"/>
  <c r="C312" i="16"/>
  <c r="D311" i="16"/>
  <c r="E405" i="6"/>
  <c r="F352" i="6"/>
  <c r="K27" i="16"/>
  <c r="J28" i="16"/>
  <c r="I76" i="12"/>
  <c r="E254" i="6"/>
  <c r="F254" i="6"/>
  <c r="C392" i="6"/>
  <c r="A310" i="6"/>
  <c r="C306" i="6"/>
  <c r="C308" i="6" s="1"/>
  <c r="B320" i="6"/>
  <c r="D500" i="16"/>
  <c r="C501" i="16"/>
  <c r="J22" i="12"/>
  <c r="O22" i="12" s="1"/>
  <c r="I35" i="12"/>
  <c r="E34" i="10"/>
  <c r="C97" i="10" s="1"/>
  <c r="E27" i="10"/>
  <c r="C91" i="10" s="1"/>
  <c r="E24" i="10"/>
  <c r="C89" i="10" s="1"/>
  <c r="E14" i="10"/>
  <c r="C81" i="10" s="1"/>
  <c r="E28" i="10"/>
  <c r="C92" i="10" s="1"/>
  <c r="E23" i="10"/>
  <c r="C88" i="10" s="1"/>
  <c r="E15" i="10"/>
  <c r="C82" i="10" s="1"/>
  <c r="E29" i="10"/>
  <c r="C93" i="10" s="1"/>
  <c r="E16" i="10"/>
  <c r="C83" i="10" s="1"/>
  <c r="E32" i="10"/>
  <c r="C95" i="10" s="1"/>
  <c r="E30" i="10"/>
  <c r="C94" i="10" s="1"/>
  <c r="E21" i="10"/>
  <c r="C86" i="10" s="1"/>
  <c r="E19" i="10"/>
  <c r="C85" i="10" s="1"/>
  <c r="E36" i="10"/>
  <c r="C98" i="10" s="1"/>
  <c r="E33" i="10"/>
  <c r="C96" i="10" s="1"/>
  <c r="E25" i="10"/>
  <c r="C90" i="10" s="1"/>
  <c r="E22" i="10"/>
  <c r="C87" i="10" s="1"/>
  <c r="E18" i="10"/>
  <c r="C84" i="10" s="1"/>
  <c r="F240" i="6"/>
  <c r="D240" i="6"/>
  <c r="E240" i="6" s="1"/>
  <c r="A340" i="6"/>
  <c r="G610" i="16"/>
  <c r="G451" i="6"/>
  <c r="A371" i="6"/>
  <c r="F413" i="6"/>
  <c r="D361" i="16"/>
  <c r="C362" i="16"/>
  <c r="D605" i="16"/>
  <c r="C606" i="16"/>
  <c r="D699" i="16"/>
  <c r="C700" i="16"/>
  <c r="I44" i="12"/>
  <c r="I93" i="12"/>
  <c r="I91" i="12"/>
  <c r="I32" i="12"/>
  <c r="B296" i="6"/>
  <c r="H277" i="6"/>
  <c r="D200" i="6"/>
  <c r="D241" i="6"/>
  <c r="E241" i="6" s="1"/>
  <c r="F241" i="6"/>
  <c r="G603" i="16"/>
  <c r="G440" i="6"/>
  <c r="C394" i="6"/>
  <c r="D394" i="6" s="1"/>
  <c r="G394" i="6" s="1"/>
  <c r="F394" i="6" s="1"/>
  <c r="F404" i="6"/>
  <c r="D336" i="6"/>
  <c r="G336" i="6" s="1"/>
  <c r="E403" i="6"/>
  <c r="E412" i="6"/>
  <c r="I42" i="12"/>
  <c r="H278" i="6"/>
  <c r="G609" i="16"/>
  <c r="G450" i="6"/>
  <c r="F401" i="6"/>
  <c r="J7" i="16"/>
  <c r="K6" i="16"/>
  <c r="C13" i="16"/>
  <c r="D13" i="16" s="1"/>
  <c r="D12" i="16"/>
  <c r="I66" i="12"/>
  <c r="I61" i="12"/>
  <c r="C383" i="6"/>
  <c r="G383" i="6"/>
  <c r="F285" i="6"/>
  <c r="A293" i="6"/>
  <c r="B293" i="6"/>
  <c r="C289" i="6"/>
  <c r="C291" i="6" s="1"/>
  <c r="F253" i="6"/>
  <c r="E253" i="6"/>
  <c r="A342" i="6"/>
  <c r="G335" i="6"/>
  <c r="G607" i="16"/>
  <c r="G442" i="6"/>
  <c r="G602" i="16"/>
  <c r="G439" i="6"/>
  <c r="F408" i="6"/>
  <c r="A373" i="6"/>
  <c r="B386" i="6"/>
  <c r="G382" i="6"/>
  <c r="C382" i="6"/>
  <c r="F407" i="6"/>
  <c r="D333" i="6"/>
  <c r="G333" i="6" s="1"/>
  <c r="E407" i="6"/>
  <c r="E416" i="6"/>
  <c r="E400" i="6"/>
  <c r="K49" i="16"/>
  <c r="J50" i="16"/>
  <c r="C114" i="16"/>
  <c r="D113" i="16"/>
  <c r="D454" i="16"/>
  <c r="C455" i="16"/>
  <c r="D581" i="16"/>
  <c r="C582" i="16"/>
  <c r="D582" i="16" s="1"/>
  <c r="D635" i="16"/>
  <c r="C636" i="16"/>
  <c r="D636" i="16" s="1"/>
  <c r="D751" i="16"/>
  <c r="C752" i="16"/>
  <c r="E326" i="6"/>
  <c r="F326" i="6" s="1"/>
  <c r="G305" i="6"/>
  <c r="C187" i="16"/>
  <c r="D186" i="16"/>
  <c r="C25" i="16"/>
  <c r="D24" i="16"/>
  <c r="C175" i="16"/>
  <c r="D174" i="16"/>
  <c r="D807" i="16"/>
  <c r="C808" i="16"/>
  <c r="F242" i="6"/>
  <c r="D242" i="6"/>
  <c r="E242" i="6" s="1"/>
  <c r="G334" i="6"/>
  <c r="A341" i="6"/>
  <c r="E417" i="6"/>
  <c r="D392" i="6"/>
  <c r="G392" i="6" s="1"/>
  <c r="F392" i="6" s="1"/>
  <c r="E402" i="6"/>
  <c r="C279" i="16"/>
  <c r="D278" i="16"/>
  <c r="I97" i="12"/>
  <c r="C79" i="7"/>
  <c r="H259" i="6"/>
  <c r="B263" i="6"/>
  <c r="B265" i="6" s="1"/>
  <c r="E259" i="6"/>
  <c r="F244" i="6"/>
  <c r="D244" i="6"/>
  <c r="E244" i="6" s="1"/>
  <c r="G303" i="6"/>
  <c r="F252" i="6"/>
  <c r="E252" i="6"/>
  <c r="G580" i="16"/>
  <c r="C452" i="6"/>
  <c r="F406" i="6"/>
  <c r="D407" i="16"/>
  <c r="C408" i="16"/>
  <c r="D761" i="16"/>
  <c r="C762" i="16"/>
  <c r="E348" i="6"/>
  <c r="H348" i="6" s="1"/>
  <c r="G348" i="6"/>
  <c r="D779" i="16"/>
  <c r="C780" i="16"/>
  <c r="F353" i="6"/>
  <c r="G271" i="6"/>
  <c r="I267" i="6" s="1"/>
  <c r="E365" i="6"/>
  <c r="B375" i="6" s="1"/>
  <c r="C849" i="16"/>
  <c r="D848" i="16"/>
  <c r="J13" i="16"/>
  <c r="K12" i="16"/>
  <c r="D74" i="7"/>
  <c r="F74" i="7" s="1"/>
  <c r="H268" i="6"/>
  <c r="I268" i="6"/>
  <c r="F250" i="6"/>
  <c r="E250" i="6"/>
  <c r="G582" i="16"/>
  <c r="C454" i="6"/>
  <c r="B373" i="6"/>
  <c r="G353" i="6"/>
  <c r="E353" i="6"/>
  <c r="H353" i="6" s="1"/>
  <c r="D254" i="16"/>
  <c r="C255" i="16"/>
  <c r="D255" i="16" s="1"/>
  <c r="D615" i="16"/>
  <c r="C616" i="16"/>
  <c r="E237" i="6"/>
  <c r="B236" i="6" s="1"/>
  <c r="C384" i="6"/>
  <c r="G384" i="6"/>
  <c r="D711" i="16"/>
  <c r="C712" i="16"/>
  <c r="D712" i="16" s="1"/>
  <c r="A370" i="6"/>
  <c r="A376" i="6" s="1"/>
  <c r="C141" i="16"/>
  <c r="D140" i="16"/>
  <c r="B294" i="6"/>
  <c r="H270" i="6"/>
  <c r="I270" i="6"/>
  <c r="G594" i="16"/>
  <c r="C443" i="6"/>
  <c r="G579" i="16"/>
  <c r="C451" i="6"/>
  <c r="D737" i="16"/>
  <c r="C738" i="16"/>
  <c r="I83" i="12"/>
  <c r="J30" i="10"/>
  <c r="E262" i="6"/>
  <c r="H262" i="6"/>
  <c r="D243" i="6"/>
  <c r="E243" i="6" s="1"/>
  <c r="F243" i="6"/>
  <c r="G595" i="16"/>
  <c r="C444" i="6"/>
  <c r="J92" i="16"/>
  <c r="K91" i="16"/>
  <c r="C326" i="16"/>
  <c r="D325" i="16"/>
  <c r="D69" i="16"/>
  <c r="C70" i="16"/>
  <c r="C151" i="16"/>
  <c r="D150" i="16"/>
  <c r="F409" i="6"/>
  <c r="B341" i="6"/>
  <c r="K73" i="16"/>
  <c r="J74" i="16"/>
  <c r="C339" i="16"/>
  <c r="D338" i="16"/>
  <c r="F261" i="6"/>
  <c r="D204" i="6"/>
  <c r="D212" i="6" s="1"/>
  <c r="G212" i="6" s="1"/>
  <c r="G213" i="6" s="1"/>
  <c r="A202" i="6" s="1"/>
  <c r="O16" i="6" s="1"/>
  <c r="C212" i="6"/>
  <c r="C320" i="6"/>
  <c r="A311" i="6"/>
  <c r="C395" i="6"/>
  <c r="D395" i="6" s="1"/>
  <c r="G395" i="6" s="1"/>
  <c r="F395" i="6" s="1"/>
  <c r="E233" i="6"/>
  <c r="A233" i="6" s="1"/>
  <c r="F233" i="6"/>
  <c r="D687" i="16"/>
  <c r="C688" i="16"/>
  <c r="G612" i="16"/>
  <c r="G453" i="6"/>
  <c r="D355" i="16"/>
  <c r="C356" i="16"/>
  <c r="B297" i="6" l="1"/>
  <c r="C293" i="6" s="1"/>
  <c r="J349" i="6"/>
  <c r="C539" i="16"/>
  <c r="D538" i="16"/>
  <c r="B370" i="6"/>
  <c r="D107" i="16"/>
  <c r="C108" i="16"/>
  <c r="P56" i="12"/>
  <c r="G408" i="6"/>
  <c r="P37" i="12"/>
  <c r="P80" i="12"/>
  <c r="P60" i="12"/>
  <c r="G411" i="6"/>
  <c r="P85" i="12"/>
  <c r="G404" i="6"/>
  <c r="P54" i="12"/>
  <c r="P31" i="12"/>
  <c r="G415" i="6"/>
  <c r="G406" i="6"/>
  <c r="P74" i="12"/>
  <c r="P21" i="12"/>
  <c r="P38" i="12"/>
  <c r="P45" i="12"/>
  <c r="D356" i="16"/>
  <c r="C357" i="16"/>
  <c r="D408" i="16"/>
  <c r="C409" i="16"/>
  <c r="D70" i="16"/>
  <c r="C71" i="16"/>
  <c r="O30" i="10"/>
  <c r="G74" i="7"/>
  <c r="K13" i="16"/>
  <c r="J14" i="16"/>
  <c r="K14" i="16" s="1"/>
  <c r="F303" i="6"/>
  <c r="B312" i="6"/>
  <c r="J8" i="16"/>
  <c r="K7" i="16"/>
  <c r="I278" i="6"/>
  <c r="G278" i="6"/>
  <c r="K74" i="16"/>
  <c r="J75" i="16"/>
  <c r="D738" i="16"/>
  <c r="C739" i="16"/>
  <c r="P44" i="12"/>
  <c r="P65" i="12"/>
  <c r="J36" i="10"/>
  <c r="C781" i="16"/>
  <c r="D780" i="16"/>
  <c r="D762" i="16"/>
  <c r="C763" i="16"/>
  <c r="H252" i="6"/>
  <c r="A252" i="6" s="1"/>
  <c r="G252" i="6"/>
  <c r="D68" i="7"/>
  <c r="F68" i="7" s="1"/>
  <c r="D63" i="7"/>
  <c r="F63" i="7" s="1"/>
  <c r="D72" i="7"/>
  <c r="F72" i="7" s="1"/>
  <c r="D78" i="7"/>
  <c r="F78" i="7" s="1"/>
  <c r="D65" i="7"/>
  <c r="F65" i="7" s="1"/>
  <c r="D66" i="7"/>
  <c r="F66" i="7" s="1"/>
  <c r="D76" i="7"/>
  <c r="F76" i="7" s="1"/>
  <c r="D73" i="7"/>
  <c r="F73" i="7" s="1"/>
  <c r="D77" i="7"/>
  <c r="F77" i="7" s="1"/>
  <c r="D69" i="7"/>
  <c r="F69" i="7" s="1"/>
  <c r="D70" i="7"/>
  <c r="F70" i="7" s="1"/>
  <c r="D71" i="7"/>
  <c r="F71" i="7" s="1"/>
  <c r="D67" i="7"/>
  <c r="F67" i="7" s="1"/>
  <c r="D62" i="7"/>
  <c r="F62" i="7" s="1"/>
  <c r="C280" i="16"/>
  <c r="D279" i="16"/>
  <c r="C809" i="16"/>
  <c r="D808" i="16"/>
  <c r="B314" i="6"/>
  <c r="F305" i="6"/>
  <c r="D114" i="16"/>
  <c r="C115" i="16"/>
  <c r="G416" i="6"/>
  <c r="P77" i="12"/>
  <c r="G412" i="6"/>
  <c r="I277" i="6"/>
  <c r="G277" i="6"/>
  <c r="P64" i="12"/>
  <c r="P90" i="12"/>
  <c r="P59" i="12"/>
  <c r="P95" i="12"/>
  <c r="P25" i="12"/>
  <c r="P22" i="12"/>
  <c r="J29" i="16"/>
  <c r="K28" i="16"/>
  <c r="P70" i="12"/>
  <c r="B342" i="6"/>
  <c r="P43" i="12"/>
  <c r="P81" i="12"/>
  <c r="D659" i="16"/>
  <c r="C660" i="16"/>
  <c r="P61" i="12"/>
  <c r="P33" i="12"/>
  <c r="P67" i="12"/>
  <c r="D75" i="7"/>
  <c r="F75" i="7" s="1"/>
  <c r="D644" i="16"/>
  <c r="C645" i="16"/>
  <c r="P89" i="12"/>
  <c r="P55" i="12"/>
  <c r="D84" i="10"/>
  <c r="I18" i="10"/>
  <c r="I28" i="10"/>
  <c r="D92" i="10"/>
  <c r="I27" i="10"/>
  <c r="D91" i="10"/>
  <c r="J21" i="10"/>
  <c r="J27" i="10"/>
  <c r="J19" i="10"/>
  <c r="J24" i="10"/>
  <c r="J29" i="10"/>
  <c r="J14" i="10"/>
  <c r="J16" i="10"/>
  <c r="J33" i="10"/>
  <c r="J25" i="10"/>
  <c r="J34" i="10"/>
  <c r="J22" i="10"/>
  <c r="J23" i="10"/>
  <c r="D93" i="10"/>
  <c r="I29" i="10"/>
  <c r="G280" i="6"/>
  <c r="I280" i="6"/>
  <c r="P48" i="12"/>
  <c r="B313" i="6"/>
  <c r="D594" i="16"/>
  <c r="C595" i="16"/>
  <c r="D595" i="16" s="1"/>
  <c r="C801" i="16"/>
  <c r="D800" i="16"/>
  <c r="F382" i="6"/>
  <c r="B387" i="6"/>
  <c r="C387" i="6"/>
  <c r="D387" i="6" s="1"/>
  <c r="A389" i="6" s="1"/>
  <c r="P23" i="12"/>
  <c r="P46" i="12"/>
  <c r="P75" i="12"/>
  <c r="P47" i="12"/>
  <c r="P73" i="12"/>
  <c r="C152" i="16"/>
  <c r="D151" i="16"/>
  <c r="C142" i="16"/>
  <c r="D141" i="16"/>
  <c r="D616" i="16"/>
  <c r="C617" i="16"/>
  <c r="P32" i="12"/>
  <c r="I271" i="6"/>
  <c r="H271" i="6"/>
  <c r="D61" i="7"/>
  <c r="F61" i="7" s="1"/>
  <c r="G402" i="6"/>
  <c r="C26" i="16"/>
  <c r="D25" i="16"/>
  <c r="D455" i="16"/>
  <c r="C456" i="16"/>
  <c r="G407" i="6"/>
  <c r="P27" i="12"/>
  <c r="G403" i="6"/>
  <c r="J18" i="10"/>
  <c r="D606" i="16"/>
  <c r="C607" i="16"/>
  <c r="P69" i="12"/>
  <c r="P41" i="12"/>
  <c r="P49" i="12"/>
  <c r="P84" i="12"/>
  <c r="P53" i="12"/>
  <c r="P30" i="12"/>
  <c r="D501" i="16"/>
  <c r="C502" i="16"/>
  <c r="A315" i="6"/>
  <c r="C311" i="6" s="1"/>
  <c r="G254" i="6"/>
  <c r="H254" i="6"/>
  <c r="A254" i="6" s="1"/>
  <c r="C313" i="16"/>
  <c r="D312" i="16"/>
  <c r="D33" i="16"/>
  <c r="C34" i="16"/>
  <c r="P66" i="12"/>
  <c r="G414" i="6"/>
  <c r="E351" i="6"/>
  <c r="H351" i="6" s="1"/>
  <c r="G351" i="6"/>
  <c r="J57" i="16"/>
  <c r="K56" i="16"/>
  <c r="E349" i="6"/>
  <c r="H349" i="6" s="1"/>
  <c r="G349" i="6"/>
  <c r="G354" i="6" s="1"/>
  <c r="J350" i="6" s="1"/>
  <c r="J348" i="6" s="1"/>
  <c r="O109" i="6" s="1"/>
  <c r="F262" i="6"/>
  <c r="F263" i="6" s="1"/>
  <c r="H251" i="6"/>
  <c r="A251" i="6" s="1"/>
  <c r="G251" i="6"/>
  <c r="I440" i="6"/>
  <c r="D245" i="6"/>
  <c r="E245" i="6" s="1"/>
  <c r="F245" i="6"/>
  <c r="G245" i="6" s="1"/>
  <c r="F287" i="6"/>
  <c r="A295" i="6"/>
  <c r="D88" i="10"/>
  <c r="I23" i="10"/>
  <c r="D96" i="10"/>
  <c r="I33" i="10"/>
  <c r="D94" i="10"/>
  <c r="I30" i="10"/>
  <c r="I16" i="10"/>
  <c r="D83" i="10"/>
  <c r="D95" i="10"/>
  <c r="I32" i="10"/>
  <c r="G410" i="6"/>
  <c r="A296" i="6"/>
  <c r="I276" i="6"/>
  <c r="I269" i="6"/>
  <c r="G272" i="6" s="1"/>
  <c r="C125" i="16"/>
  <c r="D124" i="16"/>
  <c r="P29" i="12"/>
  <c r="J69" i="16"/>
  <c r="K68" i="16"/>
  <c r="J15" i="10"/>
  <c r="G234" i="6"/>
  <c r="B234" i="6"/>
  <c r="P78" i="12"/>
  <c r="G250" i="6"/>
  <c r="H250" i="6"/>
  <c r="A250" i="6" s="1"/>
  <c r="D849" i="16"/>
  <c r="C850" i="16"/>
  <c r="P26" i="12"/>
  <c r="D92" i="16"/>
  <c r="C93" i="16"/>
  <c r="D93" i="16" s="1"/>
  <c r="P86" i="12"/>
  <c r="G409" i="6"/>
  <c r="D97" i="16"/>
  <c r="C98" i="16"/>
  <c r="D668" i="16"/>
  <c r="C669" i="16"/>
  <c r="C77" i="16"/>
  <c r="D76" i="16"/>
  <c r="P76" i="12"/>
  <c r="P39" i="12"/>
  <c r="P68" i="12"/>
  <c r="B340" i="6"/>
  <c r="B344" i="6" s="1"/>
  <c r="C342" i="6" s="1"/>
  <c r="O106" i="6" s="1"/>
  <c r="P71" i="12"/>
  <c r="G72" i="7"/>
  <c r="O28" i="10"/>
  <c r="D791" i="16"/>
  <c r="C792" i="16"/>
  <c r="G18" i="9"/>
  <c r="G14" i="9"/>
  <c r="G16" i="9"/>
  <c r="G13" i="9"/>
  <c r="H20" i="9"/>
  <c r="G15" i="9"/>
  <c r="G17" i="9"/>
  <c r="P92" i="12"/>
  <c r="I34" i="10"/>
  <c r="D97" i="10"/>
  <c r="I36" i="10"/>
  <c r="D98" i="10"/>
  <c r="D86" i="10"/>
  <c r="I21" i="10"/>
  <c r="D85" i="10"/>
  <c r="I19" i="10"/>
  <c r="P42" i="12"/>
  <c r="G401" i="6"/>
  <c r="D729" i="16"/>
  <c r="C730" i="16"/>
  <c r="P83" i="12"/>
  <c r="D746" i="16"/>
  <c r="C747" i="16"/>
  <c r="P91" i="12"/>
  <c r="P19" i="12"/>
  <c r="B311" i="6"/>
  <c r="P88" i="12"/>
  <c r="P50" i="12"/>
  <c r="D688" i="16"/>
  <c r="C689" i="16"/>
  <c r="D339" i="16"/>
  <c r="C340" i="16"/>
  <c r="C327" i="16"/>
  <c r="D326" i="16"/>
  <c r="J93" i="16"/>
  <c r="K92" i="16"/>
  <c r="P28" i="12"/>
  <c r="P24" i="12"/>
  <c r="J250" i="6"/>
  <c r="P63" i="12"/>
  <c r="D64" i="7"/>
  <c r="F64" i="7" s="1"/>
  <c r="G417" i="6"/>
  <c r="C176" i="16"/>
  <c r="D175" i="16"/>
  <c r="C188" i="16"/>
  <c r="D187" i="16"/>
  <c r="D752" i="16"/>
  <c r="C753" i="16"/>
  <c r="K50" i="16"/>
  <c r="J51" i="16"/>
  <c r="G400" i="6"/>
  <c r="G253" i="6"/>
  <c r="H253" i="6"/>
  <c r="A253" i="6" s="1"/>
  <c r="P62" i="12"/>
  <c r="P57" i="12"/>
  <c r="J32" i="10"/>
  <c r="D700" i="16"/>
  <c r="C701" i="16"/>
  <c r="D362" i="16"/>
  <c r="C363" i="16"/>
  <c r="A344" i="6"/>
  <c r="C341" i="6" s="1"/>
  <c r="P79" i="12"/>
  <c r="P40" i="12"/>
  <c r="P18" i="12"/>
  <c r="P36" i="12"/>
  <c r="P15" i="12"/>
  <c r="P94" i="12"/>
  <c r="G405" i="6"/>
  <c r="C45" i="16"/>
  <c r="D44" i="16"/>
  <c r="C8" i="16"/>
  <c r="D7" i="16"/>
  <c r="P97" i="12"/>
  <c r="P52" i="12"/>
  <c r="G413" i="6"/>
  <c r="P20" i="12"/>
  <c r="D719" i="16"/>
  <c r="C720" i="16"/>
  <c r="P87" i="12"/>
  <c r="G350" i="6"/>
  <c r="I279" i="6"/>
  <c r="P58" i="12"/>
  <c r="P82" i="12"/>
  <c r="P96" i="12"/>
  <c r="B374" i="6"/>
  <c r="B371" i="6"/>
  <c r="B376" i="6" s="1"/>
  <c r="D370" i="6" s="1"/>
  <c r="P93" i="12"/>
  <c r="I14" i="10"/>
  <c r="D81" i="10"/>
  <c r="D82" i="10"/>
  <c r="I15" i="10"/>
  <c r="I25" i="10"/>
  <c r="D90" i="10"/>
  <c r="I24" i="10"/>
  <c r="D89" i="10"/>
  <c r="I22" i="10"/>
  <c r="D87" i="10"/>
  <c r="B372" i="6"/>
  <c r="P16" i="12"/>
  <c r="C57" i="16"/>
  <c r="D57" i="16" s="1"/>
  <c r="D56" i="16"/>
  <c r="C18" i="16"/>
  <c r="D18" i="16" s="1"/>
  <c r="D17" i="16"/>
  <c r="P51" i="12"/>
  <c r="J101" i="16"/>
  <c r="K100" i="16"/>
  <c r="D50" i="16"/>
  <c r="C51" i="16"/>
  <c r="D51" i="16" s="1"/>
  <c r="P34" i="12"/>
  <c r="A294" i="6"/>
  <c r="A297" i="6" s="1"/>
  <c r="C294" i="6" s="1"/>
  <c r="C295" i="6" s="1"/>
  <c r="O72" i="6" s="1"/>
  <c r="P72" i="12"/>
  <c r="B310" i="6"/>
  <c r="P17" i="12"/>
  <c r="P35" i="12"/>
  <c r="F264" i="6" l="1"/>
  <c r="G259" i="6" s="1"/>
  <c r="O67" i="6" s="1"/>
  <c r="A388" i="6"/>
  <c r="O175" i="6" s="1"/>
  <c r="D108" i="16"/>
  <c r="C109" i="16"/>
  <c r="D109" i="16" s="1"/>
  <c r="D539" i="16"/>
  <c r="C540" i="16"/>
  <c r="J13" i="9"/>
  <c r="B235" i="6"/>
  <c r="O23" i="6" s="1"/>
  <c r="D689" i="16"/>
  <c r="C690" i="16"/>
  <c r="D98" i="16"/>
  <c r="C99" i="16"/>
  <c r="C126" i="16"/>
  <c r="D125" i="16"/>
  <c r="D801" i="16"/>
  <c r="C802" i="16"/>
  <c r="G70" i="7"/>
  <c r="O25" i="10"/>
  <c r="O29" i="10"/>
  <c r="G73" i="7"/>
  <c r="G66" i="7"/>
  <c r="O21" i="10"/>
  <c r="D645" i="16"/>
  <c r="C646" i="16"/>
  <c r="G244" i="6"/>
  <c r="D720" i="16"/>
  <c r="C721" i="16"/>
  <c r="D327" i="16"/>
  <c r="C328" i="16"/>
  <c r="B72" i="13"/>
  <c r="B68" i="13"/>
  <c r="B64" i="13"/>
  <c r="B60" i="13"/>
  <c r="B56" i="13"/>
  <c r="B52" i="13"/>
  <c r="B48" i="13"/>
  <c r="B44" i="13"/>
  <c r="B40" i="13"/>
  <c r="B36" i="13"/>
  <c r="B32" i="13"/>
  <c r="B28" i="13"/>
  <c r="B24" i="13"/>
  <c r="B20" i="13"/>
  <c r="B16" i="13"/>
  <c r="B70" i="13"/>
  <c r="B66" i="13"/>
  <c r="B62" i="13"/>
  <c r="B58" i="13"/>
  <c r="B54" i="13"/>
  <c r="B50" i="13"/>
  <c r="B46" i="13"/>
  <c r="B42" i="13"/>
  <c r="B38" i="13"/>
  <c r="B34" i="13"/>
  <c r="B30" i="13"/>
  <c r="B26" i="13"/>
  <c r="B22" i="13"/>
  <c r="B18" i="13"/>
  <c r="B14" i="13"/>
  <c r="B67" i="13"/>
  <c r="B59" i="13"/>
  <c r="B51" i="13"/>
  <c r="B43" i="13"/>
  <c r="B35" i="13"/>
  <c r="B27" i="13"/>
  <c r="B19" i="13"/>
  <c r="B73" i="13"/>
  <c r="B65" i="13"/>
  <c r="B57" i="13"/>
  <c r="B49" i="13"/>
  <c r="B41" i="13"/>
  <c r="B33" i="13"/>
  <c r="B17" i="13"/>
  <c r="B71" i="13"/>
  <c r="B63" i="13"/>
  <c r="B55" i="13"/>
  <c r="B47" i="13"/>
  <c r="B39" i="13"/>
  <c r="B31" i="13"/>
  <c r="B23" i="13"/>
  <c r="B15" i="13"/>
  <c r="B69" i="13"/>
  <c r="B61" i="13"/>
  <c r="B53" i="13"/>
  <c r="B45" i="13"/>
  <c r="B37" i="13"/>
  <c r="B29" i="13"/>
  <c r="B21" i="13"/>
  <c r="B13" i="13"/>
  <c r="B25" i="13"/>
  <c r="D701" i="16"/>
  <c r="C702" i="16"/>
  <c r="J440" i="6"/>
  <c r="J441" i="6" s="1"/>
  <c r="I443" i="6" s="1"/>
  <c r="B434" i="6"/>
  <c r="B430" i="6"/>
  <c r="B426" i="6"/>
  <c r="B422" i="6"/>
  <c r="B427" i="6"/>
  <c r="B424" i="6"/>
  <c r="B421" i="6"/>
  <c r="B432" i="6"/>
  <c r="B429" i="6"/>
  <c r="B431" i="6"/>
  <c r="B428" i="6"/>
  <c r="B425" i="6"/>
  <c r="B433" i="6"/>
  <c r="B423" i="6"/>
  <c r="B420" i="6"/>
  <c r="C189" i="16"/>
  <c r="D189" i="16" s="1"/>
  <c r="D188" i="16"/>
  <c r="D730" i="16"/>
  <c r="C731" i="16"/>
  <c r="E63" i="9"/>
  <c r="I17" i="9"/>
  <c r="I16" i="9"/>
  <c r="E62" i="9"/>
  <c r="E72" i="7"/>
  <c r="R39" i="7"/>
  <c r="C851" i="16"/>
  <c r="D851" i="16" s="1"/>
  <c r="D850" i="16"/>
  <c r="K57" i="16"/>
  <c r="J58" i="16"/>
  <c r="D34" i="16"/>
  <c r="C35" i="16"/>
  <c r="D35" i="16" s="1"/>
  <c r="C143" i="16"/>
  <c r="D142" i="16"/>
  <c r="O34" i="10"/>
  <c r="G77" i="7"/>
  <c r="G61" i="7"/>
  <c r="O14" i="10"/>
  <c r="O27" i="10"/>
  <c r="G71" i="7"/>
  <c r="K29" i="16"/>
  <c r="J30" i="16"/>
  <c r="D809" i="16"/>
  <c r="C810" i="16"/>
  <c r="D763" i="16"/>
  <c r="C764" i="16"/>
  <c r="G78" i="7"/>
  <c r="O36" i="10"/>
  <c r="D357" i="16"/>
  <c r="C358" i="16"/>
  <c r="D358" i="16" s="1"/>
  <c r="K101" i="16"/>
  <c r="J102" i="16"/>
  <c r="D747" i="16"/>
  <c r="C748" i="16"/>
  <c r="D748" i="16" s="1"/>
  <c r="E61" i="9"/>
  <c r="I15" i="9"/>
  <c r="E60" i="9"/>
  <c r="I14" i="9"/>
  <c r="C793" i="16"/>
  <c r="D793" i="16" s="1"/>
  <c r="D792" i="16"/>
  <c r="G64" i="7"/>
  <c r="O18" i="10"/>
  <c r="C340" i="6"/>
  <c r="O104" i="6"/>
  <c r="O58" i="6"/>
  <c r="D617" i="16"/>
  <c r="C618" i="16"/>
  <c r="G243" i="6"/>
  <c r="G241" i="6"/>
  <c r="C116" i="16"/>
  <c r="D115" i="16"/>
  <c r="J76" i="16"/>
  <c r="K75" i="16"/>
  <c r="E74" i="7"/>
  <c r="R43" i="7"/>
  <c r="B315" i="6"/>
  <c r="C312" i="6" s="1"/>
  <c r="O61" i="6" s="1"/>
  <c r="C9" i="16"/>
  <c r="D9" i="16" s="1"/>
  <c r="D8" i="16"/>
  <c r="D363" i="16"/>
  <c r="C364" i="16"/>
  <c r="O32" i="10"/>
  <c r="G75" i="7"/>
  <c r="J52" i="16"/>
  <c r="K52" i="16" s="1"/>
  <c r="K51" i="16"/>
  <c r="C177" i="16"/>
  <c r="D176" i="16"/>
  <c r="J17" i="9"/>
  <c r="J14" i="9"/>
  <c r="J16" i="9"/>
  <c r="J18" i="9"/>
  <c r="J15" i="9"/>
  <c r="E64" i="9"/>
  <c r="I18" i="9"/>
  <c r="K69" i="16"/>
  <c r="J70" i="16"/>
  <c r="K70" i="16" s="1"/>
  <c r="C314" i="16"/>
  <c r="D313" i="16"/>
  <c r="D502" i="16"/>
  <c r="C503" i="16"/>
  <c r="G240" i="6"/>
  <c r="D456" i="16"/>
  <c r="C457" i="16"/>
  <c r="C153" i="16"/>
  <c r="D152" i="16"/>
  <c r="G68" i="7"/>
  <c r="O23" i="10"/>
  <c r="G76" i="7"/>
  <c r="O33" i="10"/>
  <c r="O24" i="10"/>
  <c r="G69" i="7"/>
  <c r="G239" i="6"/>
  <c r="I272" i="6"/>
  <c r="J267" i="6" s="1"/>
  <c r="O65" i="6" s="1"/>
  <c r="C281" i="16"/>
  <c r="D280" i="16"/>
  <c r="J9" i="16"/>
  <c r="K9" i="16" s="1"/>
  <c r="K8" i="16"/>
  <c r="D409" i="16"/>
  <c r="C410" i="16"/>
  <c r="D45" i="16"/>
  <c r="C46" i="16"/>
  <c r="D46" i="16" s="1"/>
  <c r="D753" i="16"/>
  <c r="C754" i="16"/>
  <c r="G242" i="6"/>
  <c r="K93" i="16"/>
  <c r="J94" i="16"/>
  <c r="D340" i="16"/>
  <c r="C341" i="16"/>
  <c r="E59" i="9"/>
  <c r="I13" i="9"/>
  <c r="D77" i="16"/>
  <c r="C78" i="16"/>
  <c r="D669" i="16"/>
  <c r="C670" i="16"/>
  <c r="J251" i="6"/>
  <c r="K252" i="6" s="1"/>
  <c r="K251" i="6" s="1"/>
  <c r="O26" i="6" s="1"/>
  <c r="G62" i="7"/>
  <c r="O15" i="10"/>
  <c r="I281" i="6"/>
  <c r="I282" i="6"/>
  <c r="I441" i="6"/>
  <c r="R6" i="16"/>
  <c r="D607" i="16"/>
  <c r="C608" i="16"/>
  <c r="D608" i="16" s="1"/>
  <c r="C27" i="16"/>
  <c r="D26" i="16"/>
  <c r="O22" i="10"/>
  <c r="G67" i="7"/>
  <c r="O16" i="10"/>
  <c r="G63" i="7"/>
  <c r="O19" i="10"/>
  <c r="G65" i="7"/>
  <c r="D660" i="16"/>
  <c r="C661" i="16"/>
  <c r="D781" i="16"/>
  <c r="C782" i="16"/>
  <c r="D739" i="16"/>
  <c r="C740" i="16"/>
  <c r="C72" i="16"/>
  <c r="D72" i="16" s="1"/>
  <c r="D71" i="16"/>
  <c r="D540" i="16" l="1"/>
  <c r="C541" i="16"/>
  <c r="I442" i="6"/>
  <c r="O182" i="6" s="1"/>
  <c r="P28" i="10"/>
  <c r="P36" i="10"/>
  <c r="C433" i="6"/>
  <c r="P30" i="10"/>
  <c r="D740" i="16"/>
  <c r="C741" i="16"/>
  <c r="K58" i="16"/>
  <c r="J59" i="16"/>
  <c r="C434" i="6"/>
  <c r="I69" i="13"/>
  <c r="E69" i="13"/>
  <c r="G69" i="13"/>
  <c r="C69" i="13"/>
  <c r="H69" i="13"/>
  <c r="A138" i="13"/>
  <c r="D69" i="13"/>
  <c r="J69" i="13"/>
  <c r="F69" i="13"/>
  <c r="G19" i="13"/>
  <c r="C19" i="13"/>
  <c r="I19" i="13"/>
  <c r="E19" i="13"/>
  <c r="J19" i="13"/>
  <c r="H19" i="13"/>
  <c r="A88" i="13"/>
  <c r="F19" i="13"/>
  <c r="D19" i="13"/>
  <c r="H34" i="13"/>
  <c r="D34" i="13"/>
  <c r="A103" i="13"/>
  <c r="J34" i="13"/>
  <c r="F34" i="13"/>
  <c r="C34" i="13"/>
  <c r="I34" i="13"/>
  <c r="G34" i="13"/>
  <c r="E34" i="13"/>
  <c r="H66" i="13"/>
  <c r="D66" i="13"/>
  <c r="A135" i="13"/>
  <c r="J66" i="13"/>
  <c r="F66" i="13"/>
  <c r="C66" i="13"/>
  <c r="I66" i="13"/>
  <c r="G66" i="13"/>
  <c r="E66" i="13"/>
  <c r="A141" i="13"/>
  <c r="J72" i="13"/>
  <c r="F72" i="13"/>
  <c r="H72" i="13"/>
  <c r="D72" i="13"/>
  <c r="E72" i="13"/>
  <c r="I72" i="13"/>
  <c r="G72" i="13"/>
  <c r="C72" i="13"/>
  <c r="D721" i="16"/>
  <c r="C722" i="16"/>
  <c r="P29" i="10"/>
  <c r="C783" i="16"/>
  <c r="D782" i="16"/>
  <c r="D661" i="16"/>
  <c r="C662" i="16"/>
  <c r="E65" i="7"/>
  <c r="R25" i="7"/>
  <c r="E67" i="7"/>
  <c r="R29" i="7"/>
  <c r="D670" i="16"/>
  <c r="C671" i="16"/>
  <c r="D671" i="16" s="1"/>
  <c r="P24" i="10"/>
  <c r="R31" i="7"/>
  <c r="E68" i="7"/>
  <c r="C315" i="16"/>
  <c r="D315" i="16" s="1"/>
  <c r="D314" i="16"/>
  <c r="C178" i="16"/>
  <c r="D177" i="16"/>
  <c r="P32" i="10"/>
  <c r="J77" i="16"/>
  <c r="K76" i="16"/>
  <c r="C310" i="6"/>
  <c r="K102" i="16"/>
  <c r="J103" i="16"/>
  <c r="K103" i="16" s="1"/>
  <c r="D764" i="16"/>
  <c r="C765" i="16"/>
  <c r="P27" i="10"/>
  <c r="P34" i="10"/>
  <c r="C420" i="6"/>
  <c r="C428" i="6"/>
  <c r="C421" i="6"/>
  <c r="C426" i="6"/>
  <c r="D702" i="16"/>
  <c r="C703" i="16"/>
  <c r="I21" i="13"/>
  <c r="E21" i="13"/>
  <c r="G21" i="13"/>
  <c r="C21" i="13"/>
  <c r="H21" i="13"/>
  <c r="F21" i="13"/>
  <c r="D21" i="13"/>
  <c r="A90" i="13"/>
  <c r="J21" i="13"/>
  <c r="I53" i="13"/>
  <c r="E53" i="13"/>
  <c r="G53" i="13"/>
  <c r="C53" i="13"/>
  <c r="H53" i="13"/>
  <c r="F53" i="13"/>
  <c r="D53" i="13"/>
  <c r="A122" i="13"/>
  <c r="J53" i="13"/>
  <c r="A92" i="13"/>
  <c r="G23" i="13"/>
  <c r="C23" i="13"/>
  <c r="I23" i="13"/>
  <c r="E23" i="13"/>
  <c r="F23" i="13"/>
  <c r="D23" i="13"/>
  <c r="J23" i="13"/>
  <c r="H23" i="13"/>
  <c r="A124" i="13"/>
  <c r="G55" i="13"/>
  <c r="C55" i="13"/>
  <c r="I55" i="13"/>
  <c r="E55" i="13"/>
  <c r="F55" i="13"/>
  <c r="J55" i="13"/>
  <c r="H55" i="13"/>
  <c r="D55" i="13"/>
  <c r="A102" i="13"/>
  <c r="I33" i="13"/>
  <c r="E33" i="13"/>
  <c r="G33" i="13"/>
  <c r="C33" i="13"/>
  <c r="D33" i="13"/>
  <c r="H33" i="13"/>
  <c r="F33" i="13"/>
  <c r="J33" i="13"/>
  <c r="A134" i="13"/>
  <c r="I65" i="13"/>
  <c r="E65" i="13"/>
  <c r="G65" i="13"/>
  <c r="C65" i="13"/>
  <c r="D65" i="13"/>
  <c r="H65" i="13"/>
  <c r="F65" i="13"/>
  <c r="J65" i="13"/>
  <c r="A104" i="13"/>
  <c r="G35" i="13"/>
  <c r="C35" i="13"/>
  <c r="I35" i="13"/>
  <c r="E35" i="13"/>
  <c r="J35" i="13"/>
  <c r="F35" i="13"/>
  <c r="D35" i="13"/>
  <c r="H35" i="13"/>
  <c r="A136" i="13"/>
  <c r="G67" i="13"/>
  <c r="C67" i="13"/>
  <c r="I67" i="13"/>
  <c r="E67" i="13"/>
  <c r="J67" i="13"/>
  <c r="F67" i="13"/>
  <c r="D67" i="13"/>
  <c r="H67" i="13"/>
  <c r="A95" i="13"/>
  <c r="H26" i="13"/>
  <c r="D26" i="13"/>
  <c r="J26" i="13"/>
  <c r="F26" i="13"/>
  <c r="C26" i="13"/>
  <c r="I26" i="13"/>
  <c r="G26" i="13"/>
  <c r="E26" i="13"/>
  <c r="A111" i="13"/>
  <c r="H42" i="13"/>
  <c r="D42" i="13"/>
  <c r="J42" i="13"/>
  <c r="F42" i="13"/>
  <c r="C42" i="13"/>
  <c r="I42" i="13"/>
  <c r="G42" i="13"/>
  <c r="E42" i="13"/>
  <c r="A127" i="13"/>
  <c r="H58" i="13"/>
  <c r="D58" i="13"/>
  <c r="J58" i="13"/>
  <c r="F58" i="13"/>
  <c r="C58" i="13"/>
  <c r="I58" i="13"/>
  <c r="G58" i="13"/>
  <c r="E58" i="13"/>
  <c r="J16" i="13"/>
  <c r="F16" i="13"/>
  <c r="A85" i="13"/>
  <c r="H16" i="13"/>
  <c r="D16" i="13"/>
  <c r="E16" i="13"/>
  <c r="I16" i="13"/>
  <c r="G16" i="13"/>
  <c r="C16" i="13"/>
  <c r="J32" i="13"/>
  <c r="F32" i="13"/>
  <c r="A101" i="13"/>
  <c r="H32" i="13"/>
  <c r="D32" i="13"/>
  <c r="E32" i="13"/>
  <c r="I32" i="13"/>
  <c r="G32" i="13"/>
  <c r="C32" i="13"/>
  <c r="J48" i="13"/>
  <c r="F48" i="13"/>
  <c r="A117" i="13"/>
  <c r="H48" i="13"/>
  <c r="D48" i="13"/>
  <c r="E48" i="13"/>
  <c r="I48" i="13"/>
  <c r="G48" i="13"/>
  <c r="C48" i="13"/>
  <c r="J64" i="13"/>
  <c r="F64" i="13"/>
  <c r="A133" i="13"/>
  <c r="H64" i="13"/>
  <c r="D64" i="13"/>
  <c r="E64" i="13"/>
  <c r="I64" i="13"/>
  <c r="G64" i="13"/>
  <c r="C64" i="13"/>
  <c r="D328" i="16"/>
  <c r="C329" i="16"/>
  <c r="D646" i="16"/>
  <c r="C647" i="16"/>
  <c r="E66" i="7"/>
  <c r="R27" i="7"/>
  <c r="E70" i="7"/>
  <c r="R35" i="7"/>
  <c r="R21" i="7"/>
  <c r="E63" i="7"/>
  <c r="E62" i="7"/>
  <c r="R19" i="7"/>
  <c r="D78" i="16"/>
  <c r="C79" i="16"/>
  <c r="C282" i="16"/>
  <c r="D281" i="16"/>
  <c r="H246" i="6"/>
  <c r="H247" i="6" s="1"/>
  <c r="O28" i="6" s="1"/>
  <c r="D457" i="16"/>
  <c r="C458" i="16"/>
  <c r="E64" i="7"/>
  <c r="R23" i="7"/>
  <c r="E61" i="7"/>
  <c r="R17" i="7"/>
  <c r="C427" i="6"/>
  <c r="I25" i="13"/>
  <c r="E25" i="13"/>
  <c r="A94" i="13"/>
  <c r="G25" i="13"/>
  <c r="C25" i="13"/>
  <c r="D25" i="13"/>
  <c r="J25" i="13"/>
  <c r="H25" i="13"/>
  <c r="F25" i="13"/>
  <c r="I37" i="13"/>
  <c r="E37" i="13"/>
  <c r="G37" i="13"/>
  <c r="C37" i="13"/>
  <c r="H37" i="13"/>
  <c r="A106" i="13"/>
  <c r="D37" i="13"/>
  <c r="J37" i="13"/>
  <c r="F37" i="13"/>
  <c r="A140" i="13"/>
  <c r="G71" i="13"/>
  <c r="C71" i="13"/>
  <c r="I71" i="13"/>
  <c r="E71" i="13"/>
  <c r="F71" i="13"/>
  <c r="J71" i="13"/>
  <c r="H71" i="13"/>
  <c r="D71" i="13"/>
  <c r="A118" i="13"/>
  <c r="I49" i="13"/>
  <c r="E49" i="13"/>
  <c r="G49" i="13"/>
  <c r="C49" i="13"/>
  <c r="D49" i="13"/>
  <c r="H49" i="13"/>
  <c r="F49" i="13"/>
  <c r="J49" i="13"/>
  <c r="A87" i="13"/>
  <c r="H18" i="13"/>
  <c r="D18" i="13"/>
  <c r="J18" i="13"/>
  <c r="F18" i="13"/>
  <c r="C18" i="13"/>
  <c r="G18" i="13"/>
  <c r="E18" i="13"/>
  <c r="I18" i="13"/>
  <c r="H50" i="13"/>
  <c r="D50" i="13"/>
  <c r="A119" i="13"/>
  <c r="J50" i="13"/>
  <c r="F50" i="13"/>
  <c r="C50" i="13"/>
  <c r="I50" i="13"/>
  <c r="G50" i="13"/>
  <c r="E50" i="13"/>
  <c r="A93" i="13"/>
  <c r="J24" i="13"/>
  <c r="F24" i="13"/>
  <c r="H24" i="13"/>
  <c r="D24" i="13"/>
  <c r="E24" i="13"/>
  <c r="C24" i="13"/>
  <c r="I24" i="13"/>
  <c r="G24" i="13"/>
  <c r="A125" i="13"/>
  <c r="J56" i="13"/>
  <c r="F56" i="13"/>
  <c r="H56" i="13"/>
  <c r="D56" i="13"/>
  <c r="E56" i="13"/>
  <c r="I56" i="13"/>
  <c r="G56" i="13"/>
  <c r="C56" i="13"/>
  <c r="P19" i="10"/>
  <c r="P22" i="10"/>
  <c r="P15" i="10"/>
  <c r="J95" i="16"/>
  <c r="K94" i="16"/>
  <c r="R7" i="16"/>
  <c r="P33" i="10"/>
  <c r="D503" i="16"/>
  <c r="C504" i="16"/>
  <c r="D364" i="16"/>
  <c r="C365" i="16"/>
  <c r="C117" i="16"/>
  <c r="D116" i="16"/>
  <c r="P18" i="10"/>
  <c r="P35" i="10"/>
  <c r="P14" i="10"/>
  <c r="P17" i="10"/>
  <c r="P26" i="10"/>
  <c r="P31" i="10"/>
  <c r="P20" i="10"/>
  <c r="C144" i="16"/>
  <c r="D143" i="16"/>
  <c r="C423" i="6"/>
  <c r="C431" i="6"/>
  <c r="C424" i="6"/>
  <c r="C430" i="6"/>
  <c r="I29" i="13"/>
  <c r="E29" i="13"/>
  <c r="G29" i="13"/>
  <c r="C29" i="13"/>
  <c r="H29" i="13"/>
  <c r="A98" i="13"/>
  <c r="D29" i="13"/>
  <c r="J29" i="13"/>
  <c r="F29" i="13"/>
  <c r="I61" i="13"/>
  <c r="E61" i="13"/>
  <c r="G61" i="13"/>
  <c r="C61" i="13"/>
  <c r="H61" i="13"/>
  <c r="A130" i="13"/>
  <c r="D61" i="13"/>
  <c r="J61" i="13"/>
  <c r="F61" i="13"/>
  <c r="A100" i="13"/>
  <c r="G31" i="13"/>
  <c r="C31" i="13"/>
  <c r="I31" i="13"/>
  <c r="E31" i="13"/>
  <c r="F31" i="13"/>
  <c r="J31" i="13"/>
  <c r="H31" i="13"/>
  <c r="D31" i="13"/>
  <c r="A132" i="13"/>
  <c r="G63" i="13"/>
  <c r="C63" i="13"/>
  <c r="I63" i="13"/>
  <c r="E63" i="13"/>
  <c r="F63" i="13"/>
  <c r="J63" i="13"/>
  <c r="H63" i="13"/>
  <c r="D63" i="13"/>
  <c r="I41" i="13"/>
  <c r="E41" i="13"/>
  <c r="A110" i="13"/>
  <c r="G41" i="13"/>
  <c r="C41" i="13"/>
  <c r="D41" i="13"/>
  <c r="H41" i="13"/>
  <c r="F41" i="13"/>
  <c r="J41" i="13"/>
  <c r="I73" i="13"/>
  <c r="E73" i="13"/>
  <c r="A142" i="13"/>
  <c r="G73" i="13"/>
  <c r="C73" i="13"/>
  <c r="D73" i="13"/>
  <c r="H73" i="13"/>
  <c r="F73" i="13"/>
  <c r="J73" i="13"/>
  <c r="A112" i="13"/>
  <c r="G43" i="13"/>
  <c r="C43" i="13"/>
  <c r="I43" i="13"/>
  <c r="E43" i="13"/>
  <c r="J43" i="13"/>
  <c r="F43" i="13"/>
  <c r="D43" i="13"/>
  <c r="H43" i="13"/>
  <c r="A83" i="13"/>
  <c r="H14" i="13"/>
  <c r="D14" i="13"/>
  <c r="J14" i="13"/>
  <c r="F14" i="13"/>
  <c r="G14" i="13"/>
  <c r="E14" i="13"/>
  <c r="C14" i="13"/>
  <c r="I14" i="13"/>
  <c r="H30" i="13"/>
  <c r="D30" i="13"/>
  <c r="J30" i="13"/>
  <c r="F30" i="13"/>
  <c r="G30" i="13"/>
  <c r="E30" i="13"/>
  <c r="C30" i="13"/>
  <c r="A99" i="13"/>
  <c r="I30" i="13"/>
  <c r="H46" i="13"/>
  <c r="D46" i="13"/>
  <c r="J46" i="13"/>
  <c r="F46" i="13"/>
  <c r="G46" i="13"/>
  <c r="A115" i="13"/>
  <c r="E46" i="13"/>
  <c r="C46" i="13"/>
  <c r="I46" i="13"/>
  <c r="H62" i="13"/>
  <c r="D62" i="13"/>
  <c r="J62" i="13"/>
  <c r="F62" i="13"/>
  <c r="G62" i="13"/>
  <c r="E62" i="13"/>
  <c r="C62" i="13"/>
  <c r="A131" i="13"/>
  <c r="I62" i="13"/>
  <c r="J20" i="13"/>
  <c r="F20" i="13"/>
  <c r="A89" i="13"/>
  <c r="H20" i="13"/>
  <c r="D20" i="13"/>
  <c r="I20" i="13"/>
  <c r="E20" i="13"/>
  <c r="C20" i="13"/>
  <c r="G20" i="13"/>
  <c r="J36" i="13"/>
  <c r="F36" i="13"/>
  <c r="H36" i="13"/>
  <c r="D36" i="13"/>
  <c r="A105" i="13"/>
  <c r="I36" i="13"/>
  <c r="G36" i="13"/>
  <c r="E36" i="13"/>
  <c r="C36" i="13"/>
  <c r="J52" i="13"/>
  <c r="F52" i="13"/>
  <c r="H52" i="13"/>
  <c r="D52" i="13"/>
  <c r="I52" i="13"/>
  <c r="A121" i="13"/>
  <c r="E52" i="13"/>
  <c r="C52" i="13"/>
  <c r="G52" i="13"/>
  <c r="J68" i="13"/>
  <c r="F68" i="13"/>
  <c r="H68" i="13"/>
  <c r="D68" i="13"/>
  <c r="A137" i="13"/>
  <c r="I68" i="13"/>
  <c r="G68" i="13"/>
  <c r="E68" i="13"/>
  <c r="C68" i="13"/>
  <c r="R4" i="16"/>
  <c r="R5" i="16"/>
  <c r="R41" i="7"/>
  <c r="E73" i="7"/>
  <c r="D690" i="16"/>
  <c r="C691" i="16"/>
  <c r="D27" i="16"/>
  <c r="C28" i="16"/>
  <c r="D410" i="16"/>
  <c r="C411" i="16"/>
  <c r="E76" i="7"/>
  <c r="R47" i="7"/>
  <c r="C811" i="16"/>
  <c r="D810" i="16"/>
  <c r="C429" i="6"/>
  <c r="A108" i="13"/>
  <c r="G39" i="13"/>
  <c r="C39" i="13"/>
  <c r="I39" i="13"/>
  <c r="E39" i="13"/>
  <c r="F39" i="13"/>
  <c r="J39" i="13"/>
  <c r="H39" i="13"/>
  <c r="D39" i="13"/>
  <c r="A120" i="13"/>
  <c r="G51" i="13"/>
  <c r="C51" i="13"/>
  <c r="I51" i="13"/>
  <c r="E51" i="13"/>
  <c r="J51" i="13"/>
  <c r="H51" i="13"/>
  <c r="F51" i="13"/>
  <c r="D51" i="13"/>
  <c r="A109" i="13"/>
  <c r="J40" i="13"/>
  <c r="F40" i="13"/>
  <c r="H40" i="13"/>
  <c r="D40" i="13"/>
  <c r="E40" i="13"/>
  <c r="I40" i="13"/>
  <c r="G40" i="13"/>
  <c r="C40" i="13"/>
  <c r="C803" i="16"/>
  <c r="D803" i="16" s="1"/>
  <c r="D802" i="16"/>
  <c r="P16" i="10"/>
  <c r="J276" i="6"/>
  <c r="O70" i="6" s="1"/>
  <c r="C342" i="16"/>
  <c r="D341" i="16"/>
  <c r="D754" i="16"/>
  <c r="C755" i="16"/>
  <c r="E69" i="7"/>
  <c r="R33" i="7"/>
  <c r="P23" i="10"/>
  <c r="C154" i="16"/>
  <c r="D153" i="16"/>
  <c r="E75" i="7"/>
  <c r="R45" i="7"/>
  <c r="D618" i="16"/>
  <c r="C619" i="16"/>
  <c r="E78" i="7"/>
  <c r="R51" i="7"/>
  <c r="J31" i="16"/>
  <c r="K30" i="16"/>
  <c r="E71" i="7"/>
  <c r="R37" i="7"/>
  <c r="E77" i="7"/>
  <c r="R49" i="7"/>
  <c r="D731" i="16"/>
  <c r="C732" i="16"/>
  <c r="C425" i="6"/>
  <c r="C432" i="6"/>
  <c r="C422" i="6"/>
  <c r="I13" i="13"/>
  <c r="E13" i="13"/>
  <c r="G13" i="13"/>
  <c r="C13" i="13"/>
  <c r="H13" i="13"/>
  <c r="D13" i="13"/>
  <c r="A82" i="13"/>
  <c r="J13" i="13"/>
  <c r="F13" i="13"/>
  <c r="I45" i="13"/>
  <c r="E45" i="13"/>
  <c r="G45" i="13"/>
  <c r="C45" i="13"/>
  <c r="A114" i="13"/>
  <c r="H45" i="13"/>
  <c r="D45" i="13"/>
  <c r="J45" i="13"/>
  <c r="F45" i="13"/>
  <c r="G15" i="13"/>
  <c r="C15" i="13"/>
  <c r="I15" i="13"/>
  <c r="E15" i="13"/>
  <c r="A84" i="13"/>
  <c r="F15" i="13"/>
  <c r="J15" i="13"/>
  <c r="H15" i="13"/>
  <c r="D15" i="13"/>
  <c r="A116" i="13"/>
  <c r="G47" i="13"/>
  <c r="C47" i="13"/>
  <c r="I47" i="13"/>
  <c r="E47" i="13"/>
  <c r="F47" i="13"/>
  <c r="J47" i="13"/>
  <c r="H47" i="13"/>
  <c r="D47" i="13"/>
  <c r="I17" i="13"/>
  <c r="E17" i="13"/>
  <c r="G17" i="13"/>
  <c r="C17" i="13"/>
  <c r="D17" i="13"/>
  <c r="A86" i="13"/>
  <c r="J17" i="13"/>
  <c r="H17" i="13"/>
  <c r="F17" i="13"/>
  <c r="I57" i="13"/>
  <c r="E57" i="13"/>
  <c r="A126" i="13"/>
  <c r="G57" i="13"/>
  <c r="C57" i="13"/>
  <c r="D57" i="13"/>
  <c r="H57" i="13"/>
  <c r="F57" i="13"/>
  <c r="J57" i="13"/>
  <c r="A96" i="13"/>
  <c r="G27" i="13"/>
  <c r="C27" i="13"/>
  <c r="I27" i="13"/>
  <c r="E27" i="13"/>
  <c r="J27" i="13"/>
  <c r="F27" i="13"/>
  <c r="D27" i="13"/>
  <c r="H27" i="13"/>
  <c r="A128" i="13"/>
  <c r="G59" i="13"/>
  <c r="C59" i="13"/>
  <c r="I59" i="13"/>
  <c r="E59" i="13"/>
  <c r="J59" i="13"/>
  <c r="F59" i="13"/>
  <c r="D59" i="13"/>
  <c r="H59" i="13"/>
  <c r="H22" i="13"/>
  <c r="D22" i="13"/>
  <c r="J22" i="13"/>
  <c r="F22" i="13"/>
  <c r="A91" i="13"/>
  <c r="G22" i="13"/>
  <c r="E22" i="13"/>
  <c r="C22" i="13"/>
  <c r="I22" i="13"/>
  <c r="H38" i="13"/>
  <c r="D38" i="13"/>
  <c r="J38" i="13"/>
  <c r="F38" i="13"/>
  <c r="G38" i="13"/>
  <c r="E38" i="13"/>
  <c r="A107" i="13"/>
  <c r="C38" i="13"/>
  <c r="I38" i="13"/>
  <c r="H54" i="13"/>
  <c r="D54" i="13"/>
  <c r="J54" i="13"/>
  <c r="F54" i="13"/>
  <c r="A123" i="13"/>
  <c r="G54" i="13"/>
  <c r="C54" i="13"/>
  <c r="I54" i="13"/>
  <c r="E54" i="13"/>
  <c r="H70" i="13"/>
  <c r="D70" i="13"/>
  <c r="J70" i="13"/>
  <c r="F70" i="13"/>
  <c r="G70" i="13"/>
  <c r="A139" i="13"/>
  <c r="C70" i="13"/>
  <c r="I70" i="13"/>
  <c r="E70" i="13"/>
  <c r="J28" i="13"/>
  <c r="F28" i="13"/>
  <c r="H28" i="13"/>
  <c r="D28" i="13"/>
  <c r="I28" i="13"/>
  <c r="G28" i="13"/>
  <c r="E28" i="13"/>
  <c r="C28" i="13"/>
  <c r="A97" i="13"/>
  <c r="J44" i="13"/>
  <c r="F44" i="13"/>
  <c r="H44" i="13"/>
  <c r="D44" i="13"/>
  <c r="I44" i="13"/>
  <c r="G44" i="13"/>
  <c r="E44" i="13"/>
  <c r="A113" i="13"/>
  <c r="C44" i="13"/>
  <c r="J60" i="13"/>
  <c r="F60" i="13"/>
  <c r="H60" i="13"/>
  <c r="D60" i="13"/>
  <c r="I60" i="13"/>
  <c r="A129" i="13"/>
  <c r="G60" i="13"/>
  <c r="E60" i="13"/>
  <c r="C60" i="13"/>
  <c r="P21" i="10"/>
  <c r="P25" i="10"/>
  <c r="C127" i="16"/>
  <c r="D127" i="16" s="1"/>
  <c r="D126" i="16"/>
  <c r="C100" i="16"/>
  <c r="D99" i="16"/>
  <c r="C542" i="16" l="1"/>
  <c r="D541" i="16"/>
  <c r="P123" i="13"/>
  <c r="L123" i="13"/>
  <c r="H123" i="13"/>
  <c r="D123" i="13"/>
  <c r="R123" i="13"/>
  <c r="M123" i="13"/>
  <c r="G123" i="13"/>
  <c r="B123" i="13"/>
  <c r="O123" i="13"/>
  <c r="J123" i="13"/>
  <c r="E123" i="13"/>
  <c r="K123" i="13"/>
  <c r="I123" i="13"/>
  <c r="Q123" i="13"/>
  <c r="F123" i="13"/>
  <c r="N123" i="13"/>
  <c r="C123" i="13"/>
  <c r="S123" i="13"/>
  <c r="Q96" i="13"/>
  <c r="M96" i="13"/>
  <c r="I96" i="13"/>
  <c r="E96" i="13"/>
  <c r="S96" i="13"/>
  <c r="N96" i="13"/>
  <c r="H96" i="13"/>
  <c r="C96" i="13"/>
  <c r="P96" i="13"/>
  <c r="K96" i="13"/>
  <c r="F96" i="13"/>
  <c r="L96" i="13"/>
  <c r="B96" i="13"/>
  <c r="J96" i="13"/>
  <c r="R96" i="13"/>
  <c r="G96" i="13"/>
  <c r="O96" i="13"/>
  <c r="D96" i="13"/>
  <c r="R84" i="13"/>
  <c r="N84" i="13"/>
  <c r="J84" i="13"/>
  <c r="F84" i="13"/>
  <c r="B84" i="13"/>
  <c r="P84" i="13"/>
  <c r="L84" i="13"/>
  <c r="H84" i="13"/>
  <c r="D84" i="13"/>
  <c r="Q84" i="13"/>
  <c r="I84" i="13"/>
  <c r="G84" i="13"/>
  <c r="M84" i="13"/>
  <c r="E84" i="13"/>
  <c r="S84" i="13"/>
  <c r="K84" i="13"/>
  <c r="C84" i="13"/>
  <c r="O84" i="13"/>
  <c r="P82" i="13"/>
  <c r="L82" i="13"/>
  <c r="H82" i="13"/>
  <c r="D82" i="13"/>
  <c r="R82" i="13"/>
  <c r="N82" i="13"/>
  <c r="J82" i="13"/>
  <c r="F82" i="13"/>
  <c r="B82" i="13"/>
  <c r="O82" i="13"/>
  <c r="G82" i="13"/>
  <c r="M82" i="13"/>
  <c r="E82" i="13"/>
  <c r="S82" i="13"/>
  <c r="K82" i="13"/>
  <c r="C82" i="13"/>
  <c r="Q82" i="13"/>
  <c r="I82" i="13"/>
  <c r="C155" i="16"/>
  <c r="D154" i="16"/>
  <c r="Q108" i="13"/>
  <c r="M108" i="13"/>
  <c r="I108" i="13"/>
  <c r="E108" i="13"/>
  <c r="O108" i="13"/>
  <c r="J108" i="13"/>
  <c r="D108" i="13"/>
  <c r="R108" i="13"/>
  <c r="L108" i="13"/>
  <c r="G108" i="13"/>
  <c r="B108" i="13"/>
  <c r="S108" i="13"/>
  <c r="H108" i="13"/>
  <c r="F108" i="13"/>
  <c r="N108" i="13"/>
  <c r="C108" i="13"/>
  <c r="K108" i="13"/>
  <c r="P108" i="13"/>
  <c r="D411" i="16"/>
  <c r="C412" i="16"/>
  <c r="P99" i="13"/>
  <c r="L99" i="13"/>
  <c r="H99" i="13"/>
  <c r="D99" i="13"/>
  <c r="O99" i="13"/>
  <c r="J99" i="13"/>
  <c r="E99" i="13"/>
  <c r="R99" i="13"/>
  <c r="M99" i="13"/>
  <c r="G99" i="13"/>
  <c r="B99" i="13"/>
  <c r="S99" i="13"/>
  <c r="I99" i="13"/>
  <c r="Q99" i="13"/>
  <c r="N99" i="13"/>
  <c r="C99" i="13"/>
  <c r="K99" i="13"/>
  <c r="F99" i="13"/>
  <c r="Q132" i="13"/>
  <c r="M132" i="13"/>
  <c r="I132" i="13"/>
  <c r="E132" i="13"/>
  <c r="R132" i="13"/>
  <c r="L132" i="13"/>
  <c r="G132" i="13"/>
  <c r="B132" i="13"/>
  <c r="O132" i="13"/>
  <c r="J132" i="13"/>
  <c r="D132" i="13"/>
  <c r="K132" i="13"/>
  <c r="S132" i="13"/>
  <c r="H132" i="13"/>
  <c r="P132" i="13"/>
  <c r="F132" i="13"/>
  <c r="N132" i="13"/>
  <c r="C132" i="13"/>
  <c r="C80" i="16"/>
  <c r="D79" i="16"/>
  <c r="S85" i="13"/>
  <c r="O85" i="13"/>
  <c r="K85" i="13"/>
  <c r="G85" i="13"/>
  <c r="C85" i="13"/>
  <c r="Q85" i="13"/>
  <c r="M85" i="13"/>
  <c r="I85" i="13"/>
  <c r="E85" i="13"/>
  <c r="N85" i="13"/>
  <c r="F85" i="13"/>
  <c r="D85" i="13"/>
  <c r="R85" i="13"/>
  <c r="J85" i="13"/>
  <c r="B85" i="13"/>
  <c r="P85" i="13"/>
  <c r="H85" i="13"/>
  <c r="L85" i="13"/>
  <c r="P111" i="13"/>
  <c r="L111" i="13"/>
  <c r="H111" i="13"/>
  <c r="D111" i="13"/>
  <c r="Q111" i="13"/>
  <c r="K111" i="13"/>
  <c r="F111" i="13"/>
  <c r="S111" i="13"/>
  <c r="N111" i="13"/>
  <c r="I111" i="13"/>
  <c r="C111" i="13"/>
  <c r="O111" i="13"/>
  <c r="E111" i="13"/>
  <c r="M111" i="13"/>
  <c r="J111" i="13"/>
  <c r="R111" i="13"/>
  <c r="G111" i="13"/>
  <c r="B111" i="13"/>
  <c r="S134" i="13"/>
  <c r="O134" i="13"/>
  <c r="K134" i="13"/>
  <c r="G134" i="13"/>
  <c r="C134" i="13"/>
  <c r="Q134" i="13"/>
  <c r="L134" i="13"/>
  <c r="F134" i="13"/>
  <c r="N134" i="13"/>
  <c r="I134" i="13"/>
  <c r="D134" i="13"/>
  <c r="P134" i="13"/>
  <c r="E134" i="13"/>
  <c r="B134" i="13"/>
  <c r="J134" i="13"/>
  <c r="R134" i="13"/>
  <c r="H134" i="13"/>
  <c r="M134" i="13"/>
  <c r="D765" i="16"/>
  <c r="C766" i="16"/>
  <c r="D741" i="16"/>
  <c r="C742" i="16"/>
  <c r="D742" i="16" s="1"/>
  <c r="P86" i="13"/>
  <c r="L86" i="13"/>
  <c r="H86" i="13"/>
  <c r="D86" i="13"/>
  <c r="R86" i="13"/>
  <c r="N86" i="13"/>
  <c r="J86" i="13"/>
  <c r="F86" i="13"/>
  <c r="B86" i="13"/>
  <c r="S86" i="13"/>
  <c r="K86" i="13"/>
  <c r="C86" i="13"/>
  <c r="Q86" i="13"/>
  <c r="O86" i="13"/>
  <c r="G86" i="13"/>
  <c r="M86" i="13"/>
  <c r="E86" i="13"/>
  <c r="I86" i="13"/>
  <c r="S114" i="13"/>
  <c r="O114" i="13"/>
  <c r="K114" i="13"/>
  <c r="G114" i="13"/>
  <c r="C114" i="13"/>
  <c r="R114" i="13"/>
  <c r="M114" i="13"/>
  <c r="H114" i="13"/>
  <c r="B114" i="13"/>
  <c r="P114" i="13"/>
  <c r="J114" i="13"/>
  <c r="E114" i="13"/>
  <c r="L114" i="13"/>
  <c r="Q114" i="13"/>
  <c r="F114" i="13"/>
  <c r="N114" i="13"/>
  <c r="D114" i="13"/>
  <c r="I114" i="13"/>
  <c r="D75" i="13"/>
  <c r="R137" i="13"/>
  <c r="N137" i="13"/>
  <c r="J137" i="13"/>
  <c r="F137" i="13"/>
  <c r="B137" i="13"/>
  <c r="S137" i="13"/>
  <c r="M137" i="13"/>
  <c r="H137" i="13"/>
  <c r="C137" i="13"/>
  <c r="P137" i="13"/>
  <c r="K137" i="13"/>
  <c r="E137" i="13"/>
  <c r="L137" i="13"/>
  <c r="I137" i="13"/>
  <c r="Q137" i="13"/>
  <c r="G137" i="13"/>
  <c r="O137" i="13"/>
  <c r="D137" i="13"/>
  <c r="R121" i="13"/>
  <c r="N121" i="13"/>
  <c r="J121" i="13"/>
  <c r="F121" i="13"/>
  <c r="B121" i="13"/>
  <c r="S121" i="13"/>
  <c r="M121" i="13"/>
  <c r="H121" i="13"/>
  <c r="C121" i="13"/>
  <c r="P121" i="13"/>
  <c r="K121" i="13"/>
  <c r="E121" i="13"/>
  <c r="Q121" i="13"/>
  <c r="G121" i="13"/>
  <c r="O121" i="13"/>
  <c r="L121" i="13"/>
  <c r="I121" i="13"/>
  <c r="D121" i="13"/>
  <c r="P115" i="13"/>
  <c r="L115" i="13"/>
  <c r="H115" i="13"/>
  <c r="D115" i="13"/>
  <c r="O115" i="13"/>
  <c r="J115" i="13"/>
  <c r="E115" i="13"/>
  <c r="R115" i="13"/>
  <c r="M115" i="13"/>
  <c r="G115" i="13"/>
  <c r="B115" i="13"/>
  <c r="N115" i="13"/>
  <c r="C115" i="13"/>
  <c r="S115" i="13"/>
  <c r="I115" i="13"/>
  <c r="Q115" i="13"/>
  <c r="F115" i="13"/>
  <c r="K115" i="13"/>
  <c r="Q112" i="13"/>
  <c r="M112" i="13"/>
  <c r="I112" i="13"/>
  <c r="E112" i="13"/>
  <c r="S112" i="13"/>
  <c r="N112" i="13"/>
  <c r="H112" i="13"/>
  <c r="C112" i="13"/>
  <c r="P112" i="13"/>
  <c r="K112" i="13"/>
  <c r="F112" i="13"/>
  <c r="R112" i="13"/>
  <c r="G112" i="13"/>
  <c r="O112" i="13"/>
  <c r="L112" i="13"/>
  <c r="B112" i="13"/>
  <c r="J112" i="13"/>
  <c r="D112" i="13"/>
  <c r="S110" i="13"/>
  <c r="O110" i="13"/>
  <c r="K110" i="13"/>
  <c r="G110" i="13"/>
  <c r="C110" i="13"/>
  <c r="N110" i="13"/>
  <c r="I110" i="13"/>
  <c r="D110" i="13"/>
  <c r="Q110" i="13"/>
  <c r="L110" i="13"/>
  <c r="F110" i="13"/>
  <c r="M110" i="13"/>
  <c r="B110" i="13"/>
  <c r="J110" i="13"/>
  <c r="R110" i="13"/>
  <c r="H110" i="13"/>
  <c r="P110" i="13"/>
  <c r="E110" i="13"/>
  <c r="Q100" i="13"/>
  <c r="M100" i="13"/>
  <c r="I100" i="13"/>
  <c r="E100" i="13"/>
  <c r="R100" i="13"/>
  <c r="L100" i="13"/>
  <c r="G100" i="13"/>
  <c r="B100" i="13"/>
  <c r="O100" i="13"/>
  <c r="J100" i="13"/>
  <c r="D100" i="13"/>
  <c r="K100" i="13"/>
  <c r="S100" i="13"/>
  <c r="P100" i="13"/>
  <c r="F100" i="13"/>
  <c r="N100" i="13"/>
  <c r="C100" i="13"/>
  <c r="H100" i="13"/>
  <c r="S130" i="13"/>
  <c r="O130" i="13"/>
  <c r="K130" i="13"/>
  <c r="G130" i="13"/>
  <c r="C130" i="13"/>
  <c r="R130" i="13"/>
  <c r="M130" i="13"/>
  <c r="H130" i="13"/>
  <c r="B130" i="13"/>
  <c r="P130" i="13"/>
  <c r="J130" i="13"/>
  <c r="E130" i="13"/>
  <c r="Q130" i="13"/>
  <c r="F130" i="13"/>
  <c r="D130" i="13"/>
  <c r="L130" i="13"/>
  <c r="I130" i="13"/>
  <c r="N130" i="13"/>
  <c r="Q87" i="13"/>
  <c r="M87" i="13"/>
  <c r="I87" i="13"/>
  <c r="E87" i="13"/>
  <c r="S87" i="13"/>
  <c r="O87" i="13"/>
  <c r="K87" i="13"/>
  <c r="G87" i="13"/>
  <c r="C87" i="13"/>
  <c r="P87" i="13"/>
  <c r="H87" i="13"/>
  <c r="F87" i="13"/>
  <c r="L87" i="13"/>
  <c r="D87" i="13"/>
  <c r="R87" i="13"/>
  <c r="J87" i="13"/>
  <c r="B87" i="13"/>
  <c r="N87" i="13"/>
  <c r="R133" i="13"/>
  <c r="N133" i="13"/>
  <c r="J133" i="13"/>
  <c r="F133" i="13"/>
  <c r="B133" i="13"/>
  <c r="O133" i="13"/>
  <c r="I133" i="13"/>
  <c r="D133" i="13"/>
  <c r="Q133" i="13"/>
  <c r="L133" i="13"/>
  <c r="G133" i="13"/>
  <c r="M133" i="13"/>
  <c r="C133" i="13"/>
  <c r="S133" i="13"/>
  <c r="H133" i="13"/>
  <c r="P133" i="13"/>
  <c r="E133" i="13"/>
  <c r="K133" i="13"/>
  <c r="P95" i="13"/>
  <c r="L95" i="13"/>
  <c r="H95" i="13"/>
  <c r="D95" i="13"/>
  <c r="Q95" i="13"/>
  <c r="K95" i="13"/>
  <c r="F95" i="13"/>
  <c r="S95" i="13"/>
  <c r="N95" i="13"/>
  <c r="I95" i="13"/>
  <c r="C95" i="13"/>
  <c r="J95" i="13"/>
  <c r="R95" i="13"/>
  <c r="O95" i="13"/>
  <c r="E95" i="13"/>
  <c r="M95" i="13"/>
  <c r="B95" i="13"/>
  <c r="G95" i="13"/>
  <c r="S102" i="13"/>
  <c r="O102" i="13"/>
  <c r="K102" i="13"/>
  <c r="G102" i="13"/>
  <c r="C102" i="13"/>
  <c r="Q102" i="13"/>
  <c r="L102" i="13"/>
  <c r="F102" i="13"/>
  <c r="N102" i="13"/>
  <c r="I102" i="13"/>
  <c r="D102" i="13"/>
  <c r="P102" i="13"/>
  <c r="E102" i="13"/>
  <c r="B102" i="13"/>
  <c r="J102" i="13"/>
  <c r="R102" i="13"/>
  <c r="H102" i="13"/>
  <c r="M102" i="13"/>
  <c r="S122" i="13"/>
  <c r="O122" i="13"/>
  <c r="K122" i="13"/>
  <c r="G122" i="13"/>
  <c r="C122" i="13"/>
  <c r="P122" i="13"/>
  <c r="J122" i="13"/>
  <c r="E122" i="13"/>
  <c r="R122" i="13"/>
  <c r="M122" i="13"/>
  <c r="H122" i="13"/>
  <c r="B122" i="13"/>
  <c r="I122" i="13"/>
  <c r="F122" i="13"/>
  <c r="N122" i="13"/>
  <c r="D122" i="13"/>
  <c r="L122" i="13"/>
  <c r="Q122" i="13"/>
  <c r="P135" i="13"/>
  <c r="L135" i="13"/>
  <c r="H135" i="13"/>
  <c r="D135" i="13"/>
  <c r="S135" i="13"/>
  <c r="N135" i="13"/>
  <c r="I135" i="13"/>
  <c r="C135" i="13"/>
  <c r="Q135" i="13"/>
  <c r="K135" i="13"/>
  <c r="F135" i="13"/>
  <c r="R135" i="13"/>
  <c r="G135" i="13"/>
  <c r="E135" i="13"/>
  <c r="M135" i="13"/>
  <c r="B135" i="13"/>
  <c r="J135" i="13"/>
  <c r="O135" i="13"/>
  <c r="S138" i="13"/>
  <c r="O138" i="13"/>
  <c r="K138" i="13"/>
  <c r="G138" i="13"/>
  <c r="C138" i="13"/>
  <c r="P138" i="13"/>
  <c r="J138" i="13"/>
  <c r="E138" i="13"/>
  <c r="R138" i="13"/>
  <c r="M138" i="13"/>
  <c r="H138" i="13"/>
  <c r="B138" i="13"/>
  <c r="N138" i="13"/>
  <c r="D138" i="13"/>
  <c r="I138" i="13"/>
  <c r="Q138" i="13"/>
  <c r="F138" i="13"/>
  <c r="L138" i="13"/>
  <c r="J60" i="16"/>
  <c r="K59" i="16"/>
  <c r="D619" i="16"/>
  <c r="C620" i="16"/>
  <c r="D811" i="16"/>
  <c r="C812" i="16"/>
  <c r="R113" i="13"/>
  <c r="N113" i="13"/>
  <c r="J113" i="13"/>
  <c r="F113" i="13"/>
  <c r="B113" i="13"/>
  <c r="P113" i="13"/>
  <c r="K113" i="13"/>
  <c r="E113" i="13"/>
  <c r="S113" i="13"/>
  <c r="M113" i="13"/>
  <c r="H113" i="13"/>
  <c r="C113" i="13"/>
  <c r="I113" i="13"/>
  <c r="Q113" i="13"/>
  <c r="O113" i="13"/>
  <c r="D113" i="13"/>
  <c r="L113" i="13"/>
  <c r="G113" i="13"/>
  <c r="R97" i="13"/>
  <c r="N97" i="13"/>
  <c r="J97" i="13"/>
  <c r="F97" i="13"/>
  <c r="B97" i="13"/>
  <c r="P97" i="13"/>
  <c r="K97" i="13"/>
  <c r="E97" i="13"/>
  <c r="S97" i="13"/>
  <c r="M97" i="13"/>
  <c r="H97" i="13"/>
  <c r="C97" i="13"/>
  <c r="O97" i="13"/>
  <c r="D97" i="13"/>
  <c r="L97" i="13"/>
  <c r="I97" i="13"/>
  <c r="Q97" i="13"/>
  <c r="G97" i="13"/>
  <c r="P139" i="13"/>
  <c r="L139" i="13"/>
  <c r="H139" i="13"/>
  <c r="D139" i="13"/>
  <c r="R139" i="13"/>
  <c r="M139" i="13"/>
  <c r="G139" i="13"/>
  <c r="B139" i="13"/>
  <c r="O139" i="13"/>
  <c r="J139" i="13"/>
  <c r="E139" i="13"/>
  <c r="Q139" i="13"/>
  <c r="F139" i="13"/>
  <c r="N139" i="13"/>
  <c r="C139" i="13"/>
  <c r="K139" i="13"/>
  <c r="S139" i="13"/>
  <c r="I139" i="13"/>
  <c r="P91" i="13"/>
  <c r="L91" i="13"/>
  <c r="H91" i="13"/>
  <c r="D91" i="13"/>
  <c r="R91" i="13"/>
  <c r="M91" i="13"/>
  <c r="G91" i="13"/>
  <c r="B91" i="13"/>
  <c r="O91" i="13"/>
  <c r="J91" i="13"/>
  <c r="E91" i="13"/>
  <c r="K91" i="13"/>
  <c r="S91" i="13"/>
  <c r="Q91" i="13"/>
  <c r="F91" i="13"/>
  <c r="N91" i="13"/>
  <c r="C91" i="13"/>
  <c r="I91" i="13"/>
  <c r="F75" i="13"/>
  <c r="J32" i="16"/>
  <c r="K31" i="16"/>
  <c r="R109" i="13"/>
  <c r="N109" i="13"/>
  <c r="J109" i="13"/>
  <c r="F109" i="13"/>
  <c r="B109" i="13"/>
  <c r="Q109" i="13"/>
  <c r="L109" i="13"/>
  <c r="G109" i="13"/>
  <c r="O109" i="13"/>
  <c r="I109" i="13"/>
  <c r="D109" i="13"/>
  <c r="K109" i="13"/>
  <c r="H109" i="13"/>
  <c r="P109" i="13"/>
  <c r="E109" i="13"/>
  <c r="M109" i="13"/>
  <c r="C109" i="13"/>
  <c r="S109" i="13"/>
  <c r="C29" i="16"/>
  <c r="D29" i="16" s="1"/>
  <c r="D28" i="16"/>
  <c r="S89" i="13"/>
  <c r="O89" i="13"/>
  <c r="K89" i="13"/>
  <c r="G89" i="13"/>
  <c r="C89" i="13"/>
  <c r="Q89" i="13"/>
  <c r="M89" i="13"/>
  <c r="I89" i="13"/>
  <c r="E89" i="13"/>
  <c r="R89" i="13"/>
  <c r="J89" i="13"/>
  <c r="B89" i="13"/>
  <c r="P89" i="13"/>
  <c r="N89" i="13"/>
  <c r="F89" i="13"/>
  <c r="L89" i="13"/>
  <c r="D89" i="13"/>
  <c r="H89" i="13"/>
  <c r="P131" i="13"/>
  <c r="L131" i="13"/>
  <c r="H131" i="13"/>
  <c r="D131" i="13"/>
  <c r="O131" i="13"/>
  <c r="J131" i="13"/>
  <c r="E131" i="13"/>
  <c r="R131" i="13"/>
  <c r="M131" i="13"/>
  <c r="G131" i="13"/>
  <c r="B131" i="13"/>
  <c r="S131" i="13"/>
  <c r="I131" i="13"/>
  <c r="F131" i="13"/>
  <c r="N131" i="13"/>
  <c r="C131" i="13"/>
  <c r="K131" i="13"/>
  <c r="Q131" i="13"/>
  <c r="S98" i="13"/>
  <c r="O98" i="13"/>
  <c r="K98" i="13"/>
  <c r="G98" i="13"/>
  <c r="C98" i="13"/>
  <c r="R98" i="13"/>
  <c r="M98" i="13"/>
  <c r="H98" i="13"/>
  <c r="B98" i="13"/>
  <c r="P98" i="13"/>
  <c r="J98" i="13"/>
  <c r="E98" i="13"/>
  <c r="Q98" i="13"/>
  <c r="F98" i="13"/>
  <c r="N98" i="13"/>
  <c r="L98" i="13"/>
  <c r="I98" i="13"/>
  <c r="D98" i="13"/>
  <c r="B27" i="11"/>
  <c r="B23" i="11"/>
  <c r="B19" i="11"/>
  <c r="B15" i="11"/>
  <c r="B29" i="11"/>
  <c r="B26" i="11"/>
  <c r="B16" i="11"/>
  <c r="B13" i="11"/>
  <c r="B30" i="11"/>
  <c r="B17" i="11"/>
  <c r="B14" i="11"/>
  <c r="B24" i="11"/>
  <c r="B21" i="11"/>
  <c r="B18" i="11"/>
  <c r="B28" i="11"/>
  <c r="B25" i="11"/>
  <c r="B22" i="11"/>
  <c r="B20" i="11"/>
  <c r="R125" i="13"/>
  <c r="N125" i="13"/>
  <c r="J125" i="13"/>
  <c r="F125" i="13"/>
  <c r="B125" i="13"/>
  <c r="Q125" i="13"/>
  <c r="L125" i="13"/>
  <c r="G125" i="13"/>
  <c r="O125" i="13"/>
  <c r="I125" i="13"/>
  <c r="D125" i="13"/>
  <c r="P125" i="13"/>
  <c r="E125" i="13"/>
  <c r="M125" i="13"/>
  <c r="K125" i="13"/>
  <c r="S125" i="13"/>
  <c r="H125" i="13"/>
  <c r="C125" i="13"/>
  <c r="P119" i="13"/>
  <c r="L119" i="13"/>
  <c r="H119" i="13"/>
  <c r="D119" i="13"/>
  <c r="S119" i="13"/>
  <c r="N119" i="13"/>
  <c r="I119" i="13"/>
  <c r="C119" i="13"/>
  <c r="Q119" i="13"/>
  <c r="K119" i="13"/>
  <c r="F119" i="13"/>
  <c r="M119" i="13"/>
  <c r="B119" i="13"/>
  <c r="J119" i="13"/>
  <c r="R119" i="13"/>
  <c r="G119" i="13"/>
  <c r="O119" i="13"/>
  <c r="E119" i="13"/>
  <c r="S118" i="13"/>
  <c r="O118" i="13"/>
  <c r="K118" i="13"/>
  <c r="G118" i="13"/>
  <c r="C118" i="13"/>
  <c r="Q118" i="13"/>
  <c r="L118" i="13"/>
  <c r="F118" i="13"/>
  <c r="N118" i="13"/>
  <c r="I118" i="13"/>
  <c r="D118" i="13"/>
  <c r="J118" i="13"/>
  <c r="H118" i="13"/>
  <c r="P118" i="13"/>
  <c r="E118" i="13"/>
  <c r="M118" i="13"/>
  <c r="B118" i="13"/>
  <c r="R118" i="13"/>
  <c r="C330" i="16"/>
  <c r="D329" i="16"/>
  <c r="R117" i="13"/>
  <c r="N117" i="13"/>
  <c r="J117" i="13"/>
  <c r="F117" i="13"/>
  <c r="B117" i="13"/>
  <c r="O117" i="13"/>
  <c r="I117" i="13"/>
  <c r="D117" i="13"/>
  <c r="Q117" i="13"/>
  <c r="L117" i="13"/>
  <c r="G117" i="13"/>
  <c r="S117" i="13"/>
  <c r="H117" i="13"/>
  <c r="E117" i="13"/>
  <c r="M117" i="13"/>
  <c r="C117" i="13"/>
  <c r="K117" i="13"/>
  <c r="P117" i="13"/>
  <c r="Q136" i="13"/>
  <c r="M136" i="13"/>
  <c r="I136" i="13"/>
  <c r="E136" i="13"/>
  <c r="P136" i="13"/>
  <c r="K136" i="13"/>
  <c r="F136" i="13"/>
  <c r="S136" i="13"/>
  <c r="N136" i="13"/>
  <c r="H136" i="13"/>
  <c r="C136" i="13"/>
  <c r="J136" i="13"/>
  <c r="G136" i="13"/>
  <c r="O136" i="13"/>
  <c r="D136" i="13"/>
  <c r="L136" i="13"/>
  <c r="B136" i="13"/>
  <c r="R136" i="13"/>
  <c r="Q124" i="13"/>
  <c r="M124" i="13"/>
  <c r="I124" i="13"/>
  <c r="E124" i="13"/>
  <c r="O124" i="13"/>
  <c r="J124" i="13"/>
  <c r="D124" i="13"/>
  <c r="R124" i="13"/>
  <c r="L124" i="13"/>
  <c r="G124" i="13"/>
  <c r="B124" i="13"/>
  <c r="N124" i="13"/>
  <c r="C124" i="13"/>
  <c r="K124" i="13"/>
  <c r="S124" i="13"/>
  <c r="H124" i="13"/>
  <c r="P124" i="13"/>
  <c r="F124" i="13"/>
  <c r="S90" i="13"/>
  <c r="O90" i="13"/>
  <c r="K90" i="13"/>
  <c r="G90" i="13"/>
  <c r="C90" i="13"/>
  <c r="P90" i="13"/>
  <c r="J90" i="13"/>
  <c r="E90" i="13"/>
  <c r="R90" i="13"/>
  <c r="M90" i="13"/>
  <c r="H90" i="13"/>
  <c r="B90" i="13"/>
  <c r="I90" i="13"/>
  <c r="Q90" i="13"/>
  <c r="N90" i="13"/>
  <c r="D90" i="13"/>
  <c r="L90" i="13"/>
  <c r="F90" i="13"/>
  <c r="D703" i="16"/>
  <c r="C704" i="16"/>
  <c r="K77" i="16"/>
  <c r="J78" i="16"/>
  <c r="R141" i="13"/>
  <c r="N141" i="13"/>
  <c r="J141" i="13"/>
  <c r="F141" i="13"/>
  <c r="B141" i="13"/>
  <c r="Q141" i="13"/>
  <c r="L141" i="13"/>
  <c r="G141" i="13"/>
  <c r="O141" i="13"/>
  <c r="I141" i="13"/>
  <c r="D141" i="13"/>
  <c r="K141" i="13"/>
  <c r="S141" i="13"/>
  <c r="H141" i="13"/>
  <c r="P141" i="13"/>
  <c r="E141" i="13"/>
  <c r="M141" i="13"/>
  <c r="C141" i="13"/>
  <c r="P103" i="13"/>
  <c r="L103" i="13"/>
  <c r="H103" i="13"/>
  <c r="D103" i="13"/>
  <c r="S103" i="13"/>
  <c r="N103" i="13"/>
  <c r="I103" i="13"/>
  <c r="C103" i="13"/>
  <c r="Q103" i="13"/>
  <c r="K103" i="13"/>
  <c r="F103" i="13"/>
  <c r="R103" i="13"/>
  <c r="G103" i="13"/>
  <c r="E103" i="13"/>
  <c r="M103" i="13"/>
  <c r="B103" i="13"/>
  <c r="J103" i="13"/>
  <c r="O103" i="13"/>
  <c r="D732" i="16"/>
  <c r="C733" i="16"/>
  <c r="D755" i="16"/>
  <c r="C756" i="16"/>
  <c r="C343" i="16"/>
  <c r="D342" i="16"/>
  <c r="Q83" i="13"/>
  <c r="M83" i="13"/>
  <c r="I83" i="13"/>
  <c r="E83" i="13"/>
  <c r="S83" i="13"/>
  <c r="O83" i="13"/>
  <c r="K83" i="13"/>
  <c r="G83" i="13"/>
  <c r="C83" i="13"/>
  <c r="L83" i="13"/>
  <c r="D83" i="13"/>
  <c r="J83" i="13"/>
  <c r="P83" i="13"/>
  <c r="H83" i="13"/>
  <c r="N83" i="13"/>
  <c r="F83" i="13"/>
  <c r="R83" i="13"/>
  <c r="B83" i="13"/>
  <c r="S142" i="13"/>
  <c r="O142" i="13"/>
  <c r="K142" i="13"/>
  <c r="G142" i="13"/>
  <c r="C142" i="13"/>
  <c r="N142" i="13"/>
  <c r="I142" i="13"/>
  <c r="D142" i="13"/>
  <c r="Q142" i="13"/>
  <c r="L142" i="13"/>
  <c r="F142" i="13"/>
  <c r="M142" i="13"/>
  <c r="B142" i="13"/>
  <c r="J142" i="13"/>
  <c r="R142" i="13"/>
  <c r="H142" i="13"/>
  <c r="P142" i="13"/>
  <c r="E142" i="13"/>
  <c r="D100" i="16"/>
  <c r="C101" i="16"/>
  <c r="R129" i="13"/>
  <c r="N129" i="13"/>
  <c r="J129" i="13"/>
  <c r="F129" i="13"/>
  <c r="B129" i="13"/>
  <c r="P129" i="13"/>
  <c r="K129" i="13"/>
  <c r="E129" i="13"/>
  <c r="S129" i="13"/>
  <c r="M129" i="13"/>
  <c r="H129" i="13"/>
  <c r="C129" i="13"/>
  <c r="O129" i="13"/>
  <c r="D129" i="13"/>
  <c r="I129" i="13"/>
  <c r="Q129" i="13"/>
  <c r="G129" i="13"/>
  <c r="L129" i="13"/>
  <c r="P107" i="13"/>
  <c r="L107" i="13"/>
  <c r="H107" i="13"/>
  <c r="D107" i="13"/>
  <c r="R107" i="13"/>
  <c r="M107" i="13"/>
  <c r="G107" i="13"/>
  <c r="B107" i="13"/>
  <c r="O107" i="13"/>
  <c r="J107" i="13"/>
  <c r="E107" i="13"/>
  <c r="Q107" i="13"/>
  <c r="F107" i="13"/>
  <c r="C107" i="13"/>
  <c r="K107" i="13"/>
  <c r="S107" i="13"/>
  <c r="I107" i="13"/>
  <c r="N107" i="13"/>
  <c r="Q128" i="13"/>
  <c r="M128" i="13"/>
  <c r="I128" i="13"/>
  <c r="E128" i="13"/>
  <c r="S128" i="13"/>
  <c r="N128" i="13"/>
  <c r="H128" i="13"/>
  <c r="C128" i="13"/>
  <c r="P128" i="13"/>
  <c r="K128" i="13"/>
  <c r="F128" i="13"/>
  <c r="L128" i="13"/>
  <c r="B128" i="13"/>
  <c r="R128" i="13"/>
  <c r="G128" i="13"/>
  <c r="O128" i="13"/>
  <c r="D128" i="13"/>
  <c r="J128" i="13"/>
  <c r="S126" i="13"/>
  <c r="O126" i="13"/>
  <c r="K126" i="13"/>
  <c r="G126" i="13"/>
  <c r="C126" i="13"/>
  <c r="N126" i="13"/>
  <c r="I126" i="13"/>
  <c r="D126" i="13"/>
  <c r="Q126" i="13"/>
  <c r="L126" i="13"/>
  <c r="F126" i="13"/>
  <c r="R126" i="13"/>
  <c r="H126" i="13"/>
  <c r="P126" i="13"/>
  <c r="M126" i="13"/>
  <c r="B126" i="13"/>
  <c r="J126" i="13"/>
  <c r="E126" i="13"/>
  <c r="Q116" i="13"/>
  <c r="M116" i="13"/>
  <c r="I116" i="13"/>
  <c r="E116" i="13"/>
  <c r="R116" i="13"/>
  <c r="L116" i="13"/>
  <c r="G116" i="13"/>
  <c r="B116" i="13"/>
  <c r="O116" i="13"/>
  <c r="J116" i="13"/>
  <c r="D116" i="13"/>
  <c r="P116" i="13"/>
  <c r="F116" i="13"/>
  <c r="C116" i="13"/>
  <c r="K116" i="13"/>
  <c r="S116" i="13"/>
  <c r="H116" i="13"/>
  <c r="N116" i="13"/>
  <c r="Q120" i="13"/>
  <c r="M120" i="13"/>
  <c r="I120" i="13"/>
  <c r="E120" i="13"/>
  <c r="P120" i="13"/>
  <c r="K120" i="13"/>
  <c r="F120" i="13"/>
  <c r="S120" i="13"/>
  <c r="N120" i="13"/>
  <c r="H120" i="13"/>
  <c r="C120" i="13"/>
  <c r="O120" i="13"/>
  <c r="D120" i="13"/>
  <c r="L120" i="13"/>
  <c r="J120" i="13"/>
  <c r="R120" i="13"/>
  <c r="G120" i="13"/>
  <c r="B120" i="13"/>
  <c r="Q35" i="16"/>
  <c r="P34" i="16"/>
  <c r="C21" i="8" s="1"/>
  <c r="P32" i="16"/>
  <c r="C19" i="8" s="1"/>
  <c r="D691" i="16"/>
  <c r="C692" i="16"/>
  <c r="P35" i="16"/>
  <c r="C22" i="8" s="1"/>
  <c r="R105" i="13"/>
  <c r="N105" i="13"/>
  <c r="J105" i="13"/>
  <c r="F105" i="13"/>
  <c r="B105" i="13"/>
  <c r="S105" i="13"/>
  <c r="M105" i="13"/>
  <c r="H105" i="13"/>
  <c r="C105" i="13"/>
  <c r="P105" i="13"/>
  <c r="K105" i="13"/>
  <c r="E105" i="13"/>
  <c r="L105" i="13"/>
  <c r="I105" i="13"/>
  <c r="Q105" i="13"/>
  <c r="G105" i="13"/>
  <c r="O105" i="13"/>
  <c r="D105" i="13"/>
  <c r="C145" i="16"/>
  <c r="D144" i="16"/>
  <c r="C118" i="16"/>
  <c r="D117" i="16"/>
  <c r="D365" i="16"/>
  <c r="C366" i="16"/>
  <c r="D504" i="16"/>
  <c r="C505" i="16"/>
  <c r="J96" i="16"/>
  <c r="K96" i="16" s="1"/>
  <c r="K95" i="16"/>
  <c r="R93" i="13"/>
  <c r="N93" i="13"/>
  <c r="J93" i="13"/>
  <c r="F93" i="13"/>
  <c r="B93" i="13"/>
  <c r="Q93" i="13"/>
  <c r="L93" i="13"/>
  <c r="G93" i="13"/>
  <c r="O93" i="13"/>
  <c r="I93" i="13"/>
  <c r="D93" i="13"/>
  <c r="P93" i="13"/>
  <c r="E93" i="13"/>
  <c r="M93" i="13"/>
  <c r="K93" i="13"/>
  <c r="S93" i="13"/>
  <c r="H93" i="13"/>
  <c r="C93" i="13"/>
  <c r="Q140" i="13"/>
  <c r="M140" i="13"/>
  <c r="I140" i="13"/>
  <c r="E140" i="13"/>
  <c r="O140" i="13"/>
  <c r="J140" i="13"/>
  <c r="D140" i="13"/>
  <c r="R140" i="13"/>
  <c r="L140" i="13"/>
  <c r="G140" i="13"/>
  <c r="B140" i="13"/>
  <c r="S140" i="13"/>
  <c r="H140" i="13"/>
  <c r="P140" i="13"/>
  <c r="F140" i="13"/>
  <c r="N140" i="13"/>
  <c r="C140" i="13"/>
  <c r="K140" i="13"/>
  <c r="S106" i="13"/>
  <c r="O106" i="13"/>
  <c r="K106" i="13"/>
  <c r="G106" i="13"/>
  <c r="C106" i="13"/>
  <c r="P106" i="13"/>
  <c r="J106" i="13"/>
  <c r="E106" i="13"/>
  <c r="R106" i="13"/>
  <c r="M106" i="13"/>
  <c r="H106" i="13"/>
  <c r="B106" i="13"/>
  <c r="N106" i="13"/>
  <c r="D106" i="13"/>
  <c r="I106" i="13"/>
  <c r="Q106" i="13"/>
  <c r="F106" i="13"/>
  <c r="L106" i="13"/>
  <c r="S94" i="13"/>
  <c r="O94" i="13"/>
  <c r="K94" i="13"/>
  <c r="G94" i="13"/>
  <c r="C94" i="13"/>
  <c r="N94" i="13"/>
  <c r="I94" i="13"/>
  <c r="D94" i="13"/>
  <c r="Q94" i="13"/>
  <c r="L94" i="13"/>
  <c r="F94" i="13"/>
  <c r="R94" i="13"/>
  <c r="H94" i="13"/>
  <c r="P94" i="13"/>
  <c r="M94" i="13"/>
  <c r="B94" i="13"/>
  <c r="J94" i="13"/>
  <c r="E94" i="13"/>
  <c r="D458" i="16"/>
  <c r="C459" i="16"/>
  <c r="C283" i="16"/>
  <c r="D282" i="16"/>
  <c r="D647" i="16"/>
  <c r="C648" i="16"/>
  <c r="D648" i="16" s="1"/>
  <c r="R101" i="13"/>
  <c r="N101" i="13"/>
  <c r="J101" i="13"/>
  <c r="F101" i="13"/>
  <c r="B101" i="13"/>
  <c r="O101" i="13"/>
  <c r="I101" i="13"/>
  <c r="D101" i="13"/>
  <c r="Q101" i="13"/>
  <c r="L101" i="13"/>
  <c r="G101" i="13"/>
  <c r="M101" i="13"/>
  <c r="C101" i="13"/>
  <c r="S101" i="13"/>
  <c r="H101" i="13"/>
  <c r="P101" i="13"/>
  <c r="E101" i="13"/>
  <c r="K101" i="13"/>
  <c r="P127" i="13"/>
  <c r="L127" i="13"/>
  <c r="H127" i="13"/>
  <c r="D127" i="13"/>
  <c r="Q127" i="13"/>
  <c r="K127" i="13"/>
  <c r="F127" i="13"/>
  <c r="S127" i="13"/>
  <c r="N127" i="13"/>
  <c r="I127" i="13"/>
  <c r="C127" i="13"/>
  <c r="J127" i="13"/>
  <c r="R127" i="13"/>
  <c r="O127" i="13"/>
  <c r="E127" i="13"/>
  <c r="M127" i="13"/>
  <c r="B127" i="13"/>
  <c r="G127" i="13"/>
  <c r="Q104" i="13"/>
  <c r="M104" i="13"/>
  <c r="I104" i="13"/>
  <c r="E104" i="13"/>
  <c r="P104" i="13"/>
  <c r="K104" i="13"/>
  <c r="F104" i="13"/>
  <c r="S104" i="13"/>
  <c r="N104" i="13"/>
  <c r="H104" i="13"/>
  <c r="C104" i="13"/>
  <c r="J104" i="13"/>
  <c r="G104" i="13"/>
  <c r="O104" i="13"/>
  <c r="D104" i="13"/>
  <c r="L104" i="13"/>
  <c r="B104" i="13"/>
  <c r="R104" i="13"/>
  <c r="Q92" i="13"/>
  <c r="M92" i="13"/>
  <c r="I92" i="13"/>
  <c r="E92" i="13"/>
  <c r="O92" i="13"/>
  <c r="J92" i="13"/>
  <c r="D92" i="13"/>
  <c r="R92" i="13"/>
  <c r="L92" i="13"/>
  <c r="G92" i="13"/>
  <c r="B92" i="13"/>
  <c r="N92" i="13"/>
  <c r="C92" i="13"/>
  <c r="K92" i="13"/>
  <c r="S92" i="13"/>
  <c r="H92" i="13"/>
  <c r="P92" i="13"/>
  <c r="F92" i="13"/>
  <c r="E432" i="6"/>
  <c r="E428" i="6"/>
  <c r="E424" i="6"/>
  <c r="E420" i="6"/>
  <c r="E429" i="6"/>
  <c r="E426" i="6"/>
  <c r="E423" i="6"/>
  <c r="E425" i="6"/>
  <c r="E422" i="6"/>
  <c r="E434" i="6"/>
  <c r="E431" i="6"/>
  <c r="E421" i="6"/>
  <c r="E433" i="6"/>
  <c r="E430" i="6"/>
  <c r="E427" i="6"/>
  <c r="C179" i="16"/>
  <c r="D178" i="16"/>
  <c r="D662" i="16"/>
  <c r="C663" i="16"/>
  <c r="D783" i="16"/>
  <c r="C784" i="16"/>
  <c r="D722" i="16"/>
  <c r="C723" i="16"/>
  <c r="R88" i="13"/>
  <c r="N88" i="13"/>
  <c r="J88" i="13"/>
  <c r="F88" i="13"/>
  <c r="B88" i="13"/>
  <c r="P88" i="13"/>
  <c r="L88" i="13"/>
  <c r="H88" i="13"/>
  <c r="D88" i="13"/>
  <c r="M88" i="13"/>
  <c r="E88" i="13"/>
  <c r="S88" i="13"/>
  <c r="C88" i="13"/>
  <c r="Q88" i="13"/>
  <c r="I88" i="13"/>
  <c r="O88" i="13"/>
  <c r="G88" i="13"/>
  <c r="K88" i="13"/>
  <c r="D542" i="16" l="1"/>
  <c r="C543" i="16"/>
  <c r="H75" i="13"/>
  <c r="F433" i="6"/>
  <c r="H433" i="6"/>
  <c r="G433" i="6"/>
  <c r="G422" i="6"/>
  <c r="F422" i="6"/>
  <c r="H422" i="6"/>
  <c r="H427" i="6"/>
  <c r="F427" i="6"/>
  <c r="G427" i="6"/>
  <c r="H431" i="6"/>
  <c r="G431" i="6"/>
  <c r="F431" i="6"/>
  <c r="H423" i="6"/>
  <c r="G423" i="6"/>
  <c r="F423" i="6"/>
  <c r="H424" i="6"/>
  <c r="F424" i="6"/>
  <c r="G424" i="6"/>
  <c r="D459" i="16"/>
  <c r="C460" i="16"/>
  <c r="C119" i="16"/>
  <c r="D118" i="16"/>
  <c r="D692" i="16"/>
  <c r="C693" i="16"/>
  <c r="D343" i="16"/>
  <c r="C344" i="16"/>
  <c r="A48" i="11"/>
  <c r="G22" i="11"/>
  <c r="C22" i="11"/>
  <c r="F22" i="11"/>
  <c r="J22" i="11"/>
  <c r="I22" i="11"/>
  <c r="D22" i="11"/>
  <c r="H22" i="11"/>
  <c r="E22" i="11"/>
  <c r="H21" i="11"/>
  <c r="D21" i="11"/>
  <c r="J21" i="11"/>
  <c r="E21" i="11"/>
  <c r="I21" i="11"/>
  <c r="G21" i="11"/>
  <c r="A47" i="11"/>
  <c r="F21" i="11"/>
  <c r="C21" i="11"/>
  <c r="A56" i="11"/>
  <c r="G30" i="11"/>
  <c r="C30" i="11"/>
  <c r="I30" i="11"/>
  <c r="D30" i="11"/>
  <c r="F30" i="11"/>
  <c r="J30" i="11"/>
  <c r="E30" i="11"/>
  <c r="H30" i="11"/>
  <c r="H29" i="11"/>
  <c r="D29" i="11"/>
  <c r="G29" i="11"/>
  <c r="J29" i="11"/>
  <c r="E29" i="11"/>
  <c r="A55" i="11"/>
  <c r="I29" i="11"/>
  <c r="C29" i="11"/>
  <c r="F29" i="11"/>
  <c r="J27" i="11"/>
  <c r="F27" i="11"/>
  <c r="I27" i="11"/>
  <c r="D27" i="11"/>
  <c r="H27" i="11"/>
  <c r="A53" i="11"/>
  <c r="G27" i="11"/>
  <c r="E27" i="11"/>
  <c r="C27" i="11"/>
  <c r="D412" i="16"/>
  <c r="C413" i="16"/>
  <c r="D723" i="16"/>
  <c r="C724" i="16"/>
  <c r="D724" i="16" s="1"/>
  <c r="D663" i="16"/>
  <c r="C664" i="16"/>
  <c r="D664" i="16" s="1"/>
  <c r="G430" i="6"/>
  <c r="H430" i="6"/>
  <c r="F430" i="6"/>
  <c r="G434" i="6"/>
  <c r="H434" i="6"/>
  <c r="F434" i="6"/>
  <c r="G426" i="6"/>
  <c r="H426" i="6"/>
  <c r="F426" i="6"/>
  <c r="G428" i="6"/>
  <c r="F428" i="6"/>
  <c r="H428" i="6"/>
  <c r="D366" i="16"/>
  <c r="C367" i="16"/>
  <c r="D101" i="16"/>
  <c r="C102" i="16"/>
  <c r="D756" i="16"/>
  <c r="C757" i="16"/>
  <c r="D704" i="16"/>
  <c r="C705" i="16"/>
  <c r="C331" i="16"/>
  <c r="D330" i="16"/>
  <c r="H25" i="11"/>
  <c r="D25" i="11"/>
  <c r="F25" i="11"/>
  <c r="J25" i="11"/>
  <c r="E25" i="11"/>
  <c r="I25" i="11"/>
  <c r="C25" i="11"/>
  <c r="G25" i="11"/>
  <c r="A51" i="11"/>
  <c r="A50" i="11"/>
  <c r="I24" i="11"/>
  <c r="E24" i="11"/>
  <c r="J24" i="11"/>
  <c r="D24" i="11"/>
  <c r="C24" i="11"/>
  <c r="G24" i="11"/>
  <c r="F24" i="11"/>
  <c r="H24" i="11"/>
  <c r="H13" i="11"/>
  <c r="D13" i="11"/>
  <c r="A39" i="11"/>
  <c r="G13" i="11"/>
  <c r="J13" i="11"/>
  <c r="E13" i="11"/>
  <c r="I13" i="11"/>
  <c r="C13" i="11"/>
  <c r="F13" i="11"/>
  <c r="J15" i="11"/>
  <c r="F15" i="11"/>
  <c r="A41" i="11"/>
  <c r="E15" i="11"/>
  <c r="I15" i="11"/>
  <c r="H15" i="11"/>
  <c r="C15" i="11"/>
  <c r="G15" i="11"/>
  <c r="D15" i="11"/>
  <c r="J33" i="16"/>
  <c r="K32" i="16"/>
  <c r="D620" i="16"/>
  <c r="C621" i="16"/>
  <c r="J61" i="16"/>
  <c r="K60" i="16"/>
  <c r="C156" i="16"/>
  <c r="D156" i="16" s="1"/>
  <c r="D155" i="16"/>
  <c r="F429" i="6"/>
  <c r="H429" i="6"/>
  <c r="G429" i="6"/>
  <c r="K78" i="16"/>
  <c r="J79" i="16"/>
  <c r="A54" i="11"/>
  <c r="I28" i="11"/>
  <c r="E28" i="11"/>
  <c r="F28" i="11"/>
  <c r="H28" i="11"/>
  <c r="C28" i="11"/>
  <c r="G28" i="11"/>
  <c r="J28" i="11"/>
  <c r="D28" i="11"/>
  <c r="G14" i="11"/>
  <c r="C14" i="11"/>
  <c r="I14" i="11"/>
  <c r="D14" i="11"/>
  <c r="A40" i="11"/>
  <c r="F14" i="11"/>
  <c r="J14" i="11"/>
  <c r="E14" i="11"/>
  <c r="H14" i="11"/>
  <c r="A42" i="11"/>
  <c r="I16" i="11"/>
  <c r="E16" i="11"/>
  <c r="G16" i="11"/>
  <c r="J16" i="11"/>
  <c r="D16" i="11"/>
  <c r="H16" i="11"/>
  <c r="C16" i="11"/>
  <c r="F16" i="11"/>
  <c r="J19" i="11"/>
  <c r="F19" i="11"/>
  <c r="G19" i="11"/>
  <c r="E19" i="11"/>
  <c r="A45" i="11"/>
  <c r="I19" i="11"/>
  <c r="D19" i="11"/>
  <c r="H19" i="11"/>
  <c r="C19" i="11"/>
  <c r="D766" i="16"/>
  <c r="C767" i="16"/>
  <c r="C180" i="16"/>
  <c r="D179" i="16"/>
  <c r="F432" i="6"/>
  <c r="H432" i="6"/>
  <c r="G432" i="6"/>
  <c r="C146" i="16"/>
  <c r="D146" i="16" s="1"/>
  <c r="D145" i="16"/>
  <c r="C785" i="16"/>
  <c r="D784" i="16"/>
  <c r="F421" i="6"/>
  <c r="H421" i="6"/>
  <c r="G421" i="6"/>
  <c r="F425" i="6"/>
  <c r="G425" i="6"/>
  <c r="H425" i="6"/>
  <c r="H420" i="6"/>
  <c r="G420" i="6"/>
  <c r="F420" i="6"/>
  <c r="C284" i="16"/>
  <c r="D283" i="16"/>
  <c r="D505" i="16"/>
  <c r="C506" i="16"/>
  <c r="D733" i="16"/>
  <c r="C734" i="16"/>
  <c r="D734" i="16" s="1"/>
  <c r="A46" i="11"/>
  <c r="I20" i="11"/>
  <c r="E20" i="11"/>
  <c r="H20" i="11"/>
  <c r="C20" i="11"/>
  <c r="G20" i="11"/>
  <c r="F20" i="11"/>
  <c r="J20" i="11"/>
  <c r="D20" i="11"/>
  <c r="A44" i="11"/>
  <c r="G18" i="11"/>
  <c r="C18" i="11"/>
  <c r="J18" i="11"/>
  <c r="E18" i="11"/>
  <c r="I18" i="11"/>
  <c r="D18" i="11"/>
  <c r="H18" i="11"/>
  <c r="F18" i="11"/>
  <c r="H17" i="11"/>
  <c r="D17" i="11"/>
  <c r="I17" i="11"/>
  <c r="C17" i="11"/>
  <c r="F17" i="11"/>
  <c r="A43" i="11"/>
  <c r="J17" i="11"/>
  <c r="E17" i="11"/>
  <c r="G17" i="11"/>
  <c r="A52" i="11"/>
  <c r="G26" i="11"/>
  <c r="C26" i="11"/>
  <c r="H26" i="11"/>
  <c r="J26" i="11"/>
  <c r="E26" i="11"/>
  <c r="I26" i="11"/>
  <c r="D26" i="11"/>
  <c r="F26" i="11"/>
  <c r="J23" i="11"/>
  <c r="F23" i="11"/>
  <c r="A49" i="11"/>
  <c r="H23" i="11"/>
  <c r="C23" i="11"/>
  <c r="E23" i="11"/>
  <c r="I23" i="11"/>
  <c r="D23" i="11"/>
  <c r="G23" i="11"/>
  <c r="R35" i="16"/>
  <c r="E22" i="8" s="1"/>
  <c r="B22" i="8" s="1"/>
  <c r="C813" i="16"/>
  <c r="D812" i="16"/>
  <c r="D80" i="16"/>
  <c r="C81" i="16"/>
  <c r="D81" i="16" s="1"/>
  <c r="D543" i="16" l="1"/>
  <c r="C544" i="16"/>
  <c r="I434" i="6"/>
  <c r="I425" i="6"/>
  <c r="I430" i="6"/>
  <c r="I426" i="6"/>
  <c r="I423" i="6"/>
  <c r="I424" i="6"/>
  <c r="Q52" i="11"/>
  <c r="M52" i="11"/>
  <c r="I52" i="11"/>
  <c r="E52" i="11"/>
  <c r="S52" i="11"/>
  <c r="O52" i="11"/>
  <c r="K52" i="11"/>
  <c r="G52" i="11"/>
  <c r="C52" i="11"/>
  <c r="P52" i="11"/>
  <c r="H52" i="11"/>
  <c r="F52" i="11"/>
  <c r="L52" i="11"/>
  <c r="D52" i="11"/>
  <c r="R52" i="11"/>
  <c r="J52" i="11"/>
  <c r="B52" i="11"/>
  <c r="N52" i="11"/>
  <c r="D413" i="16"/>
  <c r="C414" i="16"/>
  <c r="R49" i="11"/>
  <c r="N49" i="11"/>
  <c r="J49" i="11"/>
  <c r="F49" i="11"/>
  <c r="B49" i="11"/>
  <c r="P49" i="11"/>
  <c r="L49" i="11"/>
  <c r="H49" i="11"/>
  <c r="D49" i="11"/>
  <c r="Q49" i="11"/>
  <c r="I49" i="11"/>
  <c r="G49" i="11"/>
  <c r="M49" i="11"/>
  <c r="E49" i="11"/>
  <c r="S49" i="11"/>
  <c r="K49" i="11"/>
  <c r="C49" i="11"/>
  <c r="O49" i="11"/>
  <c r="C285" i="16"/>
  <c r="D284" i="16"/>
  <c r="D785" i="16"/>
  <c r="C786" i="16"/>
  <c r="D757" i="16"/>
  <c r="C758" i="16"/>
  <c r="D758" i="16" s="1"/>
  <c r="P55" i="11"/>
  <c r="L55" i="11"/>
  <c r="H55" i="11"/>
  <c r="D55" i="11"/>
  <c r="R55" i="11"/>
  <c r="N55" i="11"/>
  <c r="J55" i="11"/>
  <c r="F55" i="11"/>
  <c r="B55" i="11"/>
  <c r="O55" i="11"/>
  <c r="G55" i="11"/>
  <c r="M55" i="11"/>
  <c r="S55" i="11"/>
  <c r="K55" i="11"/>
  <c r="C55" i="11"/>
  <c r="Q55" i="11"/>
  <c r="I55" i="11"/>
  <c r="E55" i="11"/>
  <c r="Q44" i="11"/>
  <c r="M44" i="11"/>
  <c r="I44" i="11"/>
  <c r="E44" i="11"/>
  <c r="S44" i="11"/>
  <c r="O44" i="11"/>
  <c r="K44" i="11"/>
  <c r="G44" i="11"/>
  <c r="C44" i="11"/>
  <c r="P44" i="11"/>
  <c r="H44" i="11"/>
  <c r="N44" i="11"/>
  <c r="L44" i="11"/>
  <c r="D44" i="11"/>
  <c r="R44" i="11"/>
  <c r="J44" i="11"/>
  <c r="B44" i="11"/>
  <c r="F44" i="11"/>
  <c r="D506" i="16"/>
  <c r="C507" i="16"/>
  <c r="I421" i="6"/>
  <c r="C181" i="16"/>
  <c r="D180" i="16"/>
  <c r="Q42" i="11"/>
  <c r="M42" i="11"/>
  <c r="I42" i="11"/>
  <c r="E42" i="11"/>
  <c r="S42" i="11"/>
  <c r="N42" i="11"/>
  <c r="H42" i="11"/>
  <c r="C42" i="11"/>
  <c r="L42" i="11"/>
  <c r="B42" i="11"/>
  <c r="P42" i="11"/>
  <c r="K42" i="11"/>
  <c r="F42" i="11"/>
  <c r="O42" i="11"/>
  <c r="J42" i="11"/>
  <c r="D42" i="11"/>
  <c r="R42" i="11"/>
  <c r="G42" i="11"/>
  <c r="J80" i="16"/>
  <c r="K79" i="16"/>
  <c r="I429" i="6"/>
  <c r="D621" i="16"/>
  <c r="C622" i="16"/>
  <c r="P41" i="11"/>
  <c r="L41" i="11"/>
  <c r="H41" i="11"/>
  <c r="D41" i="11"/>
  <c r="Q41" i="11"/>
  <c r="K41" i="11"/>
  <c r="F41" i="11"/>
  <c r="J41" i="11"/>
  <c r="E41" i="11"/>
  <c r="S41" i="11"/>
  <c r="N41" i="11"/>
  <c r="I41" i="11"/>
  <c r="C41" i="11"/>
  <c r="R41" i="11"/>
  <c r="M41" i="11"/>
  <c r="G41" i="11"/>
  <c r="B41" i="11"/>
  <c r="O41" i="11"/>
  <c r="S50" i="11"/>
  <c r="O50" i="11"/>
  <c r="K50" i="11"/>
  <c r="G50" i="11"/>
  <c r="C50" i="11"/>
  <c r="Q50" i="11"/>
  <c r="M50" i="11"/>
  <c r="I50" i="11"/>
  <c r="E50" i="11"/>
  <c r="N50" i="11"/>
  <c r="F50" i="11"/>
  <c r="L50" i="11"/>
  <c r="D50" i="11"/>
  <c r="R50" i="11"/>
  <c r="J50" i="11"/>
  <c r="B50" i="11"/>
  <c r="P50" i="11"/>
  <c r="H50" i="11"/>
  <c r="I428" i="6"/>
  <c r="P47" i="11"/>
  <c r="L47" i="11"/>
  <c r="H47" i="11"/>
  <c r="D47" i="11"/>
  <c r="R47" i="11"/>
  <c r="N47" i="11"/>
  <c r="J47" i="11"/>
  <c r="F47" i="11"/>
  <c r="B47" i="11"/>
  <c r="O47" i="11"/>
  <c r="G47" i="11"/>
  <c r="M47" i="11"/>
  <c r="E47" i="11"/>
  <c r="S47" i="11"/>
  <c r="K47" i="11"/>
  <c r="C47" i="11"/>
  <c r="Q47" i="11"/>
  <c r="I47" i="11"/>
  <c r="D344" i="16"/>
  <c r="C345" i="16"/>
  <c r="I427" i="6"/>
  <c r="D813" i="16"/>
  <c r="C814" i="16"/>
  <c r="P43" i="11"/>
  <c r="L43" i="11"/>
  <c r="R43" i="11"/>
  <c r="N43" i="11"/>
  <c r="J43" i="11"/>
  <c r="F43" i="11"/>
  <c r="B43" i="11"/>
  <c r="S43" i="11"/>
  <c r="K43" i="11"/>
  <c r="E43" i="11"/>
  <c r="Q43" i="11"/>
  <c r="D43" i="11"/>
  <c r="O43" i="11"/>
  <c r="H43" i="11"/>
  <c r="C43" i="11"/>
  <c r="M43" i="11"/>
  <c r="G43" i="11"/>
  <c r="I43" i="11"/>
  <c r="D767" i="16"/>
  <c r="C768" i="16"/>
  <c r="S54" i="11"/>
  <c r="O54" i="11"/>
  <c r="K54" i="11"/>
  <c r="G54" i="11"/>
  <c r="C54" i="11"/>
  <c r="Q54" i="11"/>
  <c r="M54" i="11"/>
  <c r="I54" i="11"/>
  <c r="E54" i="11"/>
  <c r="R54" i="11"/>
  <c r="J54" i="11"/>
  <c r="B54" i="11"/>
  <c r="P54" i="11"/>
  <c r="N54" i="11"/>
  <c r="F54" i="11"/>
  <c r="L54" i="11"/>
  <c r="D54" i="11"/>
  <c r="H54" i="11"/>
  <c r="D32" i="11"/>
  <c r="D705" i="16"/>
  <c r="C706" i="16"/>
  <c r="R53" i="11"/>
  <c r="N53" i="11"/>
  <c r="J53" i="11"/>
  <c r="F53" i="11"/>
  <c r="B53" i="11"/>
  <c r="P53" i="11"/>
  <c r="L53" i="11"/>
  <c r="H53" i="11"/>
  <c r="D53" i="11"/>
  <c r="M53" i="11"/>
  <c r="E53" i="11"/>
  <c r="S53" i="11"/>
  <c r="C53" i="11"/>
  <c r="Q53" i="11"/>
  <c r="I53" i="11"/>
  <c r="O53" i="11"/>
  <c r="G53" i="11"/>
  <c r="K53" i="11"/>
  <c r="D693" i="16"/>
  <c r="C694" i="16"/>
  <c r="I420" i="6"/>
  <c r="R45" i="11"/>
  <c r="N45" i="11"/>
  <c r="J45" i="11"/>
  <c r="F45" i="11"/>
  <c r="B45" i="11"/>
  <c r="P45" i="11"/>
  <c r="L45" i="11"/>
  <c r="H45" i="11"/>
  <c r="D45" i="11"/>
  <c r="M45" i="11"/>
  <c r="E45" i="11"/>
  <c r="K45" i="11"/>
  <c r="Q45" i="11"/>
  <c r="I45" i="11"/>
  <c r="O45" i="11"/>
  <c r="G45" i="11"/>
  <c r="S45" i="11"/>
  <c r="C45" i="11"/>
  <c r="K61" i="16"/>
  <c r="J62" i="16"/>
  <c r="K33" i="16"/>
  <c r="J34" i="16"/>
  <c r="F32" i="11"/>
  <c r="Q48" i="11"/>
  <c r="M48" i="11"/>
  <c r="I48" i="11"/>
  <c r="E48" i="11"/>
  <c r="S48" i="11"/>
  <c r="O48" i="11"/>
  <c r="K48" i="11"/>
  <c r="G48" i="11"/>
  <c r="C48" i="11"/>
  <c r="L48" i="11"/>
  <c r="D48" i="11"/>
  <c r="J48" i="11"/>
  <c r="P48" i="11"/>
  <c r="H48" i="11"/>
  <c r="N48" i="11"/>
  <c r="F48" i="11"/>
  <c r="R48" i="11"/>
  <c r="B48" i="11"/>
  <c r="D460" i="16"/>
  <c r="C461" i="16"/>
  <c r="S46" i="11"/>
  <c r="O46" i="11"/>
  <c r="K46" i="11"/>
  <c r="G46" i="11"/>
  <c r="C46" i="11"/>
  <c r="Q46" i="11"/>
  <c r="M46" i="11"/>
  <c r="I46" i="11"/>
  <c r="E46" i="11"/>
  <c r="R46" i="11"/>
  <c r="J46" i="11"/>
  <c r="B46" i="11"/>
  <c r="H46" i="11"/>
  <c r="N46" i="11"/>
  <c r="F46" i="11"/>
  <c r="L46" i="11"/>
  <c r="D46" i="11"/>
  <c r="P46" i="11"/>
  <c r="I432" i="6"/>
  <c r="S40" i="11"/>
  <c r="O40" i="11"/>
  <c r="K40" i="11"/>
  <c r="G40" i="11"/>
  <c r="C40" i="11"/>
  <c r="N40" i="11"/>
  <c r="I40" i="11"/>
  <c r="D40" i="11"/>
  <c r="M40" i="11"/>
  <c r="B40" i="11"/>
  <c r="Q40" i="11"/>
  <c r="L40" i="11"/>
  <c r="F40" i="11"/>
  <c r="P40" i="11"/>
  <c r="J40" i="11"/>
  <c r="E40" i="11"/>
  <c r="R40" i="11"/>
  <c r="H40" i="11"/>
  <c r="R39" i="11"/>
  <c r="N39" i="11"/>
  <c r="J39" i="11"/>
  <c r="F39" i="11"/>
  <c r="B39" i="11"/>
  <c r="Q39" i="11"/>
  <c r="L39" i="11"/>
  <c r="G39" i="11"/>
  <c r="K39" i="11"/>
  <c r="O39" i="11"/>
  <c r="I39" i="11"/>
  <c r="D39" i="11"/>
  <c r="S39" i="11"/>
  <c r="M39" i="11"/>
  <c r="H39" i="11"/>
  <c r="C39" i="11"/>
  <c r="P39" i="11"/>
  <c r="E39" i="11"/>
  <c r="P51" i="11"/>
  <c r="L51" i="11"/>
  <c r="H51" i="11"/>
  <c r="D51" i="11"/>
  <c r="R51" i="11"/>
  <c r="N51" i="11"/>
  <c r="J51" i="11"/>
  <c r="F51" i="11"/>
  <c r="B51" i="11"/>
  <c r="S51" i="11"/>
  <c r="K51" i="11"/>
  <c r="C51" i="11"/>
  <c r="I51" i="11"/>
  <c r="O51" i="11"/>
  <c r="G51" i="11"/>
  <c r="M51" i="11"/>
  <c r="E51" i="11"/>
  <c r="Q51" i="11"/>
  <c r="D331" i="16"/>
  <c r="C332" i="16"/>
  <c r="C103" i="16"/>
  <c r="D103" i="16" s="1"/>
  <c r="D102" i="16"/>
  <c r="D367" i="16"/>
  <c r="C368" i="16"/>
  <c r="Q56" i="11"/>
  <c r="M56" i="11"/>
  <c r="I56" i="11"/>
  <c r="E56" i="11"/>
  <c r="S56" i="11"/>
  <c r="O56" i="11"/>
  <c r="K56" i="11"/>
  <c r="G56" i="11"/>
  <c r="C56" i="11"/>
  <c r="L56" i="11"/>
  <c r="D56" i="11"/>
  <c r="J56" i="11"/>
  <c r="P56" i="11"/>
  <c r="H56" i="11"/>
  <c r="N56" i="11"/>
  <c r="F56" i="11"/>
  <c r="R56" i="11"/>
  <c r="B56" i="11"/>
  <c r="C120" i="16"/>
  <c r="D120" i="16" s="1"/>
  <c r="D119" i="16"/>
  <c r="I431" i="6"/>
  <c r="I422" i="6"/>
  <c r="I433" i="6"/>
  <c r="H32" i="11" l="1"/>
  <c r="C545" i="16"/>
  <c r="D544" i="16"/>
  <c r="D332" i="16"/>
  <c r="C333" i="16"/>
  <c r="D333" i="16" s="1"/>
  <c r="D368" i="16"/>
  <c r="C369" i="16"/>
  <c r="D461" i="16"/>
  <c r="C462" i="16"/>
  <c r="D768" i="16"/>
  <c r="C769" i="16"/>
  <c r="C815" i="16"/>
  <c r="D814" i="16"/>
  <c r="C787" i="16"/>
  <c r="D787" i="16" s="1"/>
  <c r="D786" i="16"/>
  <c r="J81" i="16"/>
  <c r="K80" i="16"/>
  <c r="C182" i="16"/>
  <c r="D182" i="16" s="1"/>
  <c r="D181" i="16"/>
  <c r="D507" i="16"/>
  <c r="C508" i="16"/>
  <c r="D694" i="16"/>
  <c r="C695" i="16"/>
  <c r="D414" i="16"/>
  <c r="C415" i="16"/>
  <c r="K62" i="16"/>
  <c r="J63" i="16"/>
  <c r="D706" i="16"/>
  <c r="C707" i="16"/>
  <c r="K34" i="16"/>
  <c r="J35" i="16"/>
  <c r="C346" i="16"/>
  <c r="D345" i="16"/>
  <c r="D622" i="16"/>
  <c r="C623" i="16"/>
  <c r="D623" i="16" s="1"/>
  <c r="C286" i="16"/>
  <c r="D285" i="16"/>
  <c r="D545" i="16" l="1"/>
  <c r="C546" i="16"/>
  <c r="D346" i="16"/>
  <c r="C347" i="16"/>
  <c r="D707" i="16"/>
  <c r="C708" i="16"/>
  <c r="D708" i="16" s="1"/>
  <c r="D415" i="16"/>
  <c r="C416" i="16"/>
  <c r="K81" i="16"/>
  <c r="J82" i="16"/>
  <c r="D695" i="16"/>
  <c r="C696" i="16"/>
  <c r="D696" i="16" s="1"/>
  <c r="D815" i="16"/>
  <c r="C816" i="16"/>
  <c r="D462" i="16"/>
  <c r="C463" i="16"/>
  <c r="J36" i="16"/>
  <c r="K35" i="16"/>
  <c r="D369" i="16"/>
  <c r="C370" i="16"/>
  <c r="C287" i="16"/>
  <c r="D286" i="16"/>
  <c r="J64" i="16"/>
  <c r="K64" i="16" s="1"/>
  <c r="K63" i="16"/>
  <c r="D508" i="16"/>
  <c r="C509" i="16"/>
  <c r="D769" i="16"/>
  <c r="C770" i="16"/>
  <c r="D546" i="16" l="1"/>
  <c r="C547" i="16"/>
  <c r="D509" i="16"/>
  <c r="C510" i="16"/>
  <c r="C288" i="16"/>
  <c r="D288" i="16" s="1"/>
  <c r="D287" i="16"/>
  <c r="K82" i="16"/>
  <c r="J83" i="16"/>
  <c r="K83" i="16" s="1"/>
  <c r="D347" i="16"/>
  <c r="C348" i="16"/>
  <c r="D770" i="16"/>
  <c r="C771" i="16"/>
  <c r="J37" i="16"/>
  <c r="K36" i="16"/>
  <c r="D416" i="16"/>
  <c r="C417" i="16"/>
  <c r="D370" i="16"/>
  <c r="C371" i="16"/>
  <c r="D463" i="16"/>
  <c r="C464" i="16"/>
  <c r="C817" i="16"/>
  <c r="D816" i="16"/>
  <c r="D547" i="16" l="1"/>
  <c r="C548" i="16"/>
  <c r="K37" i="16"/>
  <c r="J38" i="16"/>
  <c r="D371" i="16"/>
  <c r="C372" i="16"/>
  <c r="D510" i="16"/>
  <c r="C511" i="16"/>
  <c r="D817" i="16"/>
  <c r="C818" i="16"/>
  <c r="D417" i="16"/>
  <c r="C418" i="16"/>
  <c r="D771" i="16"/>
  <c r="C772" i="16"/>
  <c r="D772" i="16" s="1"/>
  <c r="D348" i="16"/>
  <c r="C349" i="16"/>
  <c r="D464" i="16"/>
  <c r="C465" i="16"/>
  <c r="D548" i="16" l="1"/>
  <c r="C549" i="16"/>
  <c r="D372" i="16"/>
  <c r="C373" i="16"/>
  <c r="D349" i="16"/>
  <c r="C350" i="16"/>
  <c r="D418" i="16"/>
  <c r="C419" i="16"/>
  <c r="D465" i="16"/>
  <c r="C466" i="16"/>
  <c r="D511" i="16"/>
  <c r="C512" i="16"/>
  <c r="K38" i="16"/>
  <c r="J39" i="16"/>
  <c r="C819" i="16"/>
  <c r="D818" i="16"/>
  <c r="D549" i="16" l="1"/>
  <c r="C550" i="16"/>
  <c r="D350" i="16"/>
  <c r="C351" i="16"/>
  <c r="D351" i="16" s="1"/>
  <c r="D819" i="16"/>
  <c r="C820" i="16"/>
  <c r="D466" i="16"/>
  <c r="C467" i="16"/>
  <c r="D419" i="16"/>
  <c r="C420" i="16"/>
  <c r="D373" i="16"/>
  <c r="C374" i="16"/>
  <c r="D512" i="16"/>
  <c r="C513" i="16"/>
  <c r="J40" i="16"/>
  <c r="K39" i="16"/>
  <c r="D550" i="16" l="1"/>
  <c r="C551" i="16"/>
  <c r="D513" i="16"/>
  <c r="C514" i="16"/>
  <c r="D420" i="16"/>
  <c r="C421" i="16"/>
  <c r="C821" i="16"/>
  <c r="D820" i="16"/>
  <c r="D374" i="16"/>
  <c r="C375" i="16"/>
  <c r="D467" i="16"/>
  <c r="C468" i="16"/>
  <c r="J41" i="16"/>
  <c r="K40" i="16"/>
  <c r="D551" i="16" l="1"/>
  <c r="C552" i="16"/>
  <c r="D421" i="16"/>
  <c r="C422" i="16"/>
  <c r="D375" i="16"/>
  <c r="C376" i="16"/>
  <c r="D514" i="16"/>
  <c r="C515" i="16"/>
  <c r="K41" i="16"/>
  <c r="J42" i="16"/>
  <c r="D468" i="16"/>
  <c r="C469" i="16"/>
  <c r="D821" i="16"/>
  <c r="C822" i="16"/>
  <c r="D552" i="16" l="1"/>
  <c r="C553" i="16"/>
  <c r="K42" i="16"/>
  <c r="Q17" i="16" s="1"/>
  <c r="J43" i="16"/>
  <c r="K43" i="16" s="1"/>
  <c r="D515" i="16"/>
  <c r="C516" i="16"/>
  <c r="D469" i="16"/>
  <c r="C470" i="16"/>
  <c r="R13" i="16"/>
  <c r="Q20" i="16"/>
  <c r="Q18" i="16"/>
  <c r="D376" i="16"/>
  <c r="C377" i="16"/>
  <c r="R17" i="16"/>
  <c r="P7" i="16"/>
  <c r="C823" i="16"/>
  <c r="D822" i="16"/>
  <c r="D422" i="16"/>
  <c r="C423" i="16"/>
  <c r="P21" i="16"/>
  <c r="D553" i="16" l="1"/>
  <c r="C554" i="16"/>
  <c r="D423" i="16"/>
  <c r="C424" i="16"/>
  <c r="P8" i="16"/>
  <c r="Q12" i="16"/>
  <c r="P17" i="16"/>
  <c r="D516" i="16"/>
  <c r="C517" i="16"/>
  <c r="R14" i="16"/>
  <c r="D377" i="16"/>
  <c r="C378" i="16"/>
  <c r="D470" i="16"/>
  <c r="C471" i="16"/>
  <c r="P19" i="16"/>
  <c r="R21" i="16"/>
  <c r="R9" i="16"/>
  <c r="Q21" i="16"/>
  <c r="P15" i="16"/>
  <c r="R10" i="16"/>
  <c r="P10" i="16"/>
  <c r="Q22" i="16"/>
  <c r="Q9" i="16"/>
  <c r="R12" i="16"/>
  <c r="Q14" i="16"/>
  <c r="P6" i="16"/>
  <c r="P20" i="16"/>
  <c r="P23" i="16"/>
  <c r="P16" i="16"/>
  <c r="Q15" i="16"/>
  <c r="R11" i="16"/>
  <c r="P5" i="16"/>
  <c r="P13" i="16"/>
  <c r="Q13" i="16"/>
  <c r="R15" i="16"/>
  <c r="P11" i="16"/>
  <c r="R23" i="16"/>
  <c r="P9" i="16"/>
  <c r="Q23" i="16"/>
  <c r="P4" i="16"/>
  <c r="R24" i="16"/>
  <c r="D823" i="16"/>
  <c r="C824" i="16"/>
  <c r="Q16" i="16"/>
  <c r="R8" i="16"/>
  <c r="R22" i="16"/>
  <c r="Q11" i="16"/>
  <c r="Q6" i="16"/>
  <c r="P22" i="16"/>
  <c r="R18" i="16"/>
  <c r="R16" i="16"/>
  <c r="P18" i="16"/>
  <c r="Q5" i="16"/>
  <c r="Q7" i="16"/>
  <c r="Q24" i="16"/>
  <c r="R20" i="16"/>
  <c r="Q19" i="16"/>
  <c r="Q4" i="16"/>
  <c r="R19" i="16"/>
  <c r="Q8" i="16"/>
  <c r="Q10" i="16"/>
  <c r="P14" i="16"/>
  <c r="P12" i="16"/>
  <c r="P24" i="16"/>
  <c r="Q26" i="16" l="1"/>
  <c r="D554" i="16"/>
  <c r="C555" i="16"/>
  <c r="D471" i="16"/>
  <c r="C472" i="16"/>
  <c r="P26" i="16"/>
  <c r="D517" i="16"/>
  <c r="C518" i="16"/>
  <c r="D378" i="16"/>
  <c r="C379" i="16"/>
  <c r="D424" i="16"/>
  <c r="C425" i="16"/>
  <c r="R26" i="16"/>
  <c r="C825" i="16"/>
  <c r="D824" i="16"/>
  <c r="C556" i="16" l="1"/>
  <c r="D555" i="16"/>
  <c r="D425" i="16"/>
  <c r="C426" i="16"/>
  <c r="D518" i="16"/>
  <c r="C519" i="16"/>
  <c r="D472" i="16"/>
  <c r="C473" i="16"/>
  <c r="D825" i="16"/>
  <c r="C826" i="16"/>
  <c r="D379" i="16"/>
  <c r="C380" i="16"/>
  <c r="D556" i="16" l="1"/>
  <c r="C557" i="16"/>
  <c r="D426" i="16"/>
  <c r="C427" i="16"/>
  <c r="D519" i="16"/>
  <c r="C520" i="16"/>
  <c r="D380" i="16"/>
  <c r="C381" i="16"/>
  <c r="D473" i="16"/>
  <c r="C474" i="16"/>
  <c r="C827" i="16"/>
  <c r="D826" i="16"/>
  <c r="C558" i="16" l="1"/>
  <c r="D557" i="16"/>
  <c r="D520" i="16"/>
  <c r="C521" i="16"/>
  <c r="D827" i="16"/>
  <c r="C828" i="16"/>
  <c r="D828" i="16" s="1"/>
  <c r="D474" i="16"/>
  <c r="C475" i="16"/>
  <c r="D381" i="16"/>
  <c r="C382" i="16"/>
  <c r="D427" i="16"/>
  <c r="C428" i="16"/>
  <c r="D558" i="16" l="1"/>
  <c r="C559" i="16"/>
  <c r="D382" i="16"/>
  <c r="C383" i="16"/>
  <c r="D475" i="16"/>
  <c r="C476" i="16"/>
  <c r="D521" i="16"/>
  <c r="C522" i="16"/>
  <c r="D428" i="16"/>
  <c r="C429" i="16"/>
  <c r="Q34" i="16"/>
  <c r="P33" i="16"/>
  <c r="C20" i="8" s="1"/>
  <c r="Q33" i="16"/>
  <c r="V37" i="16"/>
  <c r="O24" i="8" s="1"/>
  <c r="R33" i="16"/>
  <c r="E20" i="8" s="1"/>
  <c r="B20" i="8" s="1"/>
  <c r="V35" i="16"/>
  <c r="O22" i="8" s="1"/>
  <c r="X34" i="16"/>
  <c r="Q21" i="8" s="1"/>
  <c r="N21" i="8" s="1"/>
  <c r="V34" i="16"/>
  <c r="O21" i="8" s="1"/>
  <c r="W35" i="16"/>
  <c r="V36" i="16"/>
  <c r="O23" i="8" s="1"/>
  <c r="X33" i="16"/>
  <c r="Q20" i="8" s="1"/>
  <c r="N20" i="8" s="1"/>
  <c r="W32" i="16"/>
  <c r="R32" i="16"/>
  <c r="E19" i="8" s="1"/>
  <c r="B19" i="8" s="1"/>
  <c r="W33" i="16"/>
  <c r="R34" i="16"/>
  <c r="E21" i="8" s="1"/>
  <c r="B21" i="8" s="1"/>
  <c r="V32" i="16"/>
  <c r="O19" i="8" s="1"/>
  <c r="X37" i="16"/>
  <c r="Q24" i="8" s="1"/>
  <c r="N24" i="8" s="1"/>
  <c r="W36" i="16"/>
  <c r="Q32" i="16"/>
  <c r="X32" i="16"/>
  <c r="Q19" i="8" s="1"/>
  <c r="N19" i="8" s="1"/>
  <c r="V33" i="16"/>
  <c r="O20" i="8" s="1"/>
  <c r="X36" i="16"/>
  <c r="Q23" i="8" s="1"/>
  <c r="N23" i="8" s="1"/>
  <c r="X35" i="16"/>
  <c r="Q22" i="8" s="1"/>
  <c r="N22" i="8" s="1"/>
  <c r="W37" i="16"/>
  <c r="W34" i="16"/>
  <c r="D559" i="16" l="1"/>
  <c r="C560" i="16"/>
  <c r="D522" i="16"/>
  <c r="C523" i="16"/>
  <c r="D383" i="16"/>
  <c r="C384" i="16"/>
  <c r="D476" i="16"/>
  <c r="C477" i="16"/>
  <c r="D429" i="16"/>
  <c r="C430" i="16"/>
  <c r="D560" i="16" l="1"/>
  <c r="C561" i="16"/>
  <c r="D477" i="16"/>
  <c r="C478" i="16"/>
  <c r="D523" i="16"/>
  <c r="C524" i="16"/>
  <c r="D430" i="16"/>
  <c r="C431" i="16"/>
  <c r="D384" i="16"/>
  <c r="C385" i="16"/>
  <c r="D561" i="16" l="1"/>
  <c r="C562" i="16"/>
  <c r="D385" i="16"/>
  <c r="C386" i="16"/>
  <c r="D524" i="16"/>
  <c r="C525" i="16"/>
  <c r="D431" i="16"/>
  <c r="C432" i="16"/>
  <c r="D478" i="16"/>
  <c r="C479" i="16"/>
  <c r="D562" i="16" l="1"/>
  <c r="C563" i="16"/>
  <c r="D386" i="16"/>
  <c r="C387" i="16"/>
  <c r="D525" i="16"/>
  <c r="C526" i="16"/>
  <c r="D432" i="16"/>
  <c r="C433" i="16"/>
  <c r="D479" i="16"/>
  <c r="C480" i="16"/>
  <c r="D563" i="16" l="1"/>
  <c r="C564" i="16"/>
  <c r="D387" i="16"/>
  <c r="C388" i="16"/>
  <c r="D480" i="16"/>
  <c r="C481" i="16"/>
  <c r="D526" i="16"/>
  <c r="C527" i="16"/>
  <c r="D433" i="16"/>
  <c r="C434" i="16"/>
  <c r="D564" i="16" l="1"/>
  <c r="C565" i="16"/>
  <c r="C435" i="16"/>
  <c r="D434" i="16"/>
  <c r="D481" i="16"/>
  <c r="C482" i="16"/>
  <c r="D527" i="16"/>
  <c r="C528" i="16"/>
  <c r="D388" i="16"/>
  <c r="C389" i="16"/>
  <c r="C566" i="16" l="1"/>
  <c r="D565" i="16"/>
  <c r="D389" i="16"/>
  <c r="C390" i="16"/>
  <c r="D482" i="16"/>
  <c r="C483" i="16"/>
  <c r="D528" i="16"/>
  <c r="C529" i="16"/>
  <c r="C436" i="16"/>
  <c r="D435" i="16"/>
  <c r="D566" i="16" l="1"/>
  <c r="C567" i="16"/>
  <c r="D390" i="16"/>
  <c r="C391" i="16"/>
  <c r="D529" i="16"/>
  <c r="C530" i="16"/>
  <c r="D483" i="16"/>
  <c r="C484" i="16"/>
  <c r="D436" i="16"/>
  <c r="C437" i="16"/>
  <c r="D567" i="16" l="1"/>
  <c r="C568" i="16"/>
  <c r="D437" i="16"/>
  <c r="C438" i="16"/>
  <c r="D530" i="16"/>
  <c r="C531" i="16"/>
  <c r="D484" i="16"/>
  <c r="C485" i="16"/>
  <c r="D391" i="16"/>
  <c r="C392" i="16"/>
  <c r="D568" i="16" l="1"/>
  <c r="C569" i="16"/>
  <c r="D485" i="16"/>
  <c r="C486" i="16"/>
  <c r="D531" i="16"/>
  <c r="C532" i="16"/>
  <c r="D392" i="16"/>
  <c r="C393" i="16"/>
  <c r="C439" i="16"/>
  <c r="D438" i="16"/>
  <c r="D569" i="16" l="1"/>
  <c r="C570" i="16"/>
  <c r="D393" i="16"/>
  <c r="C394" i="16"/>
  <c r="D486" i="16"/>
  <c r="C487" i="16"/>
  <c r="D532" i="16"/>
  <c r="C533" i="16"/>
  <c r="C440" i="16"/>
  <c r="D439" i="16"/>
  <c r="D570" i="16" l="1"/>
  <c r="C571" i="16"/>
  <c r="D394" i="16"/>
  <c r="C395" i="16"/>
  <c r="D533" i="16"/>
  <c r="C534" i="16"/>
  <c r="D534" i="16" s="1"/>
  <c r="D487" i="16"/>
  <c r="C488" i="16"/>
  <c r="D440" i="16"/>
  <c r="C441" i="16"/>
  <c r="D571" i="16" l="1"/>
  <c r="C572" i="16"/>
  <c r="D572" i="16" s="1"/>
  <c r="D488" i="16"/>
  <c r="C489" i="16"/>
  <c r="D395" i="16"/>
  <c r="C396" i="16"/>
  <c r="D441" i="16"/>
  <c r="C442" i="16"/>
  <c r="C443" i="16" l="1"/>
  <c r="D442" i="16"/>
  <c r="D489" i="16"/>
  <c r="C490" i="16"/>
  <c r="D396" i="16"/>
  <c r="C397" i="16"/>
  <c r="D490" i="16" l="1"/>
  <c r="C491" i="16"/>
  <c r="D397" i="16"/>
  <c r="C398" i="16"/>
  <c r="C444" i="16"/>
  <c r="D443" i="16"/>
  <c r="D398" i="16" l="1"/>
  <c r="C399" i="16"/>
  <c r="D444" i="16"/>
  <c r="C445" i="16"/>
  <c r="D491" i="16"/>
  <c r="C492" i="16"/>
  <c r="D445" i="16" l="1"/>
  <c r="C446" i="16"/>
  <c r="D492" i="16"/>
  <c r="C493" i="16"/>
  <c r="D399" i="16"/>
  <c r="C400" i="16"/>
  <c r="D493" i="16" l="1"/>
  <c r="C494" i="16"/>
  <c r="D400" i="16"/>
  <c r="C401" i="16"/>
  <c r="C447" i="16"/>
  <c r="D446" i="16"/>
  <c r="D401" i="16" l="1"/>
  <c r="C402" i="16"/>
  <c r="D494" i="16"/>
  <c r="C495" i="16"/>
  <c r="C448" i="16"/>
  <c r="D447" i="16"/>
  <c r="D448" i="16" l="1"/>
  <c r="C449" i="16"/>
  <c r="D495" i="16"/>
  <c r="C496" i="16"/>
  <c r="D496" i="16" s="1"/>
  <c r="D402" i="16"/>
  <c r="C403" i="16"/>
  <c r="D403" i="16" l="1"/>
  <c r="C404" i="16"/>
  <c r="D404" i="16" s="1"/>
  <c r="D449" i="16"/>
  <c r="X42" i="16" s="1"/>
  <c r="Q29" i="8" s="1"/>
  <c r="N29" i="8" s="1"/>
  <c r="C450" i="16"/>
  <c r="D450" i="16" s="1"/>
  <c r="S92" i="16" l="1"/>
  <c r="I79" i="8" s="1"/>
  <c r="T53" i="16"/>
  <c r="W41" i="16"/>
  <c r="V65" i="16"/>
  <c r="O52" i="8" s="1"/>
  <c r="Q98" i="16"/>
  <c r="R101" i="16"/>
  <c r="E88" i="8" s="1"/>
  <c r="B88" i="8" s="1"/>
  <c r="U70" i="16"/>
  <c r="K57" i="8" s="1"/>
  <c r="H57" i="8" s="1"/>
  <c r="P74" i="16"/>
  <c r="C61" i="8" s="1"/>
  <c r="U58" i="16"/>
  <c r="K45" i="8" s="1"/>
  <c r="H45" i="8" s="1"/>
  <c r="S33" i="16"/>
  <c r="I20" i="8" s="1"/>
  <c r="X43" i="16"/>
  <c r="Q30" i="8" s="1"/>
  <c r="N30" i="8" s="1"/>
  <c r="R52" i="16"/>
  <c r="E39" i="8" s="1"/>
  <c r="B39" i="8" s="1"/>
  <c r="U85" i="16"/>
  <c r="K72" i="8" s="1"/>
  <c r="H72" i="8" s="1"/>
  <c r="Q68" i="16"/>
  <c r="P90" i="16"/>
  <c r="C77" i="8" s="1"/>
  <c r="S100" i="16"/>
  <c r="I87" i="8" s="1"/>
  <c r="R59" i="16"/>
  <c r="E46" i="8" s="1"/>
  <c r="B46" i="8" s="1"/>
  <c r="V99" i="16"/>
  <c r="O86" i="8" s="1"/>
  <c r="V74" i="16"/>
  <c r="O61" i="8" s="1"/>
  <c r="X59" i="16"/>
  <c r="Q46" i="8" s="1"/>
  <c r="N46" i="8" s="1"/>
  <c r="V44" i="16"/>
  <c r="O31" i="8" s="1"/>
  <c r="P39" i="16"/>
  <c r="C26" i="8" s="1"/>
  <c r="X74" i="16"/>
  <c r="Q61" i="8" s="1"/>
  <c r="N61" i="8" s="1"/>
  <c r="T55" i="16"/>
  <c r="R61" i="16"/>
  <c r="E48" i="8" s="1"/>
  <c r="B48" i="8" s="1"/>
  <c r="T94" i="16"/>
  <c r="U34" i="16"/>
  <c r="K21" i="8" s="1"/>
  <c r="H21" i="8" s="1"/>
  <c r="W110" i="16"/>
  <c r="R69" i="16"/>
  <c r="E56" i="8" s="1"/>
  <c r="B56" i="8" s="1"/>
  <c r="V108" i="16"/>
  <c r="O95" i="8" s="1"/>
  <c r="X39" i="16"/>
  <c r="Q26" i="8" s="1"/>
  <c r="N26" i="8" s="1"/>
  <c r="P59" i="16"/>
  <c r="C46" i="8" s="1"/>
  <c r="X86" i="16"/>
  <c r="Q73" i="8" s="1"/>
  <c r="N73" i="8" s="1"/>
  <c r="V59" i="16"/>
  <c r="O46" i="8" s="1"/>
  <c r="Q108" i="16"/>
  <c r="W58" i="16"/>
  <c r="Q46" i="16"/>
  <c r="T50" i="16"/>
  <c r="T60" i="16"/>
  <c r="S69" i="16"/>
  <c r="I56" i="8" s="1"/>
  <c r="T62" i="16"/>
  <c r="P50" i="16"/>
  <c r="C37" i="8" s="1"/>
  <c r="X117" i="16"/>
  <c r="U97" i="16"/>
  <c r="K84" i="8" s="1"/>
  <c r="H84" i="8" s="1"/>
  <c r="Q50" i="16"/>
  <c r="U57" i="16"/>
  <c r="K44" i="8" s="1"/>
  <c r="H44" i="8" s="1"/>
  <c r="R97" i="16"/>
  <c r="E84" i="8" s="1"/>
  <c r="B84" i="8" s="1"/>
  <c r="U98" i="16"/>
  <c r="K85" i="8" s="1"/>
  <c r="H85" i="8" s="1"/>
  <c r="P98" i="16"/>
  <c r="C85" i="8" s="1"/>
  <c r="R109" i="16"/>
  <c r="E96" i="8" s="1"/>
  <c r="B96" i="8" s="1"/>
  <c r="X92" i="16"/>
  <c r="Q79" i="8" s="1"/>
  <c r="N79" i="8" s="1"/>
  <c r="P87" i="16"/>
  <c r="C74" i="8" s="1"/>
  <c r="P118" i="16"/>
  <c r="V82" i="16"/>
  <c r="O69" i="8" s="1"/>
  <c r="X84" i="16"/>
  <c r="Q71" i="8" s="1"/>
  <c r="N71" i="8" s="1"/>
  <c r="P47" i="16"/>
  <c r="C34" i="8" s="1"/>
  <c r="W91" i="16"/>
  <c r="U80" i="16"/>
  <c r="K67" i="8" s="1"/>
  <c r="H67" i="8" s="1"/>
  <c r="W75" i="16"/>
  <c r="P52" i="16"/>
  <c r="C39" i="8" s="1"/>
  <c r="Q86" i="16"/>
  <c r="R36" i="16"/>
  <c r="E23" i="8" s="1"/>
  <c r="B23" i="8" s="1"/>
  <c r="T109" i="16"/>
  <c r="Q90" i="16"/>
  <c r="P97" i="16"/>
  <c r="C84" i="8" s="1"/>
  <c r="W47" i="16"/>
  <c r="R81" i="16"/>
  <c r="E68" i="8" s="1"/>
  <c r="B68" i="8" s="1"/>
  <c r="R103" i="16"/>
  <c r="E90" i="8" s="1"/>
  <c r="B90" i="8" s="1"/>
  <c r="R78" i="16"/>
  <c r="E65" i="8" s="1"/>
  <c r="B65" i="8" s="1"/>
  <c r="S80" i="16"/>
  <c r="I67" i="8" s="1"/>
  <c r="T113" i="16"/>
  <c r="W116" i="16"/>
  <c r="R62" i="16"/>
  <c r="E49" i="8" s="1"/>
  <c r="B49" i="8" s="1"/>
  <c r="W65" i="16"/>
  <c r="U108" i="16"/>
  <c r="K95" i="8" s="1"/>
  <c r="H95" i="8" s="1"/>
  <c r="W103" i="16"/>
  <c r="X123" i="16"/>
  <c r="U119" i="16"/>
  <c r="U92" i="16"/>
  <c r="K79" i="8" s="1"/>
  <c r="H79" i="8" s="1"/>
  <c r="W63" i="16"/>
  <c r="S94" i="16"/>
  <c r="I81" i="8" s="1"/>
  <c r="S116" i="16"/>
  <c r="R75" i="16"/>
  <c r="E62" i="8" s="1"/>
  <c r="B62" i="8" s="1"/>
  <c r="U79" i="16"/>
  <c r="K66" i="8" s="1"/>
  <c r="H66" i="8" s="1"/>
  <c r="Q82" i="16"/>
  <c r="U56" i="16"/>
  <c r="K43" i="8" s="1"/>
  <c r="H43" i="8" s="1"/>
  <c r="P54" i="16"/>
  <c r="C41" i="8" s="1"/>
  <c r="S106" i="16"/>
  <c r="I93" i="8" s="1"/>
  <c r="S59" i="16"/>
  <c r="I46" i="8" s="1"/>
  <c r="Q83" i="16"/>
  <c r="S88" i="16"/>
  <c r="I75" i="8" s="1"/>
  <c r="X102" i="16"/>
  <c r="Q89" i="8" s="1"/>
  <c r="N89" i="8" s="1"/>
  <c r="U68" i="16"/>
  <c r="K55" i="8" s="1"/>
  <c r="H55" i="8" s="1"/>
  <c r="V62" i="16"/>
  <c r="O49" i="8" s="1"/>
  <c r="V116" i="16"/>
  <c r="R116" i="16"/>
  <c r="Q39" i="16"/>
  <c r="U121" i="16"/>
  <c r="P46" i="16"/>
  <c r="C33" i="8" s="1"/>
  <c r="S48" i="16"/>
  <c r="I35" i="8" s="1"/>
  <c r="P61" i="16"/>
  <c r="C48" i="8" s="1"/>
  <c r="P65" i="16"/>
  <c r="C52" i="8" s="1"/>
  <c r="R85" i="16"/>
  <c r="E72" i="8" s="1"/>
  <c r="B72" i="8" s="1"/>
  <c r="T119" i="16"/>
  <c r="U55" i="16"/>
  <c r="K42" i="8" s="1"/>
  <c r="H42" i="8" s="1"/>
  <c r="V77" i="16"/>
  <c r="O64" i="8" s="1"/>
  <c r="P60" i="16"/>
  <c r="C47" i="8" s="1"/>
  <c r="V66" i="16"/>
  <c r="O53" i="8" s="1"/>
  <c r="W95" i="16"/>
  <c r="P88" i="16"/>
  <c r="C75" i="8" s="1"/>
  <c r="Q48" i="16"/>
  <c r="P73" i="16"/>
  <c r="C60" i="8" s="1"/>
  <c r="W94" i="16"/>
  <c r="X90" i="16"/>
  <c r="Q77" i="8" s="1"/>
  <c r="N77" i="8" s="1"/>
  <c r="R37" i="16"/>
  <c r="E24" i="8" s="1"/>
  <c r="B24" i="8" s="1"/>
  <c r="Q67" i="16"/>
  <c r="Q49" i="16"/>
  <c r="S40" i="16"/>
  <c r="I27" i="8" s="1"/>
  <c r="S103" i="16"/>
  <c r="I90" i="8" s="1"/>
  <c r="T59" i="16"/>
  <c r="U74" i="16"/>
  <c r="K61" i="8" s="1"/>
  <c r="H61" i="8" s="1"/>
  <c r="S113" i="16"/>
  <c r="X45" i="16"/>
  <c r="Q32" i="8" s="1"/>
  <c r="N32" i="8" s="1"/>
  <c r="X64" i="16"/>
  <c r="Q51" i="8" s="1"/>
  <c r="N51" i="8" s="1"/>
  <c r="X105" i="16"/>
  <c r="Q92" i="8" s="1"/>
  <c r="N92" i="8" s="1"/>
  <c r="U105" i="16"/>
  <c r="K92" i="8" s="1"/>
  <c r="H92" i="8" s="1"/>
  <c r="S44" i="16"/>
  <c r="I31" i="8" s="1"/>
  <c r="W45" i="16"/>
  <c r="U115" i="16"/>
  <c r="S119" i="16"/>
  <c r="U102" i="16"/>
  <c r="K89" i="8" s="1"/>
  <c r="H89" i="8" s="1"/>
  <c r="R113" i="16"/>
  <c r="S41" i="16"/>
  <c r="I28" i="8" s="1"/>
  <c r="X122" i="16"/>
  <c r="R92" i="16"/>
  <c r="E79" i="8" s="1"/>
  <c r="B79" i="8" s="1"/>
  <c r="P48" i="16"/>
  <c r="C35" i="8" s="1"/>
  <c r="P115" i="16"/>
  <c r="S63" i="16"/>
  <c r="I50" i="8" s="1"/>
  <c r="V38" i="16"/>
  <c r="O25" i="8" s="1"/>
  <c r="Q45" i="16"/>
  <c r="T65" i="16"/>
  <c r="Q88" i="16"/>
  <c r="T76" i="16"/>
  <c r="S83" i="16"/>
  <c r="I70" i="8" s="1"/>
  <c r="Q107" i="16"/>
  <c r="P119" i="16"/>
  <c r="T92" i="16"/>
  <c r="P93" i="16"/>
  <c r="C80" i="8" s="1"/>
  <c r="R108" i="16"/>
  <c r="E95" i="8" s="1"/>
  <c r="B95" i="8" s="1"/>
  <c r="R63" i="16"/>
  <c r="E50" i="8" s="1"/>
  <c r="B50" i="8" s="1"/>
  <c r="U117" i="16"/>
  <c r="Q55" i="16"/>
  <c r="S34" i="16"/>
  <c r="I21" i="8" s="1"/>
  <c r="X96" i="16"/>
  <c r="Q83" i="8" s="1"/>
  <c r="N83" i="8" s="1"/>
  <c r="U77" i="16"/>
  <c r="K64" i="8" s="1"/>
  <c r="H64" i="8" s="1"/>
  <c r="V100" i="16"/>
  <c r="O87" i="8" s="1"/>
  <c r="Q75" i="16"/>
  <c r="R117" i="16"/>
  <c r="V57" i="16"/>
  <c r="O44" i="8" s="1"/>
  <c r="W90" i="16"/>
  <c r="R88" i="16"/>
  <c r="E75" i="8" s="1"/>
  <c r="B75" i="8" s="1"/>
  <c r="P117" i="16"/>
  <c r="P53" i="16"/>
  <c r="C40" i="8" s="1"/>
  <c r="X41" i="16"/>
  <c r="Q28" i="8" s="1"/>
  <c r="N28" i="8" s="1"/>
  <c r="R83" i="16"/>
  <c r="E70" i="8" s="1"/>
  <c r="B70" i="8" s="1"/>
  <c r="W96" i="16"/>
  <c r="P40" i="16"/>
  <c r="C27" i="8" s="1"/>
  <c r="P89" i="16"/>
  <c r="C76" i="8" s="1"/>
  <c r="U88" i="16"/>
  <c r="K75" i="8" s="1"/>
  <c r="H75" i="8" s="1"/>
  <c r="V87" i="16"/>
  <c r="O74" i="8" s="1"/>
  <c r="S42" i="16"/>
  <c r="I29" i="8" s="1"/>
  <c r="S123" i="16"/>
  <c r="W77" i="16"/>
  <c r="S35" i="16"/>
  <c r="I22" i="8" s="1"/>
  <c r="P66" i="16"/>
  <c r="C53" i="8" s="1"/>
  <c r="T33" i="16"/>
  <c r="S81" i="16"/>
  <c r="I68" i="8" s="1"/>
  <c r="V45" i="16"/>
  <c r="O32" i="8" s="1"/>
  <c r="Q101" i="16"/>
  <c r="V72" i="16"/>
  <c r="O59" i="8" s="1"/>
  <c r="Q47" i="16"/>
  <c r="P64" i="16"/>
  <c r="C51" i="8" s="1"/>
  <c r="T38" i="16"/>
  <c r="V102" i="16"/>
  <c r="O89" i="8" s="1"/>
  <c r="Q64" i="16"/>
  <c r="P51" i="16"/>
  <c r="C38" i="8" s="1"/>
  <c r="W111" i="16"/>
  <c r="Q110" i="16"/>
  <c r="S122" i="16"/>
  <c r="W109" i="16"/>
  <c r="Q94" i="16"/>
  <c r="Q51" i="16"/>
  <c r="V71" i="16"/>
  <c r="O58" i="8" s="1"/>
  <c r="R60" i="16"/>
  <c r="E47" i="8" s="1"/>
  <c r="B47" i="8" s="1"/>
  <c r="P69" i="16"/>
  <c r="C56" i="8" s="1"/>
  <c r="S112" i="16"/>
  <c r="Q118" i="16"/>
  <c r="W48" i="16"/>
  <c r="V113" i="16"/>
  <c r="U89" i="16"/>
  <c r="K76" i="8" s="1"/>
  <c r="H76" i="8" s="1"/>
  <c r="W76" i="16"/>
  <c r="T105" i="16"/>
  <c r="R39" i="16"/>
  <c r="E26" i="8" s="1"/>
  <c r="B26" i="8" s="1"/>
  <c r="W98" i="16"/>
  <c r="S74" i="16"/>
  <c r="I61" i="8" s="1"/>
  <c r="R49" i="16"/>
  <c r="E36" i="8" s="1"/>
  <c r="B36" i="8" s="1"/>
  <c r="U51" i="16"/>
  <c r="K38" i="8" s="1"/>
  <c r="H38" i="8" s="1"/>
  <c r="W92" i="16"/>
  <c r="W71" i="16"/>
  <c r="X112" i="16"/>
  <c r="W108" i="16"/>
  <c r="X53" i="16"/>
  <c r="Q40" i="8" s="1"/>
  <c r="N40" i="8" s="1"/>
  <c r="V42" i="16"/>
  <c r="O29" i="8" s="1"/>
  <c r="V105" i="16"/>
  <c r="O92" i="8" s="1"/>
  <c r="T115" i="16"/>
  <c r="V63" i="16"/>
  <c r="O50" i="8" s="1"/>
  <c r="P80" i="16"/>
  <c r="C67" i="8" s="1"/>
  <c r="U38" i="16"/>
  <c r="K25" i="8" s="1"/>
  <c r="H25" i="8" s="1"/>
  <c r="Q44" i="16"/>
  <c r="Q37" i="16"/>
  <c r="X73" i="16"/>
  <c r="Q60" i="8" s="1"/>
  <c r="N60" i="8" s="1"/>
  <c r="P81" i="16"/>
  <c r="C68" i="8" s="1"/>
  <c r="V118" i="16"/>
  <c r="W51" i="16"/>
  <c r="V90" i="16"/>
  <c r="O77" i="8" s="1"/>
  <c r="T114" i="16"/>
  <c r="R68" i="16"/>
  <c r="E55" i="8" s="1"/>
  <c r="B55" i="8" s="1"/>
  <c r="W74" i="16"/>
  <c r="S56" i="16"/>
  <c r="I43" i="8" s="1"/>
  <c r="Q99" i="16"/>
  <c r="T81" i="16"/>
  <c r="P107" i="16"/>
  <c r="C94" i="8" s="1"/>
  <c r="T117" i="16"/>
  <c r="V101" i="16"/>
  <c r="O88" i="8" s="1"/>
  <c r="R66" i="16"/>
  <c r="E53" i="8" s="1"/>
  <c r="B53" i="8" s="1"/>
  <c r="V55" i="16"/>
  <c r="O42" i="8" s="1"/>
  <c r="S117" i="16"/>
  <c r="W79" i="16"/>
  <c r="V41" i="16"/>
  <c r="O28" i="8" s="1"/>
  <c r="U100" i="16"/>
  <c r="K87" i="8" s="1"/>
  <c r="H87" i="8" s="1"/>
  <c r="T75" i="16"/>
  <c r="R38" i="16"/>
  <c r="E25" i="8" s="1"/>
  <c r="B25" i="8" s="1"/>
  <c r="W38" i="16"/>
  <c r="X47" i="16"/>
  <c r="Q34" i="8" s="1"/>
  <c r="N34" i="8" s="1"/>
  <c r="P44" i="16"/>
  <c r="C31" i="8" s="1"/>
  <c r="P71" i="16"/>
  <c r="C58" i="8" s="1"/>
  <c r="U33" i="16"/>
  <c r="K20" i="8" s="1"/>
  <c r="H20" i="8" s="1"/>
  <c r="P112" i="16"/>
  <c r="R102" i="16"/>
  <c r="E89" i="8" s="1"/>
  <c r="B89" i="8" s="1"/>
  <c r="U93" i="16"/>
  <c r="K80" i="8" s="1"/>
  <c r="H80" i="8" s="1"/>
  <c r="W62" i="16"/>
  <c r="R43" i="16"/>
  <c r="E30" i="8" s="1"/>
  <c r="B30" i="8" s="1"/>
  <c r="T39" i="16"/>
  <c r="R53" i="16"/>
  <c r="E40" i="8" s="1"/>
  <c r="B40" i="8" s="1"/>
  <c r="R76" i="16"/>
  <c r="E63" i="8" s="1"/>
  <c r="B63" i="8" s="1"/>
  <c r="U75" i="16"/>
  <c r="K62" i="8" s="1"/>
  <c r="H62" i="8" s="1"/>
  <c r="U63" i="16"/>
  <c r="K50" i="8" s="1"/>
  <c r="H50" i="8" s="1"/>
  <c r="V92" i="16"/>
  <c r="O79" i="8" s="1"/>
  <c r="X75" i="16"/>
  <c r="Q62" i="8" s="1"/>
  <c r="N62" i="8" s="1"/>
  <c r="W104" i="16"/>
  <c r="P82" i="16"/>
  <c r="C69" i="8" s="1"/>
  <c r="P55" i="16"/>
  <c r="C42" i="8" s="1"/>
  <c r="P121" i="16"/>
  <c r="Q115" i="16"/>
  <c r="X48" i="16"/>
  <c r="Q35" i="8" s="1"/>
  <c r="N35" i="8" s="1"/>
  <c r="W64" i="16"/>
  <c r="T88" i="16"/>
  <c r="X93" i="16"/>
  <c r="Q80" i="8" s="1"/>
  <c r="N80" i="8" s="1"/>
  <c r="S115" i="16"/>
  <c r="Q85" i="16"/>
  <c r="Q93" i="16"/>
  <c r="P86" i="16"/>
  <c r="C73" i="8" s="1"/>
  <c r="W114" i="16"/>
  <c r="T56" i="16"/>
  <c r="R55" i="16"/>
  <c r="E42" i="8" s="1"/>
  <c r="B42" i="8" s="1"/>
  <c r="U42" i="16"/>
  <c r="K29" i="8" s="1"/>
  <c r="H29" i="8" s="1"/>
  <c r="R114" i="16"/>
  <c r="R64" i="16"/>
  <c r="E51" i="8" s="1"/>
  <c r="B51" i="8" s="1"/>
  <c r="W113" i="16"/>
  <c r="U64" i="16"/>
  <c r="K51" i="8" s="1"/>
  <c r="H51" i="8" s="1"/>
  <c r="T42" i="16"/>
  <c r="U71" i="16"/>
  <c r="K58" i="8" s="1"/>
  <c r="H58" i="8" s="1"/>
  <c r="Q97" i="16"/>
  <c r="U36" i="16"/>
  <c r="K23" i="8" s="1"/>
  <c r="H23" i="8" s="1"/>
  <c r="X94" i="16"/>
  <c r="Q81" i="8" s="1"/>
  <c r="N81" i="8" s="1"/>
  <c r="V122" i="16"/>
  <c r="T91" i="16"/>
  <c r="P78" i="16"/>
  <c r="C65" i="8" s="1"/>
  <c r="S89" i="16"/>
  <c r="I76" i="8" s="1"/>
  <c r="T61" i="16"/>
  <c r="S46" i="16"/>
  <c r="I33" i="8" s="1"/>
  <c r="S93" i="16"/>
  <c r="I80" i="8" s="1"/>
  <c r="W89" i="16"/>
  <c r="R111" i="16"/>
  <c r="U86" i="16"/>
  <c r="K73" i="8" s="1"/>
  <c r="H73" i="8" s="1"/>
  <c r="X109" i="16"/>
  <c r="Q96" i="8" s="1"/>
  <c r="N96" i="8" s="1"/>
  <c r="T58" i="16"/>
  <c r="Q80" i="16"/>
  <c r="W123" i="16"/>
  <c r="X38" i="16"/>
  <c r="Q25" i="8" s="1"/>
  <c r="N25" i="8" s="1"/>
  <c r="W57" i="16"/>
  <c r="T108" i="16"/>
  <c r="T40" i="16"/>
  <c r="R119" i="16"/>
  <c r="W55" i="16"/>
  <c r="U78" i="16"/>
  <c r="K65" i="8" s="1"/>
  <c r="H65" i="8" s="1"/>
  <c r="P91" i="16"/>
  <c r="C78" i="8" s="1"/>
  <c r="V64" i="16"/>
  <c r="O51" i="8" s="1"/>
  <c r="S38" i="16"/>
  <c r="I25" i="8" s="1"/>
  <c r="P67" i="16"/>
  <c r="C54" i="8" s="1"/>
  <c r="S36" i="16"/>
  <c r="I23" i="8" s="1"/>
  <c r="S37" i="16"/>
  <c r="I24" i="8" s="1"/>
  <c r="S47" i="16"/>
  <c r="I34" i="8" s="1"/>
  <c r="Q121" i="16"/>
  <c r="X111" i="16"/>
  <c r="W97" i="16"/>
  <c r="P72" i="16"/>
  <c r="C59" i="8" s="1"/>
  <c r="W100" i="16"/>
  <c r="U83" i="16"/>
  <c r="K70" i="8" s="1"/>
  <c r="H70" i="8" s="1"/>
  <c r="U120" i="16"/>
  <c r="T45" i="16"/>
  <c r="Q59" i="16"/>
  <c r="S70" i="16"/>
  <c r="I57" i="8" s="1"/>
  <c r="S76" i="16"/>
  <c r="I63" i="8" s="1"/>
  <c r="R79" i="16"/>
  <c r="E66" i="8" s="1"/>
  <c r="B66" i="8" s="1"/>
  <c r="U91" i="16"/>
  <c r="K78" i="8" s="1"/>
  <c r="H78" i="8" s="1"/>
  <c r="Q114" i="16"/>
  <c r="S121" i="16"/>
  <c r="P79" i="16"/>
  <c r="C66" i="8" s="1"/>
  <c r="S53" i="16"/>
  <c r="I40" i="8" s="1"/>
  <c r="W72" i="16"/>
  <c r="U47" i="16"/>
  <c r="K34" i="8" s="1"/>
  <c r="H34" i="8" s="1"/>
  <c r="P102" i="16"/>
  <c r="C89" i="8" s="1"/>
  <c r="T103" i="16"/>
  <c r="V80" i="16"/>
  <c r="O67" i="8" s="1"/>
  <c r="R104" i="16"/>
  <c r="E91" i="8" s="1"/>
  <c r="B91" i="8" s="1"/>
  <c r="U60" i="16"/>
  <c r="K47" i="8" s="1"/>
  <c r="H47" i="8" s="1"/>
  <c r="T116" i="16"/>
  <c r="R44" i="16"/>
  <c r="E31" i="8" s="1"/>
  <c r="B31" i="8" s="1"/>
  <c r="Q123" i="16"/>
  <c r="P108" i="16"/>
  <c r="C95" i="8" s="1"/>
  <c r="R42" i="16"/>
  <c r="E29" i="8" s="1"/>
  <c r="B29" i="8" s="1"/>
  <c r="X63" i="16"/>
  <c r="Q50" i="8" s="1"/>
  <c r="N50" i="8" s="1"/>
  <c r="V70" i="16"/>
  <c r="O57" i="8" s="1"/>
  <c r="U41" i="16"/>
  <c r="K28" i="8" s="1"/>
  <c r="H28" i="8" s="1"/>
  <c r="V68" i="16"/>
  <c r="O55" i="8" s="1"/>
  <c r="X65" i="16"/>
  <c r="Q52" i="8" s="1"/>
  <c r="N52" i="8" s="1"/>
  <c r="Q70" i="16"/>
  <c r="X49" i="16"/>
  <c r="Q36" i="8" s="1"/>
  <c r="N36" i="8" s="1"/>
  <c r="S111" i="16"/>
  <c r="X116" i="16"/>
  <c r="P123" i="16"/>
  <c r="T112" i="16"/>
  <c r="X81" i="16"/>
  <c r="Q68" i="8" s="1"/>
  <c r="N68" i="8" s="1"/>
  <c r="V112" i="16"/>
  <c r="T34" i="16"/>
  <c r="S67" i="16"/>
  <c r="I54" i="8" s="1"/>
  <c r="U44" i="16"/>
  <c r="K31" i="8" s="1"/>
  <c r="H31" i="8" s="1"/>
  <c r="T78" i="16"/>
  <c r="Q54" i="16"/>
  <c r="R120" i="16"/>
  <c r="W40" i="16"/>
  <c r="S61" i="16"/>
  <c r="I48" i="8" s="1"/>
  <c r="U116" i="16"/>
  <c r="X99" i="16"/>
  <c r="Q86" i="8" s="1"/>
  <c r="N86" i="8" s="1"/>
  <c r="U90" i="16"/>
  <c r="K77" i="8" s="1"/>
  <c r="H77" i="8" s="1"/>
  <c r="X88" i="16"/>
  <c r="Q75" i="8" s="1"/>
  <c r="N75" i="8" s="1"/>
  <c r="U118" i="16"/>
  <c r="V47" i="16"/>
  <c r="O34" i="8" s="1"/>
  <c r="Q63" i="16"/>
  <c r="P57" i="16"/>
  <c r="C44" i="8" s="1"/>
  <c r="P122" i="16"/>
  <c r="P120" i="16"/>
  <c r="V119" i="16"/>
  <c r="X103" i="16"/>
  <c r="Q90" i="8" s="1"/>
  <c r="N90" i="8" s="1"/>
  <c r="U81" i="16"/>
  <c r="K68" i="8" s="1"/>
  <c r="H68" i="8" s="1"/>
  <c r="X78" i="16"/>
  <c r="Q65" i="8" s="1"/>
  <c r="N65" i="8" s="1"/>
  <c r="P101" i="16"/>
  <c r="C88" i="8" s="1"/>
  <c r="S65" i="16"/>
  <c r="I52" i="8" s="1"/>
  <c r="V61" i="16"/>
  <c r="O48" i="8" s="1"/>
  <c r="X113" i="16"/>
  <c r="X44" i="16"/>
  <c r="Q31" i="8" s="1"/>
  <c r="N31" i="8" s="1"/>
  <c r="X83" i="16"/>
  <c r="Q70" i="8" s="1"/>
  <c r="N70" i="8" s="1"/>
  <c r="T95" i="16"/>
  <c r="T111" i="16"/>
  <c r="R46" i="16"/>
  <c r="E33" i="8" s="1"/>
  <c r="B33" i="8" s="1"/>
  <c r="W44" i="16"/>
  <c r="W121" i="16"/>
  <c r="Q113" i="16"/>
  <c r="T51" i="16"/>
  <c r="R82" i="16"/>
  <c r="E69" i="8" s="1"/>
  <c r="B69" i="8" s="1"/>
  <c r="U114" i="16"/>
  <c r="R118" i="16"/>
  <c r="R90" i="16"/>
  <c r="E77" i="8" s="1"/>
  <c r="B77" i="8" s="1"/>
  <c r="T123" i="16"/>
  <c r="T73" i="16"/>
  <c r="W86" i="16"/>
  <c r="T97" i="16"/>
  <c r="U52" i="16"/>
  <c r="K39" i="8" s="1"/>
  <c r="H39" i="8" s="1"/>
  <c r="S39" i="16"/>
  <c r="I26" i="8" s="1"/>
  <c r="T90" i="16"/>
  <c r="Q119" i="16"/>
  <c r="T99" i="16"/>
  <c r="S45" i="16"/>
  <c r="I32" i="8" s="1"/>
  <c r="W81" i="16"/>
  <c r="S98" i="16"/>
  <c r="I85" i="8" s="1"/>
  <c r="P106" i="16"/>
  <c r="C93" i="8" s="1"/>
  <c r="W53" i="16"/>
  <c r="U54" i="16"/>
  <c r="K41" i="8" s="1"/>
  <c r="H41" i="8" s="1"/>
  <c r="V111" i="16"/>
  <c r="R121" i="16"/>
  <c r="W56" i="16"/>
  <c r="Q74" i="16"/>
  <c r="R70" i="16"/>
  <c r="E57" i="8" s="1"/>
  <c r="B57" i="8" s="1"/>
  <c r="Q42" i="16"/>
  <c r="W68" i="16"/>
  <c r="V121" i="16"/>
  <c r="R94" i="16"/>
  <c r="E81" i="8" s="1"/>
  <c r="B81" i="8" s="1"/>
  <c r="X104" i="16"/>
  <c r="Q91" i="8" s="1"/>
  <c r="N91" i="8" s="1"/>
  <c r="V94" i="16"/>
  <c r="O81" i="8" s="1"/>
  <c r="Q120" i="16"/>
  <c r="V56" i="16"/>
  <c r="O43" i="8" s="1"/>
  <c r="T66" i="16"/>
  <c r="V51" i="16"/>
  <c r="O38" i="8" s="1"/>
  <c r="W106" i="16"/>
  <c r="T118" i="16"/>
  <c r="P111" i="16"/>
  <c r="Q91" i="16"/>
  <c r="X55" i="16"/>
  <c r="Q42" i="8" s="1"/>
  <c r="N42" i="8" s="1"/>
  <c r="X70" i="16"/>
  <c r="Q57" i="8" s="1"/>
  <c r="N57" i="8" s="1"/>
  <c r="W39" i="16"/>
  <c r="Q36" i="16"/>
  <c r="S105" i="16"/>
  <c r="I92" i="8" s="1"/>
  <c r="S71" i="16"/>
  <c r="I58" i="8" s="1"/>
  <c r="V91" i="16"/>
  <c r="O78" i="8" s="1"/>
  <c r="P36" i="16"/>
  <c r="C23" i="8" s="1"/>
  <c r="T110" i="16"/>
  <c r="R58" i="16"/>
  <c r="E45" i="8" s="1"/>
  <c r="B45" i="8" s="1"/>
  <c r="W107" i="16"/>
  <c r="W122" i="16"/>
  <c r="Q105" i="16"/>
  <c r="T74" i="16"/>
  <c r="W87" i="16"/>
  <c r="U53" i="16"/>
  <c r="K40" i="8" s="1"/>
  <c r="H40" i="8" s="1"/>
  <c r="R123" i="16"/>
  <c r="X87" i="16"/>
  <c r="Q74" i="8" s="1"/>
  <c r="N74" i="8" s="1"/>
  <c r="V109" i="16"/>
  <c r="O96" i="8" s="1"/>
  <c r="P113" i="16"/>
  <c r="S79" i="16"/>
  <c r="I66" i="8" s="1"/>
  <c r="U111" i="16"/>
  <c r="U112" i="16"/>
  <c r="U49" i="16"/>
  <c r="K36" i="8" s="1"/>
  <c r="H36" i="8" s="1"/>
  <c r="V96" i="16"/>
  <c r="O83" i="8" s="1"/>
  <c r="P42" i="16"/>
  <c r="C29" i="8" s="1"/>
  <c r="Q40" i="16"/>
  <c r="U104" i="16"/>
  <c r="K91" i="8" s="1"/>
  <c r="H91" i="8" s="1"/>
  <c r="T120" i="16"/>
  <c r="U65" i="16"/>
  <c r="K52" i="8" s="1"/>
  <c r="H52" i="8" s="1"/>
  <c r="P68" i="16"/>
  <c r="C55" i="8" s="1"/>
  <c r="T54" i="16"/>
  <c r="T96" i="16"/>
  <c r="S49" i="16"/>
  <c r="I36" i="8" s="1"/>
  <c r="Q102" i="16"/>
  <c r="Q72" i="16"/>
  <c r="V78" i="16"/>
  <c r="O65" i="8" s="1"/>
  <c r="T64" i="16"/>
  <c r="Q78" i="16"/>
  <c r="X114" i="16"/>
  <c r="U96" i="16"/>
  <c r="K83" i="8" s="1"/>
  <c r="H83" i="8" s="1"/>
  <c r="V46" i="16"/>
  <c r="O33" i="8" s="1"/>
  <c r="X56" i="16"/>
  <c r="Q43" i="8" s="1"/>
  <c r="N43" i="8" s="1"/>
  <c r="R107" i="16"/>
  <c r="E94" i="8" s="1"/>
  <c r="B94" i="8" s="1"/>
  <c r="T63" i="16"/>
  <c r="W115" i="16"/>
  <c r="V120" i="16"/>
  <c r="X57" i="16"/>
  <c r="Q44" i="8" s="1"/>
  <c r="N44" i="8" s="1"/>
  <c r="X115" i="16"/>
  <c r="P105" i="16"/>
  <c r="C92" i="8" s="1"/>
  <c r="X50" i="16"/>
  <c r="Q37" i="8" s="1"/>
  <c r="N37" i="8" s="1"/>
  <c r="P84" i="16"/>
  <c r="C71" i="8" s="1"/>
  <c r="W66" i="16"/>
  <c r="Q79" i="16"/>
  <c r="X108" i="16"/>
  <c r="Q95" i="8" s="1"/>
  <c r="N95" i="8" s="1"/>
  <c r="P77" i="16"/>
  <c r="C64" i="8" s="1"/>
  <c r="T68" i="16"/>
  <c r="X62" i="16"/>
  <c r="Q49" i="8" s="1"/>
  <c r="N49" i="8" s="1"/>
  <c r="U82" i="16"/>
  <c r="K69" i="8" s="1"/>
  <c r="H69" i="8" s="1"/>
  <c r="W67" i="16"/>
  <c r="X97" i="16"/>
  <c r="Q84" i="8" s="1"/>
  <c r="N84" i="8" s="1"/>
  <c r="Q103" i="16"/>
  <c r="T41" i="16"/>
  <c r="X66" i="16"/>
  <c r="Q53" i="8" s="1"/>
  <c r="N53" i="8" s="1"/>
  <c r="W84" i="16"/>
  <c r="U107" i="16"/>
  <c r="K94" i="8" s="1"/>
  <c r="H94" i="8" s="1"/>
  <c r="V52" i="16"/>
  <c r="O39" i="8" s="1"/>
  <c r="R105" i="16"/>
  <c r="E92" i="8" s="1"/>
  <c r="B92" i="8" s="1"/>
  <c r="Q65" i="16"/>
  <c r="S120" i="16"/>
  <c r="T35" i="16"/>
  <c r="T36" i="16"/>
  <c r="S118" i="16"/>
  <c r="S73" i="16"/>
  <c r="I60" i="8" s="1"/>
  <c r="U76" i="16"/>
  <c r="K63" i="8" s="1"/>
  <c r="H63" i="8" s="1"/>
  <c r="R65" i="16"/>
  <c r="E52" i="8" s="1"/>
  <c r="B52" i="8" s="1"/>
  <c r="R72" i="16"/>
  <c r="E59" i="8" s="1"/>
  <c r="B59" i="8" s="1"/>
  <c r="U84" i="16"/>
  <c r="K71" i="8" s="1"/>
  <c r="H71" i="8" s="1"/>
  <c r="U72" i="16"/>
  <c r="K59" i="8" s="1"/>
  <c r="H59" i="8" s="1"/>
  <c r="T104" i="16"/>
  <c r="T46" i="16"/>
  <c r="V53" i="16"/>
  <c r="O40" i="8" s="1"/>
  <c r="Q84" i="16"/>
  <c r="S101" i="16"/>
  <c r="I88" i="8" s="1"/>
  <c r="X120" i="16"/>
  <c r="W73" i="16"/>
  <c r="V84" i="16"/>
  <c r="O71" i="8" s="1"/>
  <c r="X80" i="16"/>
  <c r="Q67" i="8" s="1"/>
  <c r="N67" i="8" s="1"/>
  <c r="P63" i="16"/>
  <c r="C50" i="8" s="1"/>
  <c r="P104" i="16"/>
  <c r="C91" i="8" s="1"/>
  <c r="X85" i="16"/>
  <c r="Q72" i="8" s="1"/>
  <c r="N72" i="8" s="1"/>
  <c r="S99" i="16"/>
  <c r="I86" i="8" s="1"/>
  <c r="R84" i="16"/>
  <c r="E71" i="8" s="1"/>
  <c r="B71" i="8" s="1"/>
  <c r="S110" i="16"/>
  <c r="V110" i="16"/>
  <c r="S32" i="16"/>
  <c r="I19" i="8" s="1"/>
  <c r="T121" i="16"/>
  <c r="W42" i="16"/>
  <c r="Q56" i="16"/>
  <c r="S50" i="16"/>
  <c r="I37" i="8" s="1"/>
  <c r="V81" i="16"/>
  <c r="O68" i="8" s="1"/>
  <c r="W83" i="16"/>
  <c r="V40" i="16"/>
  <c r="O27" i="8" s="1"/>
  <c r="R98" i="16"/>
  <c r="E85" i="8" s="1"/>
  <c r="B85" i="8" s="1"/>
  <c r="W99" i="16"/>
  <c r="U62" i="16"/>
  <c r="K49" i="8" s="1"/>
  <c r="H49" i="8" s="1"/>
  <c r="Q92" i="16"/>
  <c r="Q43" i="16"/>
  <c r="R56" i="16"/>
  <c r="E43" i="8" s="1"/>
  <c r="B43" i="8" s="1"/>
  <c r="R89" i="16"/>
  <c r="E76" i="8" s="1"/>
  <c r="B76" i="8" s="1"/>
  <c r="Q38" i="16"/>
  <c r="V60" i="16"/>
  <c r="O47" i="8" s="1"/>
  <c r="T43" i="16"/>
  <c r="S77" i="16"/>
  <c r="I64" i="8" s="1"/>
  <c r="S64" i="16"/>
  <c r="I51" i="8" s="1"/>
  <c r="X68" i="16"/>
  <c r="Q55" i="8" s="1"/>
  <c r="N55" i="8" s="1"/>
  <c r="Q73" i="16"/>
  <c r="S62" i="16"/>
  <c r="I49" i="8" s="1"/>
  <c r="Q71" i="16"/>
  <c r="U46" i="16"/>
  <c r="K33" i="8" s="1"/>
  <c r="H33" i="8" s="1"/>
  <c r="V115" i="16"/>
  <c r="Q58" i="16"/>
  <c r="X54" i="16"/>
  <c r="Q41" i="8" s="1"/>
  <c r="N41" i="8" s="1"/>
  <c r="S51" i="16"/>
  <c r="I38" i="8" s="1"/>
  <c r="U32" i="16"/>
  <c r="K19" i="8" s="1"/>
  <c r="H19" i="8" s="1"/>
  <c r="Q106" i="16"/>
  <c r="W120" i="16"/>
  <c r="T52" i="16"/>
  <c r="R74" i="16"/>
  <c r="E61" i="8" s="1"/>
  <c r="B61" i="8" s="1"/>
  <c r="Q69" i="16"/>
  <c r="P38" i="16"/>
  <c r="C25" i="8" s="1"/>
  <c r="R100" i="16"/>
  <c r="E87" i="8" s="1"/>
  <c r="B87" i="8" s="1"/>
  <c r="X119" i="16"/>
  <c r="Q61" i="16"/>
  <c r="T93" i="16"/>
  <c r="R47" i="16"/>
  <c r="E34" i="8" s="1"/>
  <c r="B34" i="8" s="1"/>
  <c r="V83" i="16"/>
  <c r="O70" i="8" s="1"/>
  <c r="S104" i="16"/>
  <c r="I91" i="8" s="1"/>
  <c r="X60" i="16"/>
  <c r="Q47" i="8" s="1"/>
  <c r="N47" i="8" s="1"/>
  <c r="P70" i="16"/>
  <c r="C57" i="8" s="1"/>
  <c r="X51" i="16"/>
  <c r="Q38" i="8" s="1"/>
  <c r="N38" i="8" s="1"/>
  <c r="V98" i="16"/>
  <c r="O85" i="8" s="1"/>
  <c r="T89" i="16"/>
  <c r="V50" i="16"/>
  <c r="O37" i="8" s="1"/>
  <c r="Q87" i="16"/>
  <c r="R41" i="16"/>
  <c r="E28" i="8" s="1"/>
  <c r="B28" i="8" s="1"/>
  <c r="W70" i="16"/>
  <c r="Q77" i="16"/>
  <c r="P41" i="16"/>
  <c r="C28" i="8" s="1"/>
  <c r="U48" i="16"/>
  <c r="K35" i="8" s="1"/>
  <c r="H35" i="8" s="1"/>
  <c r="V107" i="16"/>
  <c r="O94" i="8" s="1"/>
  <c r="T83" i="16"/>
  <c r="R95" i="16"/>
  <c r="E82" i="8" s="1"/>
  <c r="B82" i="8" s="1"/>
  <c r="Q117" i="16"/>
  <c r="U87" i="16"/>
  <c r="K74" i="8" s="1"/>
  <c r="H74" i="8" s="1"/>
  <c r="S96" i="16"/>
  <c r="I83" i="8" s="1"/>
  <c r="P94" i="16"/>
  <c r="C81" i="8" s="1"/>
  <c r="V97" i="16"/>
  <c r="O84" i="8" s="1"/>
  <c r="W88" i="16"/>
  <c r="S87" i="16"/>
  <c r="I74" i="8" s="1"/>
  <c r="S75" i="16"/>
  <c r="I62" i="8" s="1"/>
  <c r="S95" i="16"/>
  <c r="I82" i="8" s="1"/>
  <c r="U103" i="16"/>
  <c r="K90" i="8" s="1"/>
  <c r="H90" i="8" s="1"/>
  <c r="W46" i="16"/>
  <c r="Q89" i="16"/>
  <c r="T82" i="16"/>
  <c r="S68" i="16"/>
  <c r="I55" i="8" s="1"/>
  <c r="X79" i="16"/>
  <c r="Q66" i="8" s="1"/>
  <c r="N66" i="8" s="1"/>
  <c r="P56" i="16"/>
  <c r="C43" i="8" s="1"/>
  <c r="Q109" i="16"/>
  <c r="T86" i="16"/>
  <c r="W82" i="16"/>
  <c r="P62" i="16"/>
  <c r="C49" i="8" s="1"/>
  <c r="V39" i="16"/>
  <c r="O26" i="8" s="1"/>
  <c r="U35" i="16"/>
  <c r="K22" i="8" s="1"/>
  <c r="H22" i="8" s="1"/>
  <c r="R45" i="16"/>
  <c r="E32" i="8" s="1"/>
  <c r="B32" i="8" s="1"/>
  <c r="P96" i="16"/>
  <c r="C83" i="8" s="1"/>
  <c r="S78" i="16"/>
  <c r="I65" i="8" s="1"/>
  <c r="W54" i="16"/>
  <c r="U109" i="16"/>
  <c r="K96" i="8" s="1"/>
  <c r="H96" i="8" s="1"/>
  <c r="R112" i="16"/>
  <c r="R93" i="16"/>
  <c r="E80" i="8" s="1"/>
  <c r="B80" i="8" s="1"/>
  <c r="P37" i="16"/>
  <c r="C24" i="8" s="1"/>
  <c r="T72" i="16"/>
  <c r="S85" i="16"/>
  <c r="I72" i="8" s="1"/>
  <c r="X95" i="16"/>
  <c r="Q82" i="8" s="1"/>
  <c r="N82" i="8" s="1"/>
  <c r="X61" i="16"/>
  <c r="Q48" i="8" s="1"/>
  <c r="N48" i="8" s="1"/>
  <c r="U95" i="16"/>
  <c r="K82" i="8" s="1"/>
  <c r="H82" i="8" s="1"/>
  <c r="S102" i="16"/>
  <c r="I89" i="8" s="1"/>
  <c r="X100" i="16"/>
  <c r="Q87" i="8" s="1"/>
  <c r="N87" i="8" s="1"/>
  <c r="U106" i="16"/>
  <c r="K93" i="8" s="1"/>
  <c r="H93" i="8" s="1"/>
  <c r="R54" i="16"/>
  <c r="E41" i="8" s="1"/>
  <c r="B41" i="8" s="1"/>
  <c r="V117" i="16"/>
  <c r="V67" i="16"/>
  <c r="O54" i="8" s="1"/>
  <c r="T49" i="16"/>
  <c r="S72" i="16"/>
  <c r="I59" i="8" s="1"/>
  <c r="X72" i="16"/>
  <c r="Q59" i="8" s="1"/>
  <c r="N59" i="8" s="1"/>
  <c r="V89" i="16"/>
  <c r="O76" i="8" s="1"/>
  <c r="W61" i="16"/>
  <c r="T79" i="16"/>
  <c r="U110" i="16"/>
  <c r="W80" i="16"/>
  <c r="T71" i="16"/>
  <c r="R77" i="16"/>
  <c r="E64" i="8" s="1"/>
  <c r="B64" i="8" s="1"/>
  <c r="P114" i="16"/>
  <c r="R110" i="16"/>
  <c r="S108" i="16"/>
  <c r="I95" i="8" s="1"/>
  <c r="R99" i="16"/>
  <c r="E86" i="8" s="1"/>
  <c r="B86" i="8" s="1"/>
  <c r="P75" i="16"/>
  <c r="C62" i="8" s="1"/>
  <c r="V106" i="16"/>
  <c r="O93" i="8" s="1"/>
  <c r="S55" i="16"/>
  <c r="I42" i="8" s="1"/>
  <c r="V69" i="16"/>
  <c r="O56" i="8" s="1"/>
  <c r="P49" i="16"/>
  <c r="C36" i="8" s="1"/>
  <c r="X118" i="16"/>
  <c r="W78" i="16"/>
  <c r="T107" i="16"/>
  <c r="X98" i="16"/>
  <c r="Q85" i="8" s="1"/>
  <c r="N85" i="8" s="1"/>
  <c r="W60" i="16"/>
  <c r="T67" i="16"/>
  <c r="S91" i="16"/>
  <c r="I78" i="8" s="1"/>
  <c r="W85" i="16"/>
  <c r="R86" i="16"/>
  <c r="E73" i="8" s="1"/>
  <c r="B73" i="8" s="1"/>
  <c r="Q96" i="16"/>
  <c r="T70" i="16"/>
  <c r="W105" i="16"/>
  <c r="T37" i="16"/>
  <c r="S114" i="16"/>
  <c r="Q60" i="16"/>
  <c r="X71" i="16"/>
  <c r="Q58" i="8" s="1"/>
  <c r="N58" i="8" s="1"/>
  <c r="X69" i="16"/>
  <c r="Q56" i="8" s="1"/>
  <c r="N56" i="8" s="1"/>
  <c r="U66" i="16"/>
  <c r="K53" i="8" s="1"/>
  <c r="H53" i="8" s="1"/>
  <c r="T98" i="16"/>
  <c r="X82" i="16"/>
  <c r="Q69" i="8" s="1"/>
  <c r="N69" i="8" s="1"/>
  <c r="R96" i="16"/>
  <c r="E83" i="8" s="1"/>
  <c r="B83" i="8" s="1"/>
  <c r="S84" i="16"/>
  <c r="I71" i="8" s="1"/>
  <c r="V49" i="16"/>
  <c r="O36" i="8" s="1"/>
  <c r="W59" i="16"/>
  <c r="T85" i="16"/>
  <c r="R80" i="16"/>
  <c r="E67" i="8" s="1"/>
  <c r="B67" i="8" s="1"/>
  <c r="P92" i="16"/>
  <c r="C79" i="8" s="1"/>
  <c r="Q66" i="16"/>
  <c r="P85" i="16"/>
  <c r="C72" i="8" s="1"/>
  <c r="Q100" i="16"/>
  <c r="S107" i="16"/>
  <c r="I94" i="8" s="1"/>
  <c r="V86" i="16"/>
  <c r="O73" i="8" s="1"/>
  <c r="S109" i="16"/>
  <c r="I96" i="8" s="1"/>
  <c r="S86" i="16"/>
  <c r="I73" i="8" s="1"/>
  <c r="T77" i="16"/>
  <c r="Q53" i="16"/>
  <c r="V88" i="16"/>
  <c r="O75" i="8" s="1"/>
  <c r="T32" i="16"/>
  <c r="V103" i="16"/>
  <c r="O90" i="8" s="1"/>
  <c r="W69" i="16"/>
  <c r="U39" i="16"/>
  <c r="K26" i="8" s="1"/>
  <c r="H26" i="8" s="1"/>
  <c r="U123" i="16"/>
  <c r="X67" i="16"/>
  <c r="Q54" i="8" s="1"/>
  <c r="N54" i="8" s="1"/>
  <c r="V79" i="16"/>
  <c r="O66" i="8" s="1"/>
  <c r="X76" i="16"/>
  <c r="Q63" i="8" s="1"/>
  <c r="N63" i="8" s="1"/>
  <c r="T44" i="16"/>
  <c r="U50" i="16"/>
  <c r="K37" i="8" s="1"/>
  <c r="H37" i="8" s="1"/>
  <c r="T87" i="16"/>
  <c r="X46" i="16"/>
  <c r="Q33" i="8" s="1"/>
  <c r="N33" i="8" s="1"/>
  <c r="V54" i="16"/>
  <c r="O41" i="8" s="1"/>
  <c r="R57" i="16"/>
  <c r="E44" i="8" s="1"/>
  <c r="B44" i="8" s="1"/>
  <c r="Q52" i="16"/>
  <c r="T47" i="16"/>
  <c r="V43" i="16"/>
  <c r="O30" i="8" s="1"/>
  <c r="U69" i="16"/>
  <c r="K56" i="8" s="1"/>
  <c r="H56" i="8" s="1"/>
  <c r="S54" i="16"/>
  <c r="I41" i="8" s="1"/>
  <c r="X110" i="16"/>
  <c r="W112" i="16"/>
  <c r="X89" i="16"/>
  <c r="Q76" i="8" s="1"/>
  <c r="N76" i="8" s="1"/>
  <c r="T101" i="16"/>
  <c r="R48" i="16"/>
  <c r="E35" i="8" s="1"/>
  <c r="B35" i="8" s="1"/>
  <c r="S57" i="16"/>
  <c r="I44" i="8" s="1"/>
  <c r="X52" i="16"/>
  <c r="Q39" i="8" s="1"/>
  <c r="N39" i="8" s="1"/>
  <c r="W93" i="16"/>
  <c r="Q116" i="16"/>
  <c r="V114" i="16"/>
  <c r="Q112" i="16"/>
  <c r="V123" i="16"/>
  <c r="V48" i="16"/>
  <c r="O35" i="8" s="1"/>
  <c r="X106" i="16"/>
  <c r="Q93" i="8" s="1"/>
  <c r="N93" i="8" s="1"/>
  <c r="W50" i="16"/>
  <c r="T84" i="16"/>
  <c r="V95" i="16"/>
  <c r="O82" i="8" s="1"/>
  <c r="R106" i="16"/>
  <c r="E93" i="8" s="1"/>
  <c r="B93" i="8" s="1"/>
  <c r="Q104" i="16"/>
  <c r="S60" i="16"/>
  <c r="I47" i="8" s="1"/>
  <c r="W49" i="16"/>
  <c r="U73" i="16"/>
  <c r="K60" i="8" s="1"/>
  <c r="H60" i="8" s="1"/>
  <c r="V75" i="16"/>
  <c r="O62" i="8" s="1"/>
  <c r="Q81" i="16"/>
  <c r="P100" i="16"/>
  <c r="C87" i="8" s="1"/>
  <c r="Q111" i="16"/>
  <c r="P103" i="16"/>
  <c r="C90" i="8" s="1"/>
  <c r="U99" i="16"/>
  <c r="K86" i="8" s="1"/>
  <c r="H86" i="8" s="1"/>
  <c r="Q57" i="16"/>
  <c r="X101" i="16"/>
  <c r="Q88" i="8" s="1"/>
  <c r="N88" i="8" s="1"/>
  <c r="U113" i="16"/>
  <c r="V104" i="16"/>
  <c r="O91" i="8" s="1"/>
  <c r="R122" i="16"/>
  <c r="R73" i="16"/>
  <c r="E60" i="8" s="1"/>
  <c r="B60" i="8" s="1"/>
  <c r="R40" i="16"/>
  <c r="E27" i="8" s="1"/>
  <c r="B27" i="8" s="1"/>
  <c r="T102" i="16"/>
  <c r="P83" i="16"/>
  <c r="C70" i="8" s="1"/>
  <c r="R67" i="16"/>
  <c r="E54" i="8" s="1"/>
  <c r="B54" i="8" s="1"/>
  <c r="V73" i="16"/>
  <c r="O60" i="8" s="1"/>
  <c r="X107" i="16"/>
  <c r="Q94" i="8" s="1"/>
  <c r="N94" i="8" s="1"/>
  <c r="T100" i="16"/>
  <c r="T80" i="16"/>
  <c r="W52" i="16"/>
  <c r="U43" i="16"/>
  <c r="K30" i="8" s="1"/>
  <c r="H30" i="8" s="1"/>
  <c r="S90" i="16"/>
  <c r="I77" i="8" s="1"/>
  <c r="S52" i="16"/>
  <c r="I39" i="8" s="1"/>
  <c r="S58" i="16"/>
  <c r="I45" i="8" s="1"/>
  <c r="S82" i="16"/>
  <c r="I69" i="8" s="1"/>
  <c r="V76" i="16"/>
  <c r="O63" i="8" s="1"/>
  <c r="V93" i="16"/>
  <c r="O80" i="8" s="1"/>
  <c r="U45" i="16"/>
  <c r="K32" i="8" s="1"/>
  <c r="H32" i="8" s="1"/>
  <c r="Q95" i="16"/>
  <c r="U122" i="16"/>
  <c r="W117" i="16"/>
  <c r="P58" i="16"/>
  <c r="C45" i="8" s="1"/>
  <c r="Q62" i="16"/>
  <c r="X40" i="16"/>
  <c r="Q27" i="8" s="1"/>
  <c r="N27" i="8" s="1"/>
  <c r="U67" i="16"/>
  <c r="K54" i="8" s="1"/>
  <c r="H54" i="8" s="1"/>
  <c r="Q76" i="16"/>
  <c r="R71" i="16"/>
  <c r="E58" i="8" s="1"/>
  <c r="B58" i="8" s="1"/>
  <c r="T69" i="16"/>
  <c r="W102" i="16"/>
  <c r="W118" i="16"/>
  <c r="T106" i="16"/>
  <c r="X121" i="16"/>
  <c r="W101" i="16"/>
  <c r="T57" i="16"/>
  <c r="X58" i="16"/>
  <c r="Q45" i="8" s="1"/>
  <c r="N45" i="8" s="1"/>
  <c r="R50" i="16"/>
  <c r="E37" i="8" s="1"/>
  <c r="B37" i="8" s="1"/>
  <c r="T48" i="16"/>
  <c r="U59" i="16"/>
  <c r="K46" i="8" s="1"/>
  <c r="H46" i="8" s="1"/>
  <c r="U101" i="16"/>
  <c r="K88" i="8" s="1"/>
  <c r="H88" i="8" s="1"/>
  <c r="P116" i="16"/>
  <c r="P99" i="16"/>
  <c r="C86" i="8" s="1"/>
  <c r="U61" i="16"/>
  <c r="K48" i="8" s="1"/>
  <c r="H48" i="8" s="1"/>
  <c r="U40" i="16"/>
  <c r="K27" i="8" s="1"/>
  <c r="H27" i="8" s="1"/>
  <c r="X91" i="16"/>
  <c r="Q78" i="8" s="1"/>
  <c r="N78" i="8" s="1"/>
  <c r="P109" i="16"/>
  <c r="C96" i="8" s="1"/>
  <c r="Q41" i="16"/>
  <c r="P43" i="16"/>
  <c r="C30" i="8" s="1"/>
  <c r="P110" i="16"/>
  <c r="R91" i="16"/>
  <c r="E78" i="8" s="1"/>
  <c r="B78" i="8" s="1"/>
  <c r="W119" i="16"/>
  <c r="P95" i="16"/>
  <c r="C82" i="8" s="1"/>
  <c r="W43" i="16"/>
  <c r="U94" i="16"/>
  <c r="K81" i="8" s="1"/>
  <c r="H81" i="8" s="1"/>
  <c r="P45" i="16"/>
  <c r="C32" i="8" s="1"/>
  <c r="R51" i="16"/>
  <c r="E38" i="8" s="1"/>
  <c r="B38" i="8" s="1"/>
  <c r="S97" i="16"/>
  <c r="I84" i="8" s="1"/>
  <c r="X77" i="16"/>
  <c r="Q64" i="8" s="1"/>
  <c r="N64" i="8" s="1"/>
  <c r="V58" i="16"/>
  <c r="O45" i="8" s="1"/>
  <c r="R115" i="16"/>
  <c r="Q122" i="16"/>
  <c r="P76" i="16"/>
  <c r="C63" i="8" s="1"/>
  <c r="V85" i="16"/>
  <c r="O72" i="8" s="1"/>
  <c r="S66" i="16"/>
  <c r="I53" i="8" s="1"/>
  <c r="T122" i="16"/>
  <c r="U37" i="16"/>
  <c r="K24" i="8" s="1"/>
  <c r="H24" i="8" s="1"/>
  <c r="S43" i="16"/>
  <c r="I30" i="8" s="1"/>
  <c r="R87" i="16"/>
  <c r="E74" i="8" s="1"/>
  <c r="B74" i="8" s="1"/>
</calcChain>
</file>

<file path=xl/sharedStrings.xml><?xml version="1.0" encoding="utf-8"?>
<sst xmlns="http://schemas.openxmlformats.org/spreadsheetml/2006/main" count="3796" uniqueCount="1274">
  <si>
    <t>Acorn Category</t>
  </si>
  <si>
    <t>Acorn Group</t>
  </si>
  <si>
    <t>Acorn Type</t>
  </si>
  <si>
    <t>1
Affluent Achievers</t>
  </si>
  <si>
    <t>1.A Lavish Lifestyles</t>
  </si>
  <si>
    <t>1.A.1</t>
  </si>
  <si>
    <t>Exclusive enclaves</t>
  </si>
  <si>
    <t>1.A.2</t>
  </si>
  <si>
    <t>Metropolitan money</t>
  </si>
  <si>
    <t>1.A.3</t>
  </si>
  <si>
    <t>Large house luxury</t>
  </si>
  <si>
    <t>1.B Executive Wealth</t>
  </si>
  <si>
    <t>1.B.4</t>
  </si>
  <si>
    <t>Asset rich families</t>
  </si>
  <si>
    <t>1.B.5</t>
  </si>
  <si>
    <t>Wealthy countryside commuters</t>
  </si>
  <si>
    <t>1.B.6</t>
  </si>
  <si>
    <t>Financially comfortable families</t>
  </si>
  <si>
    <t>1.B.7</t>
  </si>
  <si>
    <t>Affluent professionals</t>
  </si>
  <si>
    <t>1.B.8</t>
  </si>
  <si>
    <t>Prosperous suburban families</t>
  </si>
  <si>
    <t>1.B.9</t>
  </si>
  <si>
    <t>Well-off edge of towners</t>
  </si>
  <si>
    <t>1.C Mature Money</t>
  </si>
  <si>
    <t>1.C.10</t>
  </si>
  <si>
    <t>Better-off villagers</t>
  </si>
  <si>
    <t>1.C.11</t>
  </si>
  <si>
    <t>Settled suburbia, older people</t>
  </si>
  <si>
    <t>1.C.12</t>
  </si>
  <si>
    <t>Retired and empty nesters</t>
  </si>
  <si>
    <t>1.C.13</t>
  </si>
  <si>
    <t>Upmarket downsizers</t>
  </si>
  <si>
    <t>2
Rising Prosperity</t>
  </si>
  <si>
    <t>2.D City Sophisticates</t>
  </si>
  <si>
    <t>2.D.14</t>
  </si>
  <si>
    <t>Townhouse cosmopolitans</t>
  </si>
  <si>
    <t>2.D.15</t>
  </si>
  <si>
    <t>Younger professionals in smaller flats</t>
  </si>
  <si>
    <t>2.D.16</t>
  </si>
  <si>
    <t>Metropolitan professionals</t>
  </si>
  <si>
    <t>2.D.17</t>
  </si>
  <si>
    <t>Socialising young renters</t>
  </si>
  <si>
    <t>2.E Career Climbers</t>
  </si>
  <si>
    <t>2.E.18</t>
  </si>
  <si>
    <t>Career driven young families</t>
  </si>
  <si>
    <t>2.E.19</t>
  </si>
  <si>
    <t>First time buyers in small, modern homes</t>
  </si>
  <si>
    <t>2.E.20</t>
  </si>
  <si>
    <t>Mixed metropolitan areas</t>
  </si>
  <si>
    <t>3
Comfortable Communties</t>
  </si>
  <si>
    <t>3.F Countryside Communities</t>
  </si>
  <si>
    <t>3.F.21</t>
  </si>
  <si>
    <t>Farms and cottages</t>
  </si>
  <si>
    <t>3.F.22</t>
  </si>
  <si>
    <t>Larger families in rural areas</t>
  </si>
  <si>
    <t>3.F.23</t>
  </si>
  <si>
    <t>Owner occupiers in small towns and villages</t>
  </si>
  <si>
    <t>3.G Successful Suburbs</t>
  </si>
  <si>
    <t>3.G.24</t>
  </si>
  <si>
    <t>Comfortably-off families in modern housing</t>
  </si>
  <si>
    <t>3.G.25</t>
  </si>
  <si>
    <t>Larger family homes, multi-ethnic areas</t>
  </si>
  <si>
    <t>3.G.26</t>
  </si>
  <si>
    <t>Semi-professional families, owner occupied neighbourhoods</t>
  </si>
  <si>
    <t>3.H Steady Neighbourhoods</t>
  </si>
  <si>
    <t>3.H.27</t>
  </si>
  <si>
    <t>Suburban semis, conventional attitudes</t>
  </si>
  <si>
    <t>3.H.28</t>
  </si>
  <si>
    <t>Owner occupied terraces, average income</t>
  </si>
  <si>
    <t>3.H.29</t>
  </si>
  <si>
    <t>Established suburbs, older families</t>
  </si>
  <si>
    <t>3.I Comfortable Seniors</t>
  </si>
  <si>
    <t>3.I.30</t>
  </si>
  <si>
    <t>Older people, neat and tidy neighbourhoods</t>
  </si>
  <si>
    <t>3.I.31</t>
  </si>
  <si>
    <t>Elderly singles in purpose-built accommodation</t>
  </si>
  <si>
    <t>3.J Starting Out</t>
  </si>
  <si>
    <t>3.J.32</t>
  </si>
  <si>
    <t>Educated families in terraces, young children</t>
  </si>
  <si>
    <t>3.J.33</t>
  </si>
  <si>
    <t>Smaller houses and starter homes</t>
  </si>
  <si>
    <t>4
Financially Stretched</t>
  </si>
  <si>
    <t>4.K Student Life</t>
  </si>
  <si>
    <t>4.K.34</t>
  </si>
  <si>
    <t>Student flats and halls of residence</t>
  </si>
  <si>
    <t>4.K.35</t>
  </si>
  <si>
    <t>Term-time terraces</t>
  </si>
  <si>
    <t>4.K.36</t>
  </si>
  <si>
    <t>Educated young people in flats and tenements</t>
  </si>
  <si>
    <t>4.L Modest Means</t>
  </si>
  <si>
    <t>4.L.37</t>
  </si>
  <si>
    <t>Low cost flats in suburban areas</t>
  </si>
  <si>
    <t>4.L.38</t>
  </si>
  <si>
    <t>Semi-skilled workers in traditional neighbourhoods</t>
  </si>
  <si>
    <t>4.L.39</t>
  </si>
  <si>
    <t>Fading owner occupied terraces</t>
  </si>
  <si>
    <t>4.L.40</t>
  </si>
  <si>
    <t>High occupancy terraces, many Asian families</t>
  </si>
  <si>
    <t>4.M Striving Families</t>
  </si>
  <si>
    <t>4.M.41</t>
  </si>
  <si>
    <t>Labouring semi-rural estates</t>
  </si>
  <si>
    <t>4.M.42</t>
  </si>
  <si>
    <t>Struggling young families in post-war terraces</t>
  </si>
  <si>
    <t>4.M.43</t>
  </si>
  <si>
    <t>Families in right-to-buy estates</t>
  </si>
  <si>
    <t>4.M.44</t>
  </si>
  <si>
    <t>Post-war estates, limited means</t>
  </si>
  <si>
    <t>4.N Poorer Families</t>
  </si>
  <si>
    <t>4.N.45</t>
  </si>
  <si>
    <t>Pensioners in social housing, semis and terraces</t>
  </si>
  <si>
    <t>4.N.46</t>
  </si>
  <si>
    <t>Elderly people in social rented flats</t>
  </si>
  <si>
    <t>4.N.47</t>
  </si>
  <si>
    <t>Low income older people in smaller semis</t>
  </si>
  <si>
    <t>4.N.48</t>
  </si>
  <si>
    <t>Pensioners and singles in social rented flats</t>
  </si>
  <si>
    <t>5
Urban Adversity</t>
  </si>
  <si>
    <t>5.O Young Hardship</t>
  </si>
  <si>
    <t>5.O.49</t>
  </si>
  <si>
    <t>Young families in low cost private flats</t>
  </si>
  <si>
    <t>5.O.50</t>
  </si>
  <si>
    <t>Struggling younger people in mixed tenure</t>
  </si>
  <si>
    <t>5.O.51</t>
  </si>
  <si>
    <t>Young people in small, low cost terraces</t>
  </si>
  <si>
    <t>5.P Struggling Estates</t>
  </si>
  <si>
    <t>5.P.52</t>
  </si>
  <si>
    <t>Poorer families, many children, terraced housing</t>
  </si>
  <si>
    <t>5.P.53</t>
  </si>
  <si>
    <t>Low income terraces</t>
  </si>
  <si>
    <t>5.P.54</t>
  </si>
  <si>
    <t>Multi-ethnic, purpose-built estates</t>
  </si>
  <si>
    <t>5.P.55</t>
  </si>
  <si>
    <t>Deprived and ethnically diverse in flats</t>
  </si>
  <si>
    <t>5.P.56</t>
  </si>
  <si>
    <t>Low income large families in social rented semis</t>
  </si>
  <si>
    <t>5.Q Difficult Circumstances</t>
  </si>
  <si>
    <t>5.Q.57</t>
  </si>
  <si>
    <t>Social rented flats, families and single parents</t>
  </si>
  <si>
    <t>5.Q.58</t>
  </si>
  <si>
    <t>Singles and young families, some receiving benefits</t>
  </si>
  <si>
    <t>5.Q.59</t>
  </si>
  <si>
    <t>Deprived areas and high-rise flats</t>
  </si>
  <si>
    <t>6
Not Private Households</t>
  </si>
  <si>
    <t>6.R Not Private Households</t>
  </si>
  <si>
    <t>6.R.60</t>
  </si>
  <si>
    <t xml:space="preserve">Active communal population </t>
  </si>
  <si>
    <t>6.R.61</t>
  </si>
  <si>
    <t>Inactive communal population</t>
  </si>
  <si>
    <t>6.R.62</t>
  </si>
  <si>
    <t>Business areas without resident population</t>
  </si>
  <si>
    <t>DEMOGRAPHICS</t>
  </si>
  <si>
    <t>AGE</t>
  </si>
  <si>
    <t>FAMILY</t>
  </si>
  <si>
    <t>KEY INSIGHTS</t>
  </si>
  <si>
    <t>INCOME</t>
  </si>
  <si>
    <t>SOCIAL GRADE</t>
  </si>
  <si>
    <t>EMPLOYMENT</t>
  </si>
  <si>
    <t>MOTOR &amp; HOME</t>
  </si>
  <si>
    <t>CARS</t>
  </si>
  <si>
    <t>CAR TYPE</t>
  </si>
  <si>
    <t>TENURE</t>
  </si>
  <si>
    <t>TYPE</t>
  </si>
  <si>
    <t>BEDROOMS</t>
  </si>
  <si>
    <t>SIZE</t>
  </si>
  <si>
    <t>CHANNEL</t>
  </si>
  <si>
    <t>PREFERRED CONTACT</t>
  </si>
  <si>
    <t>RESPONSE</t>
  </si>
  <si>
    <t>DIGITAL &amp; SOCIAL MEDIA</t>
  </si>
  <si>
    <t>ATTITUDES</t>
  </si>
  <si>
    <t>SOCIAL NETWORK DEVICE TYPE</t>
  </si>
  <si>
    <t>BRAND INTERACTION</t>
  </si>
  <si>
    <t>TOP 5 ACTIVITIES</t>
  </si>
  <si>
    <t>WEB SITES</t>
  </si>
  <si>
    <t>GENERAL</t>
  </si>
  <si>
    <t>FINANCE</t>
  </si>
  <si>
    <t>MEDIA</t>
  </si>
  <si>
    <t>NEWS</t>
  </si>
  <si>
    <t>Profile</t>
  </si>
  <si>
    <t>Base</t>
  </si>
  <si>
    <t>0-17</t>
  </si>
  <si>
    <t>18-34</t>
  </si>
  <si>
    <t>35-49</t>
  </si>
  <si>
    <t>50-64</t>
  </si>
  <si>
    <t>65+</t>
  </si>
  <si>
    <t>Age 0-4</t>
  </si>
  <si>
    <t>Age 5-17</t>
  </si>
  <si>
    <t>Age 18-24</t>
  </si>
  <si>
    <t>Age 25-34</t>
  </si>
  <si>
    <t>Age 35-49</t>
  </si>
  <si>
    <t>Age 50-64</t>
  </si>
  <si>
    <t>&lt;95</t>
  </si>
  <si>
    <t>younger</t>
  </si>
  <si>
    <t>Aged 65-74</t>
  </si>
  <si>
    <t>95-99</t>
  </si>
  <si>
    <t>slightly younger</t>
  </si>
  <si>
    <t>Aged 75 plus</t>
  </si>
  <si>
    <t>99-101</t>
  </si>
  <si>
    <t>about the same</t>
  </si>
  <si>
    <t>101-105</t>
  </si>
  <si>
    <t>slightly older</t>
  </si>
  <si>
    <t>&gt;105</t>
  </si>
  <si>
    <t>older</t>
  </si>
  <si>
    <t>couples with no children</t>
  </si>
  <si>
    <t>couples with children</t>
  </si>
  <si>
    <t>lone parents</t>
  </si>
  <si>
    <t>singles with no children</t>
  </si>
  <si>
    <t>all pensioner or students</t>
  </si>
  <si>
    <t>less than £20k</t>
  </si>
  <si>
    <t>between £20k and £40k</t>
  </si>
  <si>
    <t>between £40k and £60k</t>
  </si>
  <si>
    <t>between £60k and £80k</t>
  </si>
  <si>
    <t>between £80k and £100k</t>
  </si>
  <si>
    <t>of over £100k</t>
  </si>
  <si>
    <t>Average income</t>
  </si>
  <si>
    <t>Full-Time</t>
  </si>
  <si>
    <t>employed full-time</t>
  </si>
  <si>
    <t>Part-Time</t>
  </si>
  <si>
    <t>employed part-time</t>
  </si>
  <si>
    <t>Self-emp.</t>
  </si>
  <si>
    <t>self employed</t>
  </si>
  <si>
    <t>Retired</t>
  </si>
  <si>
    <t>retired</t>
  </si>
  <si>
    <t>Unemp.</t>
  </si>
  <si>
    <t>unemployed</t>
  </si>
  <si>
    <t>Student</t>
  </si>
  <si>
    <t>students</t>
  </si>
  <si>
    <t>Other</t>
  </si>
  <si>
    <t>not economically active</t>
  </si>
  <si>
    <t>Vol</t>
  </si>
  <si>
    <t>Index</t>
  </si>
  <si>
    <t>AB</t>
  </si>
  <si>
    <t>C1</t>
  </si>
  <si>
    <t>C2</t>
  </si>
  <si>
    <t>D</t>
  </si>
  <si>
    <t>E</t>
  </si>
  <si>
    <t>owned outright</t>
  </si>
  <si>
    <t>owned with a mortgage</t>
  </si>
  <si>
    <t>privately rented</t>
  </si>
  <si>
    <t>social rented</t>
  </si>
  <si>
    <t>Bungalows</t>
  </si>
  <si>
    <t>Bungalow</t>
  </si>
  <si>
    <t>Detached houses</t>
  </si>
  <si>
    <t>Detached house</t>
  </si>
  <si>
    <t>Flats</t>
  </si>
  <si>
    <t>Flat or maisonette</t>
  </si>
  <si>
    <t>Semi-detached houses</t>
  </si>
  <si>
    <t>Semi-detached</t>
  </si>
  <si>
    <t>Terraced houses</t>
  </si>
  <si>
    <t>Terraced house</t>
  </si>
  <si>
    <t>1 bedroom</t>
  </si>
  <si>
    <t>2 bedrooms</t>
  </si>
  <si>
    <t>3 bedrooms</t>
  </si>
  <si>
    <t>4 bedrooms</t>
  </si>
  <si>
    <t>5 or more bedrooms</t>
  </si>
  <si>
    <t>5+</t>
  </si>
  <si>
    <t>1 person</t>
  </si>
  <si>
    <t>Household size : 1 person</t>
  </si>
  <si>
    <t>2 people</t>
  </si>
  <si>
    <t>Household size : 2 persons</t>
  </si>
  <si>
    <t>3-4 people</t>
  </si>
  <si>
    <t>Household size : 3-4 persons</t>
  </si>
  <si>
    <t>5 or more people</t>
  </si>
  <si>
    <t>Household size : 5+ persons</t>
  </si>
  <si>
    <t>mini/supermini</t>
  </si>
  <si>
    <t>Mini or Supermini</t>
  </si>
  <si>
    <t>small family car</t>
  </si>
  <si>
    <t>Small Family</t>
  </si>
  <si>
    <t>large family car</t>
  </si>
  <si>
    <t>Large Family</t>
  </si>
  <si>
    <t>luxury/executive car</t>
  </si>
  <si>
    <t>Luxury or Executive</t>
  </si>
  <si>
    <t>sports/4x4/MPV</t>
  </si>
  <si>
    <t>Sports or 4x4 or MPV</t>
  </si>
  <si>
    <t>Volume</t>
  </si>
  <si>
    <t>Donut</t>
  </si>
  <si>
    <t>Mini Pie</t>
  </si>
  <si>
    <t>Small Pie</t>
  </si>
  <si>
    <t>Large Pie</t>
  </si>
  <si>
    <t>Luxury Pie</t>
  </si>
  <si>
    <t>Sports Pie</t>
  </si>
  <si>
    <t>Number of cars</t>
  </si>
  <si>
    <t>Zero</t>
  </si>
  <si>
    <t>Number of Cars 0</t>
  </si>
  <si>
    <t>One</t>
  </si>
  <si>
    <t>Number of Cars 1</t>
  </si>
  <si>
    <t>Two</t>
  </si>
  <si>
    <t>Number of Cars 2</t>
  </si>
  <si>
    <t>Three+</t>
  </si>
  <si>
    <t>Number of Cars 3+</t>
  </si>
  <si>
    <t>email</t>
  </si>
  <si>
    <t>Email</t>
  </si>
  <si>
    <t>phone/text</t>
  </si>
  <si>
    <t>Phone/SMS</t>
  </si>
  <si>
    <t>mail</t>
  </si>
  <si>
    <t>Mail</t>
  </si>
  <si>
    <t>visit</t>
  </si>
  <si>
    <t>Visit</t>
  </si>
  <si>
    <t>Leaflets</t>
  </si>
  <si>
    <t>a leaflet</t>
  </si>
  <si>
    <t>Mail - HoH</t>
  </si>
  <si>
    <t>mail to "the occupier" or "head of hohusehold"</t>
  </si>
  <si>
    <t>Mail - Named</t>
  </si>
  <si>
    <t>mail addressed to an individual</t>
  </si>
  <si>
    <t>an email</t>
  </si>
  <si>
    <t>Text</t>
  </si>
  <si>
    <t>a text</t>
  </si>
  <si>
    <t>Telephone</t>
  </si>
  <si>
    <t>a telephone call</t>
  </si>
  <si>
    <t>I worry that any personal information entered online will not remain secure</t>
  </si>
  <si>
    <t>I couldn't live without the internet on my mobile</t>
  </si>
  <si>
    <t>Computers confuse me, I'll never get used to them</t>
  </si>
  <si>
    <t>I love to buy new gadgets and appliances</t>
  </si>
  <si>
    <t>I wait until technology becomes cheaper before considering a purchase</t>
  </si>
  <si>
    <t>Shopping online makes my life easier</t>
  </si>
  <si>
    <t>worry that any personal information entered online will not remain secure</t>
  </si>
  <si>
    <t>couldn't live without the internet on their mobile</t>
  </si>
  <si>
    <t>are confused by computers and "will never get used to them"</t>
  </si>
  <si>
    <t>love to buy new gadgets and appliances</t>
  </si>
  <si>
    <t>wait until technology becomes cheaper before considering a purchase</t>
  </si>
  <si>
    <t>shop online to make their life easier</t>
  </si>
  <si>
    <t>Social Networking</t>
  </si>
  <si>
    <t>Profile%</t>
  </si>
  <si>
    <t>Remainder</t>
  </si>
  <si>
    <t>mobile</t>
  </si>
  <si>
    <t>tablet</t>
  </si>
  <si>
    <t>laptop/PC</t>
  </si>
  <si>
    <t>Proportion</t>
  </si>
  <si>
    <t>Visit the profile/fan page of a product/brand or celebrity</t>
  </si>
  <si>
    <t>Become a fan of a product or brand</t>
  </si>
  <si>
    <t>Interact with a brand (e.g. put a comment on a brand page)</t>
  </si>
  <si>
    <t>Click the "Like" button (on a product/brand/event etc.)</t>
  </si>
  <si>
    <t>Post content/links you have found (e.g. photos/videos)</t>
  </si>
  <si>
    <t>post content/links you have found (e.g. photos/videos)</t>
  </si>
  <si>
    <t>Direct Messaging</t>
  </si>
  <si>
    <t>send direct messages</t>
  </si>
  <si>
    <t>Take and upload a video/photo</t>
  </si>
  <si>
    <t>take and upload a video/photo</t>
  </si>
  <si>
    <t>Update your profile (e.g. pictures/hobbies)</t>
  </si>
  <si>
    <t>update their profile (e.g. pictures/hobbies)</t>
  </si>
  <si>
    <t>Update your status</t>
  </si>
  <si>
    <t>update their status</t>
  </si>
  <si>
    <t>Update your location (e.g. Facebook Places)</t>
  </si>
  <si>
    <t>update their location (e.g. Facebook Places)</t>
  </si>
  <si>
    <t>Make comments on your friends' status, photos etc</t>
  </si>
  <si>
    <t>make comments on friends' status, photos etc</t>
  </si>
  <si>
    <t>Look at content your friends have uploaded (e.g. photos/videos)</t>
  </si>
  <si>
    <t>look at content friends have uploaded (e.g. photos/videos)</t>
  </si>
  <si>
    <t>Read content that my friends are sharing</t>
  </si>
  <si>
    <t>read content that friends are sharing</t>
  </si>
  <si>
    <t>Access services/other social networks through apps on Facebook (e.g. Spotify, Pinterest, Instagram)</t>
  </si>
  <si>
    <t>access services/other social networks through apps on Facebook (e.g. Spotify, Pinterest, Instagram)</t>
  </si>
  <si>
    <t>visit the profile/fan page of a product/brand or celebrity</t>
  </si>
  <si>
    <t>become a fan of a product or brand</t>
  </si>
  <si>
    <t>interact with a brand (e.g. put a comment on a brand page)</t>
  </si>
  <si>
    <t>click the "Like" button (on a product/brand/event etc.)</t>
  </si>
  <si>
    <t>Play games</t>
  </si>
  <si>
    <t>play games</t>
  </si>
  <si>
    <t>Take a quiz</t>
  </si>
  <si>
    <t>take a quiz</t>
  </si>
  <si>
    <t>Look for business contacts</t>
  </si>
  <si>
    <t>look for business contacts</t>
  </si>
  <si>
    <t>Look for a job</t>
  </si>
  <si>
    <t>look for a job</t>
  </si>
  <si>
    <t>Volume 2</t>
  </si>
  <si>
    <t>Volume 3</t>
  </si>
  <si>
    <t>Label</t>
  </si>
  <si>
    <t>Profile %</t>
  </si>
  <si>
    <t>Base %</t>
  </si>
  <si>
    <t>Social Media</t>
  </si>
  <si>
    <t>About.com</t>
  </si>
  <si>
    <t>DigitalSpy</t>
  </si>
  <si>
    <t>index</t>
  </si>
  <si>
    <t>AOL UK</t>
  </si>
  <si>
    <t>Internet Movie Database (IMDB)</t>
  </si>
  <si>
    <t>bbc.co.uk</t>
  </si>
  <si>
    <t>Last.fm</t>
  </si>
  <si>
    <t>eHow.com</t>
  </si>
  <si>
    <t>VEVO</t>
  </si>
  <si>
    <t>Wikipedia</t>
  </si>
  <si>
    <t>YouTube</t>
  </si>
  <si>
    <t>Yahoo.co.uk</t>
  </si>
  <si>
    <t>Direct.gov.uk</t>
  </si>
  <si>
    <t>comparethe
market.com</t>
  </si>
  <si>
    <t>Buzzfeed</t>
  </si>
  <si>
    <t>Confused.com</t>
  </si>
  <si>
    <t>Huffington Post</t>
  </si>
  <si>
    <t>Gocompare.com</t>
  </si>
  <si>
    <t>Mashable</t>
  </si>
  <si>
    <t>Moneysaving
expert.com</t>
  </si>
  <si>
    <t>Reuters.com</t>
  </si>
  <si>
    <t>Moneysuper
market.com</t>
  </si>
  <si>
    <t>Show Definitions</t>
  </si>
  <si>
    <t>4.N Poorer Pensioners</t>
  </si>
  <si>
    <t>Capped %</t>
  </si>
  <si>
    <t>Customer %</t>
  </si>
  <si>
    <t>1.A</t>
  </si>
  <si>
    <t>1.B</t>
  </si>
  <si>
    <t>1.C</t>
  </si>
  <si>
    <t>2.D</t>
  </si>
  <si>
    <t>2.E</t>
  </si>
  <si>
    <t>3.F</t>
  </si>
  <si>
    <t>3.G</t>
  </si>
  <si>
    <t>3.H</t>
  </si>
  <si>
    <t>3.I</t>
  </si>
  <si>
    <t>3.J</t>
  </si>
  <si>
    <t>4.K</t>
  </si>
  <si>
    <t>4.L</t>
  </si>
  <si>
    <t>4.M</t>
  </si>
  <si>
    <t>4.N</t>
  </si>
  <si>
    <t>5.O</t>
  </si>
  <si>
    <t>5.P</t>
  </si>
  <si>
    <t>5.Q</t>
  </si>
  <si>
    <t>6.R</t>
  </si>
  <si>
    <t>Core</t>
  </si>
  <si>
    <r>
      <t>These Groups form the Core</t>
    </r>
    <r>
      <rPr>
        <b/>
        <sz val="10"/>
        <color theme="0"/>
        <rFont val="Calibri"/>
        <family val="2"/>
      </rPr>
      <t xml:space="preserve"> market.</t>
    </r>
    <r>
      <rPr>
        <sz val="10"/>
        <color theme="0"/>
        <rFont val="Calibri"/>
        <family val="2"/>
      </rPr>
      <t xml:space="preserve"> There is a high volume of these demographic groups in the profile demonstrating they have been engaged successfully and there is an over index against the base indicating that these form the core market.</t>
    </r>
  </si>
  <si>
    <t>Niche</t>
  </si>
  <si>
    <t>These Groups form the Niche market which highlights opportunity for growth.  Whilst the volume/proportion of these groups is low there is evidence of engagement.  These groups over index against the base, indicating opportunity should engagement increase.</t>
  </si>
  <si>
    <t>Opportunity</t>
  </si>
  <si>
    <t>These Groups are present in high volumes, however they are under represented compared to the base, showing that these groups are engaged and there is further opportunity to grow.</t>
  </si>
  <si>
    <t>Low Priority</t>
  </si>
  <si>
    <t>These Groups are low in volume and under-index against the base showing they are unlikely to be customers.  They are disengaged with your organisation, which indicates a lower priority than other groups.</t>
  </si>
  <si>
    <r>
      <t xml:space="preserve">1. Click in the top red box and select your </t>
    </r>
    <r>
      <rPr>
        <b/>
        <sz val="11"/>
        <color theme="1"/>
        <rFont val="Calibri"/>
        <family val="2"/>
      </rPr>
      <t>theme</t>
    </r>
  </si>
  <si>
    <r>
      <t xml:space="preserve">2. Click in the bottom red box and select your </t>
    </r>
    <r>
      <rPr>
        <b/>
        <sz val="11"/>
        <color theme="1"/>
        <rFont val="Calibri"/>
        <family val="2"/>
      </rPr>
      <t>subject</t>
    </r>
  </si>
  <si>
    <t>1.</t>
  </si>
  <si>
    <t>Population &amp; Family</t>
  </si>
  <si>
    <t>Leisure</t>
  </si>
  <si>
    <t>Digital: Mobile Devices</t>
  </si>
  <si>
    <t>2.</t>
  </si>
  <si>
    <t>Children in household</t>
  </si>
  <si>
    <t>Daily Newspapers</t>
  </si>
  <si>
    <t>Apps on Mobile Phone (Free/Paid)</t>
  </si>
  <si>
    <t>Variable</t>
  </si>
  <si>
    <t>0           100       200+</t>
  </si>
  <si>
    <t>Acorn Category Description</t>
  </si>
  <si>
    <t>%</t>
  </si>
  <si>
    <t>Penetration %</t>
  </si>
  <si>
    <t>Z-Score</t>
  </si>
  <si>
    <t>1. Affluent Achievers</t>
  </si>
  <si>
    <t>2. Rising Prosperity</t>
  </si>
  <si>
    <t>3. Comfortable Communities</t>
  </si>
  <si>
    <t>4. Financially Stretched</t>
  </si>
  <si>
    <t>5. Urban Adversity</t>
  </si>
  <si>
    <t>6. Not Private Households</t>
  </si>
  <si>
    <t>Total (Excluding Business addresses without residential pop.)</t>
  </si>
  <si>
    <t>Affluent Achievers</t>
  </si>
  <si>
    <t>Rising Prosperity</t>
  </si>
  <si>
    <t>Comfortable Communities</t>
  </si>
  <si>
    <t>Financially Stretched</t>
  </si>
  <si>
    <t>Urban Adversity</t>
  </si>
  <si>
    <t>Not Private Households</t>
  </si>
  <si>
    <t>Sorted by</t>
  </si>
  <si>
    <t>Acorn Group Description</t>
  </si>
  <si>
    <t>A</t>
  </si>
  <si>
    <t>B</t>
  </si>
  <si>
    <t>C</t>
  </si>
  <si>
    <t>3.</t>
  </si>
  <si>
    <t>F</t>
  </si>
  <si>
    <t>G</t>
  </si>
  <si>
    <t>H</t>
  </si>
  <si>
    <t>I</t>
  </si>
  <si>
    <t>J</t>
  </si>
  <si>
    <t>4.</t>
  </si>
  <si>
    <t>K</t>
  </si>
  <si>
    <t>L</t>
  </si>
  <si>
    <t>M</t>
  </si>
  <si>
    <t>N</t>
  </si>
  <si>
    <t>5.</t>
  </si>
  <si>
    <t>O</t>
  </si>
  <si>
    <t>P</t>
  </si>
  <si>
    <t>Q</t>
  </si>
  <si>
    <t>6.</t>
  </si>
  <si>
    <t>R</t>
  </si>
  <si>
    <t>A Lavish Lifestyles</t>
  </si>
  <si>
    <t>B Executive Wealth</t>
  </si>
  <si>
    <t>C Mature Money</t>
  </si>
  <si>
    <t>D City Sophisticates</t>
  </si>
  <si>
    <t>E Career Climbers</t>
  </si>
  <si>
    <t>F Countryside Communities</t>
  </si>
  <si>
    <t>G Successful Suburbs</t>
  </si>
  <si>
    <t>H Steady Neighbourhoods</t>
  </si>
  <si>
    <t>I Comfortable Seniors</t>
  </si>
  <si>
    <t>J Starting Out</t>
  </si>
  <si>
    <t>K Student Life</t>
  </si>
  <si>
    <t>L Modest Means</t>
  </si>
  <si>
    <t>M Striving Families</t>
  </si>
  <si>
    <t>N Poorer Pensioners</t>
  </si>
  <si>
    <t>O Young Hardship</t>
  </si>
  <si>
    <t>P Struggling Estates</t>
  </si>
  <si>
    <t>Q Difficult Circumstances</t>
  </si>
  <si>
    <t>R Not Private Households</t>
  </si>
  <si>
    <t>Acorn Type Description</t>
  </si>
  <si>
    <t>1.A. Lavish Lifestyles</t>
  </si>
  <si>
    <t>1.A.1 Exclusive enclaves</t>
  </si>
  <si>
    <t>1.A.2 Metropolitan money</t>
  </si>
  <si>
    <t>1.A.3 Large house luxury</t>
  </si>
  <si>
    <t>1.B.4 Asset rich families</t>
  </si>
  <si>
    <t>1.B.5 Wealthy countryside commuters</t>
  </si>
  <si>
    <t>1.B.6 Financially comfortable families</t>
  </si>
  <si>
    <t>1.B.7 Affluent professionals</t>
  </si>
  <si>
    <t>1.B.8 Prosperous suburban families</t>
  </si>
  <si>
    <t>1.B.9 Well-off edge of towners</t>
  </si>
  <si>
    <t>1.C.10 Better-off villagers</t>
  </si>
  <si>
    <t>1.C.11 Settled suburbia, older people</t>
  </si>
  <si>
    <t>1.C.12 Retired and empty nesters</t>
  </si>
  <si>
    <t>1.C.13 Upmarket downsizers</t>
  </si>
  <si>
    <t>2.D. City Sophisticates</t>
  </si>
  <si>
    <t>2.D.14 Townhouse cosmopolitans</t>
  </si>
  <si>
    <t>2.D.15 Younger professionals in smaller flats</t>
  </si>
  <si>
    <t>2.D.16 Metropolitan professionals</t>
  </si>
  <si>
    <t>2.D.17 Socialising young renters</t>
  </si>
  <si>
    <t>2.E.18 Career driven young families</t>
  </si>
  <si>
    <t>2.E.19 First time buyers in small, modern homes</t>
  </si>
  <si>
    <t>2.E.20 Mixed metropolitan areas</t>
  </si>
  <si>
    <t>3.F.21 Farms and cottages</t>
  </si>
  <si>
    <t>3.F.22 Larger families in rural areas</t>
  </si>
  <si>
    <t>3.F.23 Owner occupiers in small towns and villages</t>
  </si>
  <si>
    <t>3.G.24 Comfortably-off families in modern housing</t>
  </si>
  <si>
    <t>3.G.25 Larger family homes, multi-ethnic areas</t>
  </si>
  <si>
    <t>3.G.26 Semi-professional families, owner occupied neighbourhoods</t>
  </si>
  <si>
    <t>3.H.27 Suburban semis, conventional attitudes</t>
  </si>
  <si>
    <t>3.H.28 Owner occupied terraces, average income</t>
  </si>
  <si>
    <t>3.H.29 Established suburbs, older families</t>
  </si>
  <si>
    <t>3.I.30 Older people, neat and tidy neighbourhoods</t>
  </si>
  <si>
    <t>3.I.31 Elderly singles in purpose-built accommodation</t>
  </si>
  <si>
    <t>3.J.32 Educated families in terraces, young children</t>
  </si>
  <si>
    <t>3.J.33 Smaller houses and starter homes</t>
  </si>
  <si>
    <t>4.K.34 Student flats and halls of residence</t>
  </si>
  <si>
    <t>4.K.35 Term-time terraces</t>
  </si>
  <si>
    <t>4.K.36 Educated young people in flats and tenements</t>
  </si>
  <si>
    <t>4.L.37 Low cost flats in suburban areas</t>
  </si>
  <si>
    <t>4.L.38 Semi-skilled workers in traditional neighbourhoods</t>
  </si>
  <si>
    <t>4.L.39 Fading owner occupied terraces</t>
  </si>
  <si>
    <t>4.L.40 High occupancy terraces, many Asian families</t>
  </si>
  <si>
    <t>4.M.41 Labouring semi-rural estates</t>
  </si>
  <si>
    <t>4.M.42 Struggling young families in post-war terraces</t>
  </si>
  <si>
    <t>4.M.43 Families in right-to-buy estates</t>
  </si>
  <si>
    <t>4.M.44 Post-war estates, limited means</t>
  </si>
  <si>
    <t>4.N.45 Pensioners in social housing, semis and terraces</t>
  </si>
  <si>
    <t>4.N.46 Elderly people in social rented flats</t>
  </si>
  <si>
    <t>4.N.47 Low income older people in smaller semis</t>
  </si>
  <si>
    <t>4.N.48 Pensioners and singles in social rented flats</t>
  </si>
  <si>
    <t>5.O.49 Young families in low cost private flats</t>
  </si>
  <si>
    <t>5.O.50 Struggling younger people in mixed tenure</t>
  </si>
  <si>
    <t>5.O.51 Young people in small, low cost terraces</t>
  </si>
  <si>
    <t>5.P.52 Poorer families, many children, terraced housing</t>
  </si>
  <si>
    <t>5.P.53 Low income terraces</t>
  </si>
  <si>
    <t>5.P.54 Multi-ethnic, purpose-built estates</t>
  </si>
  <si>
    <t>5.P.55 Deprived and ethnically diverse in flats</t>
  </si>
  <si>
    <t>5.P.56 Low income large families in social rented semis</t>
  </si>
  <si>
    <t>5.Q.57 Social rented flats, families and single parents</t>
  </si>
  <si>
    <t>5.Q.58 Singles and young families, some receiving benefits</t>
  </si>
  <si>
    <t>5.Q.59 Deprived areas and high-rise flats</t>
  </si>
  <si>
    <t>6.R.60 Active communal population</t>
  </si>
  <si>
    <t>6.R.61 Inactive Communal Population</t>
  </si>
  <si>
    <t>6.R.62 Business addresses without residential population</t>
  </si>
  <si>
    <t>Holiday Park Visitors</t>
  </si>
  <si>
    <t>Great Britain</t>
  </si>
  <si>
    <t>Profile Type</t>
  </si>
  <si>
    <t>Base Type</t>
  </si>
  <si>
    <t>Total</t>
  </si>
  <si>
    <t>Profile -&gt;</t>
  </si>
  <si>
    <t>Base -&gt;</t>
  </si>
  <si>
    <t>Profile (%) -&gt;</t>
  </si>
  <si>
    <t>Base (%) -&gt;</t>
  </si>
  <si>
    <t>Profile #</t>
  </si>
  <si>
    <t>Base #</t>
  </si>
  <si>
    <t>Profile Similarity</t>
  </si>
  <si>
    <t>POPULATION</t>
  </si>
  <si>
    <t>Age</t>
  </si>
  <si>
    <t>Geography</t>
  </si>
  <si>
    <t>England</t>
  </si>
  <si>
    <t>Wales</t>
  </si>
  <si>
    <t>Scotland</t>
  </si>
  <si>
    <t>Northern Ireland</t>
  </si>
  <si>
    <t>Ethnicity</t>
  </si>
  <si>
    <t>White</t>
  </si>
  <si>
    <t>Mixed</t>
  </si>
  <si>
    <t>Asian</t>
  </si>
  <si>
    <t>Black</t>
  </si>
  <si>
    <t>Other ethnicity</t>
  </si>
  <si>
    <t>Country of Birth</t>
  </si>
  <si>
    <t>UK</t>
  </si>
  <si>
    <t>EU Countries: Member countries in March 2001</t>
  </si>
  <si>
    <t>EU Countries: Accession countries April 2001 to March 2011</t>
  </si>
  <si>
    <t>Rest of Europe</t>
  </si>
  <si>
    <t>Africa</t>
  </si>
  <si>
    <t>Middle East &amp; Asia</t>
  </si>
  <si>
    <t>North America</t>
  </si>
  <si>
    <t>Central America</t>
  </si>
  <si>
    <t>South America</t>
  </si>
  <si>
    <t>Caribbean</t>
  </si>
  <si>
    <t>Antarctica &amp; Oceania</t>
  </si>
  <si>
    <t>Religion</t>
  </si>
  <si>
    <t>Christian</t>
  </si>
  <si>
    <t>Jewish</t>
  </si>
  <si>
    <t>Buddhist</t>
  </si>
  <si>
    <t>Muslim</t>
  </si>
  <si>
    <t>Hindu</t>
  </si>
  <si>
    <t>Sikh</t>
  </si>
  <si>
    <t>HOUSING</t>
  </si>
  <si>
    <t>House Type</t>
  </si>
  <si>
    <t>Semi-detached house</t>
  </si>
  <si>
    <t>House Tenure</t>
  </si>
  <si>
    <t>Owner occupied</t>
  </si>
  <si>
    <t>Owned outright</t>
  </si>
  <si>
    <t>Mortgaged</t>
  </si>
  <si>
    <t>Privately rented</t>
  </si>
  <si>
    <t>Social renting</t>
  </si>
  <si>
    <t>Shared/Equity Ownership</t>
  </si>
  <si>
    <t>House Size</t>
  </si>
  <si>
    <t>Number of Beds : 1</t>
  </si>
  <si>
    <t>Number of Beds : 2</t>
  </si>
  <si>
    <t>Number of Beds : 3</t>
  </si>
  <si>
    <t>Number of Beds : 4</t>
  </si>
  <si>
    <t>Number of Beds : 5 plus</t>
  </si>
  <si>
    <t>Structure</t>
  </si>
  <si>
    <t>Couple family no children</t>
  </si>
  <si>
    <t>Couple family with children</t>
  </si>
  <si>
    <t>Lone parent family</t>
  </si>
  <si>
    <t>All pensioner</t>
  </si>
  <si>
    <t>All student</t>
  </si>
  <si>
    <t>One person household (non-pensioner)</t>
  </si>
  <si>
    <t>Children at home : 0</t>
  </si>
  <si>
    <t>Children at home : 1</t>
  </si>
  <si>
    <t>Children at home : 2</t>
  </si>
  <si>
    <t>Children at home : 3+</t>
  </si>
  <si>
    <t>Household Size</t>
  </si>
  <si>
    <t>ECONOMY</t>
  </si>
  <si>
    <t>Economic Activity</t>
  </si>
  <si>
    <t>Employee Full-Time</t>
  </si>
  <si>
    <t>Employee Part-Time</t>
  </si>
  <si>
    <t>Self-employed</t>
  </si>
  <si>
    <t>Unemployed and seeking work</t>
  </si>
  <si>
    <t>Looking after home or family</t>
  </si>
  <si>
    <t>NS Socio-Economic Classifications</t>
  </si>
  <si>
    <t>Higher managerial and professional occupations</t>
  </si>
  <si>
    <t>Lower managerial and professional occupations</t>
  </si>
  <si>
    <t>Intermediate occupations</t>
  </si>
  <si>
    <t>Small employers and own account workers</t>
  </si>
  <si>
    <t>Lower supervisory and technical occupation</t>
  </si>
  <si>
    <t>Semi-routine occupations</t>
  </si>
  <si>
    <t>Routine occupations</t>
  </si>
  <si>
    <t>Never worked and long-term unemployed</t>
  </si>
  <si>
    <t>Full time students / SEC unclassifiable</t>
  </si>
  <si>
    <t>Social Grade</t>
  </si>
  <si>
    <t>Welfare Reform - High Risk Neighbourhoods</t>
  </si>
  <si>
    <t>Universal Credit</t>
  </si>
  <si>
    <t>Under-occupancy</t>
  </si>
  <si>
    <t>Future Under-occupancy</t>
  </si>
  <si>
    <t>Child Maintenance Changes</t>
  </si>
  <si>
    <t>Employment Support</t>
  </si>
  <si>
    <t>Disability Living Allowance</t>
  </si>
  <si>
    <t>Occupation</t>
  </si>
  <si>
    <t>Director / Managerial</t>
  </si>
  <si>
    <t>Professional</t>
  </si>
  <si>
    <t>Housewife</t>
  </si>
  <si>
    <t>Office Worker</t>
  </si>
  <si>
    <t>Public Sector</t>
  </si>
  <si>
    <t>Self Employed</t>
  </si>
  <si>
    <t>Shop Worker</t>
  </si>
  <si>
    <t>Skilled / Manual Worker</t>
  </si>
  <si>
    <t>EDUCATION</t>
  </si>
  <si>
    <t>Highest Level of Qualifications</t>
  </si>
  <si>
    <t>No formal qualifications</t>
  </si>
  <si>
    <t>GCSE / O levels / CSE / School Certificate</t>
  </si>
  <si>
    <t>ONC / BTEC / apprenticeship</t>
  </si>
  <si>
    <t>A-levels/ AS levels or Highers</t>
  </si>
  <si>
    <t>Higher education below degree level</t>
  </si>
  <si>
    <t>Degree or higher degree</t>
  </si>
  <si>
    <t>HEALTH</t>
  </si>
  <si>
    <t>Health Indicators</t>
  </si>
  <si>
    <t>Currently Smoke</t>
  </si>
  <si>
    <t>BMI &gt; 30</t>
  </si>
  <si>
    <t>High Cholesterol</t>
  </si>
  <si>
    <t>Alcohol Consumption: Women &gt;3 units per day</t>
  </si>
  <si>
    <t>Alcohol Consumption: Men &gt;4 units per day</t>
  </si>
  <si>
    <t>Diabetes</t>
  </si>
  <si>
    <t>Heart Attack/Angina</t>
  </si>
  <si>
    <t>Hypertension/High Blood Pressure</t>
  </si>
  <si>
    <t>Asthma</t>
  </si>
  <si>
    <t>Arthritis/rheumatism/fibrositis</t>
  </si>
  <si>
    <t>Mental illness/anxiety/depression/nerves</t>
  </si>
  <si>
    <t>TRANSPORT</t>
  </si>
  <si>
    <t>Travel To Work</t>
  </si>
  <si>
    <t>Work from home</t>
  </si>
  <si>
    <t>Train / Tube</t>
  </si>
  <si>
    <t>Car or motorbike</t>
  </si>
  <si>
    <t>Bus, Minibus, Coach</t>
  </si>
  <si>
    <t>Taxi</t>
  </si>
  <si>
    <t>Bicycle</t>
  </si>
  <si>
    <t>Walk</t>
  </si>
  <si>
    <t>Car Ownership</t>
  </si>
  <si>
    <t>Main Car Class</t>
  </si>
  <si>
    <t>MARKETING CHANNELS</t>
  </si>
  <si>
    <t>Response by Channel</t>
  </si>
  <si>
    <t>Mail - Addressed to 'The Householder' or 'The Occupier'</t>
  </si>
  <si>
    <t>Mail - Addressed to you by name</t>
  </si>
  <si>
    <t>Newspaper / Magazine Adverts or Customer 'Magazines'</t>
  </si>
  <si>
    <t>TV/Radio</t>
  </si>
  <si>
    <t>Posters</t>
  </si>
  <si>
    <t>Text message</t>
  </si>
  <si>
    <t>Cinema</t>
  </si>
  <si>
    <t>Acceptable Channels</t>
  </si>
  <si>
    <t>MARKETING SECTORS</t>
  </si>
  <si>
    <t>Acceptable Sectors</t>
  </si>
  <si>
    <t>Bank/Credit Card</t>
  </si>
  <si>
    <t>Insurance/Savings</t>
  </si>
  <si>
    <t>Home Improvements and DIY/Gardening</t>
  </si>
  <si>
    <t>Health Care</t>
  </si>
  <si>
    <t>Utilities/Telephone/TV Services</t>
  </si>
  <si>
    <t>Domestic Appliances, Consumer Electronics, Sport/Leisure Equipment</t>
  </si>
  <si>
    <t>Travel/Holidays/Leisure</t>
  </si>
  <si>
    <t>Shows and Sporting Events</t>
  </si>
  <si>
    <t>Local/National Government</t>
  </si>
  <si>
    <t>Charities</t>
  </si>
  <si>
    <t>Supermarkets</t>
  </si>
  <si>
    <t>Cars</t>
  </si>
  <si>
    <t>Local Businesses</t>
  </si>
  <si>
    <t>Likely to purchase</t>
  </si>
  <si>
    <t>Household Annual Income</t>
  </si>
  <si>
    <t>£0-£20,000</t>
  </si>
  <si>
    <t>£20,000-£40,000</t>
  </si>
  <si>
    <t>£40,000-£60,000</t>
  </si>
  <si>
    <t>£60,000-£80,000</t>
  </si>
  <si>
    <t>£80,000-£100,000</t>
  </si>
  <si>
    <t>£100,000+</t>
  </si>
  <si>
    <t>Average Household Income</t>
  </si>
  <si>
    <t>Financial Attitudes</t>
  </si>
  <si>
    <t>I don't like the idea of being in debt</t>
  </si>
  <si>
    <t>I am very good at managing money</t>
  </si>
  <si>
    <t>It is important to be well insured for everything</t>
  </si>
  <si>
    <t>Financial security after retirement is your own responsibility</t>
  </si>
  <si>
    <t>Benefits</t>
  </si>
  <si>
    <t>Job Seeker's Allowance</t>
  </si>
  <si>
    <t>Illness/Disability Allowance</t>
  </si>
  <si>
    <t>Income Support</t>
  </si>
  <si>
    <t>Credit Cards</t>
  </si>
  <si>
    <t>Has credit card</t>
  </si>
  <si>
    <t>Has 2+ credit cards</t>
  </si>
  <si>
    <t>Spent £500+ in last month on a credit card</t>
  </si>
  <si>
    <t>Uses credit card 6+ times per month</t>
  </si>
  <si>
    <t>Usually makes minimum payment on card</t>
  </si>
  <si>
    <t>Always pays credit card balance in full</t>
  </si>
  <si>
    <t>Has been refused credit in the past</t>
  </si>
  <si>
    <t>Savings and Investments</t>
  </si>
  <si>
    <t>Has savings account</t>
  </si>
  <si>
    <t>Has instant access account</t>
  </si>
  <si>
    <t>Has Cash ISA</t>
  </si>
  <si>
    <t>Has Stocks and Shares ISA</t>
  </si>
  <si>
    <t>Has Unit Trusts</t>
  </si>
  <si>
    <t>Has stocks and shares</t>
  </si>
  <si>
    <t>Has investment bonds</t>
  </si>
  <si>
    <t>Has a National Savings product</t>
  </si>
  <si>
    <t>Has Investments</t>
  </si>
  <si>
    <t>Value of investments £25,000+</t>
  </si>
  <si>
    <t>Savings value £1 - £500</t>
  </si>
  <si>
    <t>Savings value £500 - £2,500</t>
  </si>
  <si>
    <t>Savings value £2,500 - £10,000</t>
  </si>
  <si>
    <t>Savings value £10,000+</t>
  </si>
  <si>
    <t>Loans</t>
  </si>
  <si>
    <t>Has loan</t>
  </si>
  <si>
    <t>Has unsecured loan</t>
  </si>
  <si>
    <t>Has 2+ loans</t>
  </si>
  <si>
    <t>Unsecured debt greater than £15,000</t>
  </si>
  <si>
    <t>Has had difficulty in making credit/loan payments through no fault of self</t>
  </si>
  <si>
    <t>Insurance and Pensions</t>
  </si>
  <si>
    <t>Has Private Health Care</t>
  </si>
  <si>
    <t>Has Company Health Care</t>
  </si>
  <si>
    <t>Has Life Assurance</t>
  </si>
  <si>
    <t>Has life protection policy</t>
  </si>
  <si>
    <t>Has pension scheme organised through company</t>
  </si>
  <si>
    <t>Has pension scheme organised personally</t>
  </si>
  <si>
    <t>Plans to use other investments for retirement</t>
  </si>
  <si>
    <t>Financial Channel: Arrange Current Account</t>
  </si>
  <si>
    <t>Face2face</t>
  </si>
  <si>
    <t>Any internet</t>
  </si>
  <si>
    <t>Post</t>
  </si>
  <si>
    <t>Phone (voice+keypad)</t>
  </si>
  <si>
    <t>Financial Channel: Manage Current Account</t>
  </si>
  <si>
    <t>Mobile internet</t>
  </si>
  <si>
    <t>Financial Channel: Arrange Savings Account</t>
  </si>
  <si>
    <t>Financial Channel: Manage Savings Account</t>
  </si>
  <si>
    <t>Financial Channel: Arrange Credit Card</t>
  </si>
  <si>
    <t>Financial Channel: Manage Credit Card</t>
  </si>
  <si>
    <t>Financial Channel: Arrange Mortgage</t>
  </si>
  <si>
    <t>Financial Channel: Arrange Pension</t>
  </si>
  <si>
    <t>Financial Channel: Arrange Personal Loan</t>
  </si>
  <si>
    <t>Financial Channel: Arrange Insurance</t>
  </si>
  <si>
    <t>Financial Channel: Arrange Investments</t>
  </si>
  <si>
    <t>Financial Channel: Arrange Life Assurance</t>
  </si>
  <si>
    <t>Expenditure per person per week</t>
  </si>
  <si>
    <t>Total Expenditure</t>
  </si>
  <si>
    <t>Food and non-alcoholic beverages</t>
  </si>
  <si>
    <t>Alcoholic beverages and tobacco</t>
  </si>
  <si>
    <t>Clothing and footwear</t>
  </si>
  <si>
    <t>Housing, water, electricity, gas and other fuels</t>
  </si>
  <si>
    <t>Furnishings, household equipment and routine maintenance</t>
  </si>
  <si>
    <t>Health</t>
  </si>
  <si>
    <t>Transport</t>
  </si>
  <si>
    <t>Communication</t>
  </si>
  <si>
    <t>Recreation and Culture</t>
  </si>
  <si>
    <t>Education</t>
  </si>
  <si>
    <t>Restaurants and hotels</t>
  </si>
  <si>
    <t>Miscellaneous goods and services</t>
  </si>
  <si>
    <t>Total Online Expenditure</t>
  </si>
  <si>
    <t>DIGITAL</t>
  </si>
  <si>
    <t>Internet Access: Frequency</t>
  </si>
  <si>
    <t>Weekly</t>
  </si>
  <si>
    <t>Monthly</t>
  </si>
  <si>
    <t>Less than once a month</t>
  </si>
  <si>
    <t>Never used the internet</t>
  </si>
  <si>
    <t>Internet Access: Usage in Last Week</t>
  </si>
  <si>
    <t>Less than 2 hours</t>
  </si>
  <si>
    <t>3-7 hours</t>
  </si>
  <si>
    <t>8-19 hours</t>
  </si>
  <si>
    <t>20 hours or more</t>
  </si>
  <si>
    <t>Digital Attitudes</t>
  </si>
  <si>
    <t>Technology at Home</t>
  </si>
  <si>
    <t>Portable Media Player</t>
  </si>
  <si>
    <t>Videogame console</t>
  </si>
  <si>
    <t>TV on Demand</t>
  </si>
  <si>
    <t>Watch on a PC</t>
  </si>
  <si>
    <t>Watch on a TV set</t>
  </si>
  <si>
    <t>Watch on a Moble phone/Device</t>
  </si>
  <si>
    <t>Smartphone Brand</t>
  </si>
  <si>
    <t>BlackBerry</t>
  </si>
  <si>
    <t>iPhone</t>
  </si>
  <si>
    <t>HTC</t>
  </si>
  <si>
    <t>LG</t>
  </si>
  <si>
    <t>Motorola</t>
  </si>
  <si>
    <t>Nokia</t>
  </si>
  <si>
    <t>Samsung</t>
  </si>
  <si>
    <t>Sony Ericsson</t>
  </si>
  <si>
    <t>Social Media Activity (at least weekly)</t>
  </si>
  <si>
    <t>Social Media Brands (used at least weekly)</t>
  </si>
  <si>
    <t>Foursquare</t>
  </si>
  <si>
    <t>LinkedIn</t>
  </si>
  <si>
    <t>Twitter</t>
  </si>
  <si>
    <t>Google +</t>
  </si>
  <si>
    <t>Facebook</t>
  </si>
  <si>
    <t>Flickr</t>
  </si>
  <si>
    <t>Pinterest</t>
  </si>
  <si>
    <t>Instagram</t>
  </si>
  <si>
    <t>Tumblr</t>
  </si>
  <si>
    <t>Vine</t>
  </si>
  <si>
    <t>Snapchat</t>
  </si>
  <si>
    <t>WhatsApp</t>
  </si>
  <si>
    <t>Viber</t>
  </si>
  <si>
    <t>Tinder</t>
  </si>
  <si>
    <t>Reddit</t>
  </si>
  <si>
    <t>Shazam</t>
  </si>
  <si>
    <t>Blogs/online forums</t>
  </si>
  <si>
    <t>Have Mobile Phone with access to Internet</t>
  </si>
  <si>
    <t>Yes</t>
  </si>
  <si>
    <t>None</t>
  </si>
  <si>
    <t>1-10.</t>
  </si>
  <si>
    <t>11-20.</t>
  </si>
  <si>
    <t>21-30</t>
  </si>
  <si>
    <t>31-50</t>
  </si>
  <si>
    <t>51+</t>
  </si>
  <si>
    <t>Types of internet usage : Laptop or PC</t>
  </si>
  <si>
    <t>Enter competitions</t>
  </si>
  <si>
    <t>Access content via an electronic bar code (QR scanner) (e.g. eBay scanner)</t>
  </si>
  <si>
    <t>Use GPS services (e.g. Maps)</t>
  </si>
  <si>
    <t>Use Skype</t>
  </si>
  <si>
    <t>Listen to Music</t>
  </si>
  <si>
    <t>Vote on television shows (e.g. X Factor, Strictly Come Dancing)</t>
  </si>
  <si>
    <t>Download content/information from an advertising poster</t>
  </si>
  <si>
    <t>Send and receive personal emails</t>
  </si>
  <si>
    <t>Listen to the radio</t>
  </si>
  <si>
    <t>Send pictures/videos to others</t>
  </si>
  <si>
    <t>Take pictures/video clips</t>
  </si>
  <si>
    <t>Receive/Redeem coupons and vouchers</t>
  </si>
  <si>
    <t>Source info on products/services via Internet</t>
  </si>
  <si>
    <t>Book tickets via the Internet</t>
  </si>
  <si>
    <t>Download music via the Internet</t>
  </si>
  <si>
    <t>Instant messaging</t>
  </si>
  <si>
    <t>Locate places/shops/businesses via the Internet</t>
  </si>
  <si>
    <t>Watch TV/films/video clips via the Internet</t>
  </si>
  <si>
    <t>Manage personal finances (banking) via the Internet</t>
  </si>
  <si>
    <t>Update my location (e.g. places/via Foursquare)</t>
  </si>
  <si>
    <t>Pay for things with my mobile phone</t>
  </si>
  <si>
    <t>Use augmented reality apps (e.g. blippar)</t>
  </si>
  <si>
    <t>Read customer ratings/reviews</t>
  </si>
  <si>
    <t>Post ratings and reviews</t>
  </si>
  <si>
    <t>Take part in discussion groups/online forums</t>
  </si>
  <si>
    <t>Check stocks/shares/investments</t>
  </si>
  <si>
    <t>Donate to charity</t>
  </si>
  <si>
    <t>Commenting on someone else’s blog, or their content/opinions</t>
  </si>
  <si>
    <t>Read someone else’s blog</t>
  </si>
  <si>
    <t>Write your own blog/homepage</t>
  </si>
  <si>
    <t>Online dating</t>
  </si>
  <si>
    <t>Access news via news site (other than online newspapers)</t>
  </si>
  <si>
    <t>Download a Podcast</t>
  </si>
  <si>
    <t>Gambling/Betting</t>
  </si>
  <si>
    <t>Online auctions (e.g. ebay)</t>
  </si>
  <si>
    <t>School/College/University work</t>
  </si>
  <si>
    <t>Watch online videos made by other users (e.g. YouTube)</t>
  </si>
  <si>
    <t>Social networking (e.g. Facebook, Twitter)</t>
  </si>
  <si>
    <t>Read newspapers online</t>
  </si>
  <si>
    <t>Read magazines online</t>
  </si>
  <si>
    <t>Play games with my children</t>
  </si>
  <si>
    <t>Managing a website/page you have published</t>
  </si>
  <si>
    <t>Upload content (video, articles, music, etc) that you have created</t>
  </si>
  <si>
    <t>Stream/Watch live events (e.g. Music, Sport etc.)</t>
  </si>
  <si>
    <t>Make an online purchase</t>
  </si>
  <si>
    <t>Types of internet usage : Mobile Phone</t>
  </si>
  <si>
    <t>Types of internet usage : Tablet / iPad</t>
  </si>
  <si>
    <t>Has Tablet (e.g. iPad, Samsung Galaxy Tab, Sony Xperia)</t>
  </si>
  <si>
    <t>Regularly research on the internet</t>
  </si>
  <si>
    <t>Computer/Video games</t>
  </si>
  <si>
    <t>Savings/Investments</t>
  </si>
  <si>
    <t>Current Accounts</t>
  </si>
  <si>
    <t>Local Government Services</t>
  </si>
  <si>
    <t>Household utilities (e.g. Gas/Electricity)</t>
  </si>
  <si>
    <t>Musical equipment</t>
  </si>
  <si>
    <t>Furniture</t>
  </si>
  <si>
    <t>Beer/Wine/Spirits</t>
  </si>
  <si>
    <t>Travel tickets (non airline)</t>
  </si>
  <si>
    <t>Toys</t>
  </si>
  <si>
    <t>Tickets for events/cinema/theatre</t>
  </si>
  <si>
    <t>Sports equipment</t>
  </si>
  <si>
    <t>Property</t>
  </si>
  <si>
    <t>Mobile phones/mobile accessories</t>
  </si>
  <si>
    <t>Holidays</t>
  </si>
  <si>
    <t>Clothes/Accessories</t>
  </si>
  <si>
    <t>Groceries</t>
  </si>
  <si>
    <t>Mortgages</t>
  </si>
  <si>
    <t>Home Insurance</t>
  </si>
  <si>
    <t>Car Insurance</t>
  </si>
  <si>
    <t>Other Insurance (Life, Travel etc)</t>
  </si>
  <si>
    <t>Personal grooming products (e.g. skin care, fragrances, etc.)</t>
  </si>
  <si>
    <t>Eating out</t>
  </si>
  <si>
    <t>Days out</t>
  </si>
  <si>
    <t>Gardening equipment/flowers/plants</t>
  </si>
  <si>
    <t>Household electrical products</t>
  </si>
  <si>
    <t>Videos/DVDs/MP4</t>
  </si>
  <si>
    <t>Computer Software/programmes/hardware</t>
  </si>
  <si>
    <t>Music (CDs, MP3s etc)</t>
  </si>
  <si>
    <t>Vehicles</t>
  </si>
  <si>
    <t>Books</t>
  </si>
  <si>
    <t>Consumer electronics (TVs/Stereos etc)</t>
  </si>
  <si>
    <t>Hotel reservations</t>
  </si>
  <si>
    <t>Airline tickets</t>
  </si>
  <si>
    <t>Sports and Leisurewear/trainers</t>
  </si>
  <si>
    <t>Purchased on the internet in the past 12 months</t>
  </si>
  <si>
    <t>Personal grooming products ( e.g. skin care, fragrances, etc.)</t>
  </si>
  <si>
    <t>Use RSS feeds</t>
  </si>
  <si>
    <t>Sites regularly visited: Email</t>
  </si>
  <si>
    <t>Live.com</t>
  </si>
  <si>
    <t>Outlook.com (Previously Hotmail)</t>
  </si>
  <si>
    <t>Sites regularly visited: Film/TV/Music - Streaming</t>
  </si>
  <si>
    <t>Blinkbox</t>
  </si>
  <si>
    <t>SoundCloud</t>
  </si>
  <si>
    <t>Spotify</t>
  </si>
  <si>
    <t>Sites regularly visited: Finance</t>
  </si>
  <si>
    <t>comparethemarket.com</t>
  </si>
  <si>
    <t>Moneysavingexpert.com</t>
  </si>
  <si>
    <t>Moneysupermarket.com</t>
  </si>
  <si>
    <t>Sites regularly visited: Food - Restaurants/Take Away</t>
  </si>
  <si>
    <t>Hungry House</t>
  </si>
  <si>
    <t>JustEat</t>
  </si>
  <si>
    <t>Open Table</t>
  </si>
  <si>
    <t>Sites regularly visited: Gambling</t>
  </si>
  <si>
    <t>888.com</t>
  </si>
  <si>
    <t>Bet365.com</t>
  </si>
  <si>
    <t>meccabingo.com</t>
  </si>
  <si>
    <t>National Lottery</t>
  </si>
  <si>
    <t>Sites regularly visited: General</t>
  </si>
  <si>
    <t>Sites regularly visited: Health</t>
  </si>
  <si>
    <t>Net doctor</t>
  </si>
  <si>
    <t>NHS Direct</t>
  </si>
  <si>
    <t>Sites regularly visited: Magazine</t>
  </si>
  <si>
    <t>Auto Trader</t>
  </si>
  <si>
    <t>T3</t>
  </si>
  <si>
    <t>Timeout</t>
  </si>
  <si>
    <t>What HiFi</t>
  </si>
  <si>
    <t>Sites regularly visited: Media</t>
  </si>
  <si>
    <t>Sky Sports</t>
  </si>
  <si>
    <t>Sky.co.uk</t>
  </si>
  <si>
    <t>Sites regularly visited: News</t>
  </si>
  <si>
    <t>Sites regularly visited: Other</t>
  </si>
  <si>
    <t>Audible (Amazon eBooks)</t>
  </si>
  <si>
    <t>Dropbox</t>
  </si>
  <si>
    <t>Freecycle</t>
  </si>
  <si>
    <t>Kelkoo.co.uk</t>
  </si>
  <si>
    <t>Match.com</t>
  </si>
  <si>
    <t>Mumsnet</t>
  </si>
  <si>
    <t>Netmums.com</t>
  </si>
  <si>
    <t>Stumble Upon</t>
  </si>
  <si>
    <t>TheLadBible</t>
  </si>
  <si>
    <t>Yell.com</t>
  </si>
  <si>
    <t>Sites regularly visited: Property</t>
  </si>
  <si>
    <t>rightmove.co.uk</t>
  </si>
  <si>
    <t>zoopla.co.uk</t>
  </si>
  <si>
    <t>Sites regularly visited: Search</t>
  </si>
  <si>
    <t>Bing</t>
  </si>
  <si>
    <t>Google.co.uk</t>
  </si>
  <si>
    <t>Sites regularly visited: Shopping - Clothing</t>
  </si>
  <si>
    <t>Asos.com</t>
  </si>
  <si>
    <t>Net-a-Porter</t>
  </si>
  <si>
    <t>Topshop</t>
  </si>
  <si>
    <t>Sites regularly visited: Shopping - Discount/Auction</t>
  </si>
  <si>
    <t>Ebay</t>
  </si>
  <si>
    <t>Groupon</t>
  </si>
  <si>
    <t>Gumtree.com</t>
  </si>
  <si>
    <t>HotUKDeals</t>
  </si>
  <si>
    <t>Myvouchercodes</t>
  </si>
  <si>
    <t>Quidco</t>
  </si>
  <si>
    <t>Sites regularly visited: Shopping - Electronics</t>
  </si>
  <si>
    <t>Carphone Warehouse</t>
  </si>
  <si>
    <t>EE.co.uk</t>
  </si>
  <si>
    <t>Game.co.uk</t>
  </si>
  <si>
    <t>Sites regularly visited: Shopping - General</t>
  </si>
  <si>
    <t>Amazon.co.uk</t>
  </si>
  <si>
    <t>Argos</t>
  </si>
  <si>
    <t>Boots.com</t>
  </si>
  <si>
    <t>johnlewis.com</t>
  </si>
  <si>
    <t>Marks and Spencer</t>
  </si>
  <si>
    <t>Notonthehighstreet.com</t>
  </si>
  <si>
    <t>Play.com</t>
  </si>
  <si>
    <t>Selfridges</t>
  </si>
  <si>
    <t>Tesco.net/Tesco.com</t>
  </si>
  <si>
    <t>Sites regularly visited: Shopping - Music/Film/Games</t>
  </si>
  <si>
    <t>iTunes</t>
  </si>
  <si>
    <t>LOVEFiLM</t>
  </si>
  <si>
    <t>Ticketmaster</t>
  </si>
  <si>
    <t>Sites regularly visited: Technology</t>
  </si>
  <si>
    <t>Apple</t>
  </si>
  <si>
    <t>Microsoft</t>
  </si>
  <si>
    <t>Sites regularly visited: Travel/Transport</t>
  </si>
  <si>
    <t>Air B’n’B</t>
  </si>
  <si>
    <t>Expedia.co.uk</t>
  </si>
  <si>
    <t>Hostelworld</t>
  </si>
  <si>
    <t>Lastminute.com</t>
  </si>
  <si>
    <t>Mr and Mrs Smith</t>
  </si>
  <si>
    <t>National Rail</t>
  </si>
  <si>
    <t>RAC.co.uk</t>
  </si>
  <si>
    <t>tfl.gov.uk (Transport for London)</t>
  </si>
  <si>
    <t>theaa.com</t>
  </si>
  <si>
    <t>Top Gear</t>
  </si>
  <si>
    <t>Tripadvisor</t>
  </si>
  <si>
    <t>SHOPPING</t>
  </si>
  <si>
    <t>Preferred Supermarket</t>
  </si>
  <si>
    <t>Asda</t>
  </si>
  <si>
    <t>Co-op</t>
  </si>
  <si>
    <t>M &amp; S</t>
  </si>
  <si>
    <t>Morrisons</t>
  </si>
  <si>
    <t>Sainsburys</t>
  </si>
  <si>
    <t>Tesco</t>
  </si>
  <si>
    <t>Waitrose</t>
  </si>
  <si>
    <t>Food Shopping</t>
  </si>
  <si>
    <t>Fairtrade</t>
  </si>
  <si>
    <t>Premium Ranges</t>
  </si>
  <si>
    <t>Budget Ranges</t>
  </si>
  <si>
    <t>Healthy Option Ranges</t>
  </si>
  <si>
    <t>Clothing &amp; Footwear Stores</t>
  </si>
  <si>
    <t>Premium</t>
  </si>
  <si>
    <t>Mass Market</t>
  </si>
  <si>
    <t>Value</t>
  </si>
  <si>
    <t>Furniture &amp; Fittings Stores</t>
  </si>
  <si>
    <t>Electrical Stores</t>
  </si>
  <si>
    <t>High Street Retailers</t>
  </si>
  <si>
    <t>Boots the Chemists</t>
  </si>
  <si>
    <t>H&amp;M</t>
  </si>
  <si>
    <t>John Lewis</t>
  </si>
  <si>
    <t>Marks &amp; Spencer</t>
  </si>
  <si>
    <t>New Look</t>
  </si>
  <si>
    <t>Next</t>
  </si>
  <si>
    <t>Primark</t>
  </si>
  <si>
    <t>River Island</t>
  </si>
  <si>
    <t>Sports Direct</t>
  </si>
  <si>
    <t>Superdrug</t>
  </si>
  <si>
    <t>WHSmith</t>
  </si>
  <si>
    <t>Shopping Attitudes</t>
  </si>
  <si>
    <t>I am prepared to pay more for products that make life easier</t>
  </si>
  <si>
    <t>It's worth paying extra for quality goods</t>
  </si>
  <si>
    <t>I buy goods produced in my own country whenever I can</t>
  </si>
  <si>
    <t>I tend to go for premium rather than standard goods/services</t>
  </si>
  <si>
    <t>I like to pay cash for everything I buy</t>
  </si>
  <si>
    <t>I decide what I want before I do the weekly shopping</t>
  </si>
  <si>
    <t>I prefer not to shop in major high street chains</t>
  </si>
  <si>
    <t>I look for the lowest possible prices when I go shopping</t>
  </si>
  <si>
    <t>Shopping for groceries is a bore</t>
  </si>
  <si>
    <t>I only shop at supermarkets that sell good quality fresh food</t>
  </si>
  <si>
    <t>I check a number of sources before making a significant purchase</t>
  </si>
  <si>
    <t>CONTACT</t>
  </si>
  <si>
    <t>Preferred Channel</t>
  </si>
  <si>
    <t>Phone or SMS</t>
  </si>
  <si>
    <t>ENVIRONMENT</t>
  </si>
  <si>
    <t>Environmental Groups</t>
  </si>
  <si>
    <t>Member of Environmental Group</t>
  </si>
  <si>
    <t>Active in Environmental Group</t>
  </si>
  <si>
    <t>Environmental Actions</t>
  </si>
  <si>
    <t>Rarely Leave TV or PC on standby for long periods of time at home</t>
  </si>
  <si>
    <t>Rarely keep the tap running while brushing teeth</t>
  </si>
  <si>
    <t>Rarely leave the heating on when out for a few hours</t>
  </si>
  <si>
    <t>Decide not to buy something because it has too much packaging</t>
  </si>
  <si>
    <t>Take own shopping bag when shopping</t>
  </si>
  <si>
    <t>Re-use items like empty bottles, tubs, jars, envelopes or paper</t>
  </si>
  <si>
    <t>Rarely leave the mobile phone charger in the socket when not in use</t>
  </si>
  <si>
    <t>Recycle items rather than throwing them away</t>
  </si>
  <si>
    <t>Make an effort to cut down on the use of gas/electricity at home</t>
  </si>
  <si>
    <t>Make an effort to cut down on water usage at home</t>
  </si>
  <si>
    <t>Environmental attitudes</t>
  </si>
  <si>
    <t>There is too much concern with the environment: Agree</t>
  </si>
  <si>
    <t>COMMUNITY SAFETY</t>
  </si>
  <si>
    <t>Major Causes of Crime in Britain Today:</t>
  </si>
  <si>
    <t>Too lenient sentencing</t>
  </si>
  <si>
    <t>Poverty</t>
  </si>
  <si>
    <t>Lack of discipline from school</t>
  </si>
  <si>
    <t>Lack of discipline from parents</t>
  </si>
  <si>
    <t>Drugs</t>
  </si>
  <si>
    <t>Alcohol</t>
  </si>
  <si>
    <t>Unemployment</t>
  </si>
  <si>
    <t>Breakdown of family</t>
  </si>
  <si>
    <t>Too few police</t>
  </si>
  <si>
    <t>Worried About…..</t>
  </si>
  <si>
    <t>Home being broken into</t>
  </si>
  <si>
    <t>Being mugged and robbed</t>
  </si>
  <si>
    <t>Having my car stolen</t>
  </si>
  <si>
    <t>Things being stolen from my car</t>
  </si>
  <si>
    <t>Being physically attacked by strangers</t>
  </si>
  <si>
    <t>Being raped</t>
  </si>
  <si>
    <t>Being attacked because of skin colour, ethnic origin or religion</t>
  </si>
  <si>
    <t>Being a victim of crime</t>
  </si>
  <si>
    <t>The Police</t>
  </si>
  <si>
    <t>The police in this area can be relied on to be there when you need them</t>
  </si>
  <si>
    <t xml:space="preserve">The police in this area would treat you with respect if you had contact with them </t>
  </si>
  <si>
    <t xml:space="preserve">The police in this area treat everyone fairly regardless of who they are </t>
  </si>
  <si>
    <t xml:space="preserve">The police in this area understand the issues that affect this community </t>
  </si>
  <si>
    <t xml:space="preserve">The police in this area are dealing with the things that matter to this community </t>
  </si>
  <si>
    <t xml:space="preserve">Taking everything into account I have confidence in the police in this area </t>
  </si>
  <si>
    <t>LEISURE TIME</t>
  </si>
  <si>
    <t>Daily Express</t>
  </si>
  <si>
    <t>Daily Star</t>
  </si>
  <si>
    <t>The Sun</t>
  </si>
  <si>
    <t>The Times</t>
  </si>
  <si>
    <t>Daily Mail</t>
  </si>
  <si>
    <t>Daily Mirror</t>
  </si>
  <si>
    <t>Daily Record</t>
  </si>
  <si>
    <t>Daily Telegraph</t>
  </si>
  <si>
    <t>The Guardian</t>
  </si>
  <si>
    <t>The Independent</t>
  </si>
  <si>
    <t>Magazines Read</t>
  </si>
  <si>
    <t>Business/Educational/Science</t>
  </si>
  <si>
    <t>Celebrity</t>
  </si>
  <si>
    <t>Food and Cooking</t>
  </si>
  <si>
    <t>Home and Gardening</t>
  </si>
  <si>
    <t>Computers and Electrical</t>
  </si>
  <si>
    <t>Men Style and Generic</t>
  </si>
  <si>
    <t>Motor</t>
  </si>
  <si>
    <t>Music and Film</t>
  </si>
  <si>
    <t>Sport</t>
  </si>
  <si>
    <t>Travel</t>
  </si>
  <si>
    <t>TV</t>
  </si>
  <si>
    <t>Women's</t>
  </si>
  <si>
    <t>Women's Glossy</t>
  </si>
  <si>
    <t>Animal Welfare</t>
  </si>
  <si>
    <t>Childrens Welfare</t>
  </si>
  <si>
    <t>Disability</t>
  </si>
  <si>
    <t>Disaster Relief</t>
  </si>
  <si>
    <t>Elderly</t>
  </si>
  <si>
    <t>Environment</t>
  </si>
  <si>
    <t>Medical</t>
  </si>
  <si>
    <t>Developing Nations</t>
  </si>
  <si>
    <t>Wildlife</t>
  </si>
  <si>
    <t>Cancer</t>
  </si>
  <si>
    <t>Homeless</t>
  </si>
  <si>
    <t>Visual Impairments</t>
  </si>
  <si>
    <t>HIV</t>
  </si>
  <si>
    <t>Mental Health</t>
  </si>
  <si>
    <t>Regularly donate to charity</t>
  </si>
  <si>
    <t>Books Read</t>
  </si>
  <si>
    <t>History/Biography</t>
  </si>
  <si>
    <t>Health/Alternative Therapy</t>
  </si>
  <si>
    <t>Science Fiction/Fantasy</t>
  </si>
  <si>
    <t>Mystery/Detective/Thrillers</t>
  </si>
  <si>
    <t>Romance</t>
  </si>
  <si>
    <t>Best Sellers</t>
  </si>
  <si>
    <t>Preferred Music</t>
  </si>
  <si>
    <t>Classical</t>
  </si>
  <si>
    <t>HipHop or Dub</t>
  </si>
  <si>
    <t>Dance</t>
  </si>
  <si>
    <t>Easy Listening</t>
  </si>
  <si>
    <t>Folk or Country</t>
  </si>
  <si>
    <t>Gospel</t>
  </si>
  <si>
    <t>Jazz</t>
  </si>
  <si>
    <t>New Age</t>
  </si>
  <si>
    <t>Pop/Rock</t>
  </si>
  <si>
    <t>Soul Or RnB</t>
  </si>
  <si>
    <t>Interests &amp; Hobbies</t>
  </si>
  <si>
    <t>Angling</t>
  </si>
  <si>
    <t>Charity / Voluntary Work</t>
  </si>
  <si>
    <t>Cookery</t>
  </si>
  <si>
    <t>DIY</t>
  </si>
  <si>
    <t>Antiques or Fine Art</t>
  </si>
  <si>
    <t>Eating Out</t>
  </si>
  <si>
    <t>Environment / Wildlife</t>
  </si>
  <si>
    <t>Exercise / Sports</t>
  </si>
  <si>
    <t>Foreign Travel</t>
  </si>
  <si>
    <t>Gambling</t>
  </si>
  <si>
    <t>Gardening</t>
  </si>
  <si>
    <t>Playing Golf</t>
  </si>
  <si>
    <t>Healthy Eating</t>
  </si>
  <si>
    <t>Hiking / Walking</t>
  </si>
  <si>
    <t>Home Computing</t>
  </si>
  <si>
    <t>Organic Foods</t>
  </si>
  <si>
    <t>Pets</t>
  </si>
  <si>
    <t>Reading Books</t>
  </si>
  <si>
    <t>Records / Tapes / CDs</t>
  </si>
  <si>
    <t>Self Improvement / Education</t>
  </si>
  <si>
    <t>Vegetarian Products</t>
  </si>
  <si>
    <t>Wine</t>
  </si>
  <si>
    <t>Football Supporter</t>
  </si>
  <si>
    <t>Visit Pubs for a Drink - Day</t>
  </si>
  <si>
    <t>Visit Pubs for a Drink - Evening</t>
  </si>
  <si>
    <t xml:space="preserve">Mass Market </t>
  </si>
  <si>
    <t>Visit Pubs for a Meal - Day</t>
  </si>
  <si>
    <t>Visit Pubs for a Meal - Evening</t>
  </si>
  <si>
    <t>Restaurants - Most Often</t>
  </si>
  <si>
    <t>Holiday Destination</t>
  </si>
  <si>
    <t>UK / Ireland</t>
  </si>
  <si>
    <t>Spain / Mediterranean</t>
  </si>
  <si>
    <t>Europe (other)</t>
  </si>
  <si>
    <t>USA / Canada</t>
  </si>
  <si>
    <t>Australia / New Zealand</t>
  </si>
  <si>
    <t>Asia</t>
  </si>
  <si>
    <t>Holiday Type</t>
  </si>
  <si>
    <t>Activity / Outdoor Sports</t>
  </si>
  <si>
    <t>Cruise</t>
  </si>
  <si>
    <t>Package</t>
  </si>
  <si>
    <t>Self-catering</t>
  </si>
  <si>
    <t>FRS Data</t>
  </si>
  <si>
    <t>Tax status of Respondent - Pay Basic Rate Tax</t>
  </si>
  <si>
    <t>Tax status of Respondent - Pay Higher Rate Tax</t>
  </si>
  <si>
    <t>Tax status of Respondent - Do not pay</t>
  </si>
  <si>
    <t>House Value</t>
  </si>
  <si>
    <t>Streetvalue</t>
  </si>
  <si>
    <t>Houseprice</t>
  </si>
  <si>
    <t>0-125k</t>
  </si>
  <si>
    <t>126k-250k</t>
  </si>
  <si>
    <t>251k-500k</t>
  </si>
  <si>
    <t>500k-1m</t>
  </si>
  <si>
    <t>1m+</t>
  </si>
  <si>
    <t>Community Services</t>
  </si>
  <si>
    <t>List 1</t>
  </si>
  <si>
    <t>List 2</t>
  </si>
  <si>
    <t>List 3</t>
  </si>
  <si>
    <t>Digital: Behaviour</t>
  </si>
  <si>
    <t>Digital: Internet Usage - Device</t>
  </si>
  <si>
    <t>Digital: Products</t>
  </si>
  <si>
    <t>Digital: Web Sites</t>
  </si>
  <si>
    <t>Finance &amp; Money</t>
  </si>
  <si>
    <t>Family Structure</t>
  </si>
  <si>
    <t>Financial Channel</t>
  </si>
  <si>
    <t>Arrange Current Account</t>
  </si>
  <si>
    <t>Manage Current Account</t>
  </si>
  <si>
    <t>Arrange Savings Account</t>
  </si>
  <si>
    <t>Manage Savings Account</t>
  </si>
  <si>
    <t>Arrange Credit Card</t>
  </si>
  <si>
    <t>Manage Credit Card</t>
  </si>
  <si>
    <t>Arrange Mortgage</t>
  </si>
  <si>
    <t>Arrange Pension</t>
  </si>
  <si>
    <t>Arrange Personal Loan</t>
  </si>
  <si>
    <t>Arrange Insurance</t>
  </si>
  <si>
    <t>Arrange Investments</t>
  </si>
  <si>
    <t>Arrange Life Assurance</t>
  </si>
  <si>
    <t>Housing &amp; Transport</t>
  </si>
  <si>
    <t>Marketing</t>
  </si>
  <si>
    <t>Sectors likely to purchase</t>
  </si>
  <si>
    <t>Shopping &amp; Retail</t>
  </si>
  <si>
    <t>Work &amp; Welfare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</si>
</sst>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quot;£&quot;#,##0"/>
    <numFmt numFmtId="165" formatCode="0.0%"/>
    <numFmt numFmtId="166" formatCode="0.0"/>
    <numFmt numFmtId="167" formatCode=";;;"/>
  </numFmts>
  <fonts count="59" x14ac:knownFonts="1">
    <font>
      <sz val="11"/>
      <color theme="1"/>
      <name val="Calibri"/>
      <family val="2"/>
    </font>
    <font>
      <sz val="11"/>
      <color theme="1"/>
      <name val="Calibri"/>
      <family val="2"/>
    </font>
    <font>
      <b/>
      <sz val="11"/>
      <color theme="0"/>
      <name val="Calibri"/>
      <family val="2"/>
    </font>
    <font>
      <b/>
      <sz val="11"/>
      <color theme="1"/>
      <name val="Calibri"/>
      <family val="2"/>
    </font>
    <font>
      <sz val="11"/>
      <color theme="0"/>
      <name val="Calibri"/>
      <family val="2"/>
    </font>
    <font>
      <b/>
      <sz val="9"/>
      <name val="Calibri"/>
      <family val="2"/>
    </font>
    <font>
      <sz val="11"/>
      <name val="Calibri"/>
      <family val="2"/>
    </font>
    <font>
      <sz val="11"/>
      <color rgb="FF938B8B"/>
      <name val="Calibri"/>
      <family val="2"/>
    </font>
    <font>
      <sz val="10"/>
      <color theme="1"/>
      <name val="Calibri"/>
      <family val="2"/>
    </font>
    <font>
      <b/>
      <sz val="14"/>
      <color theme="0"/>
      <name val="Calibri"/>
      <family val="2"/>
    </font>
    <font>
      <b/>
      <sz val="12"/>
      <color theme="0"/>
      <name val="Calibri"/>
      <family val="2"/>
    </font>
    <font>
      <b/>
      <sz val="10"/>
      <color theme="0"/>
      <name val="Calibri"/>
      <family val="2"/>
    </font>
    <font>
      <sz val="10"/>
      <color theme="0"/>
      <name val="Calibri"/>
      <family val="2"/>
    </font>
    <font>
      <b/>
      <sz val="10"/>
      <color theme="1"/>
      <name val="Calibri"/>
      <family val="2"/>
    </font>
    <font>
      <b/>
      <sz val="12"/>
      <color theme="2" tint="-0.249977111117893"/>
      <name val="Calibri"/>
      <family val="2"/>
    </font>
    <font>
      <b/>
      <sz val="10"/>
      <color theme="2" tint="-0.249977111117893"/>
      <name val="Calibri"/>
      <family val="2"/>
    </font>
    <font>
      <sz val="10"/>
      <name val="Arial"/>
      <family val="2"/>
    </font>
    <font>
      <sz val="9"/>
      <color theme="1"/>
      <name val="Calibri"/>
      <family val="2"/>
    </font>
    <font>
      <sz val="9"/>
      <name val="Calibri"/>
      <family val="2"/>
    </font>
    <font>
      <b/>
      <sz val="9"/>
      <color rgb="FF938B8B"/>
      <name val="Calibri"/>
      <family val="2"/>
    </font>
    <font>
      <sz val="14"/>
      <color theme="0"/>
      <name val="Calibri"/>
      <family val="2"/>
    </font>
    <font>
      <b/>
      <sz val="14"/>
      <name val="Calibri"/>
      <family val="2"/>
    </font>
    <font>
      <b/>
      <sz val="9"/>
      <color theme="1"/>
      <name val="Calibri"/>
      <family val="2"/>
    </font>
    <font>
      <b/>
      <sz val="14"/>
      <color theme="1"/>
      <name val="Calibri"/>
      <family val="2"/>
    </font>
    <font>
      <b/>
      <sz val="12"/>
      <color theme="1"/>
      <name val="Calibri"/>
      <family val="2"/>
    </font>
    <font>
      <sz val="8"/>
      <color theme="1"/>
      <name val="Calibri"/>
      <family val="2"/>
    </font>
    <font>
      <sz val="14"/>
      <name val="Calibri"/>
      <family val="2"/>
    </font>
    <font>
      <sz val="9"/>
      <color theme="0"/>
      <name val="Calibri"/>
      <family val="2"/>
    </font>
    <font>
      <sz val="9"/>
      <color theme="2" tint="-0.499984740745262"/>
      <name val="Calibri"/>
      <family val="2"/>
    </font>
    <font>
      <b/>
      <sz val="11"/>
      <color theme="2" tint="-0.499984740745262"/>
      <name val="Calibri"/>
      <family val="2"/>
    </font>
    <font>
      <sz val="9"/>
      <color theme="0" tint="-0.499984740745262"/>
      <name val="Calibri"/>
      <family val="2"/>
    </font>
    <font>
      <b/>
      <sz val="11"/>
      <color theme="0" tint="-0.499984740745262"/>
      <name val="Calibri"/>
      <family val="2"/>
    </font>
    <font>
      <b/>
      <sz val="11"/>
      <color rgb="FF02C39A"/>
      <name val="Calibri"/>
      <family val="2"/>
    </font>
    <font>
      <b/>
      <sz val="11"/>
      <color rgb="FF00A896"/>
      <name val="Calibri"/>
      <family val="2"/>
    </font>
    <font>
      <b/>
      <sz val="11"/>
      <color rgb="FF028090"/>
      <name val="Calibri"/>
      <family val="2"/>
    </font>
    <font>
      <b/>
      <sz val="11"/>
      <color rgb="FF05668D"/>
      <name val="Calibri"/>
      <family val="2"/>
    </font>
    <font>
      <b/>
      <sz val="12"/>
      <color rgb="FF7030A0"/>
      <name val="Calibri"/>
      <family val="2"/>
    </font>
    <font>
      <b/>
      <sz val="12"/>
      <color theme="9" tint="-0.249977111117893"/>
      <name val="Calibri"/>
      <family val="2"/>
    </font>
    <font>
      <b/>
      <sz val="12"/>
      <color theme="8" tint="-0.249977111117893"/>
      <name val="Calibri"/>
      <family val="2"/>
    </font>
    <font>
      <b/>
      <sz val="12"/>
      <color rgb="FFC00000"/>
      <name val="Calibri"/>
      <family val="2"/>
    </font>
    <font>
      <b/>
      <sz val="11"/>
      <color rgb="FF467B2D"/>
      <name val="Calibri"/>
      <family val="2"/>
    </font>
    <font>
      <b/>
      <sz val="11"/>
      <color rgb="FF376224"/>
      <name val="Calibri"/>
      <family val="2"/>
    </font>
    <font>
      <b/>
      <sz val="11"/>
      <color rgb="FF2B4C1C"/>
      <name val="Calibri"/>
      <family val="2"/>
    </font>
    <font>
      <b/>
      <sz val="11"/>
      <color rgb="FF1D3313"/>
      <name val="Calibri"/>
      <family val="2"/>
    </font>
    <font>
      <b/>
      <sz val="16"/>
      <name val="Calibri"/>
      <family val="2"/>
    </font>
    <font>
      <sz val="10"/>
      <name val="Calibri"/>
      <family val="2"/>
    </font>
    <font>
      <sz val="12"/>
      <color theme="1"/>
      <name val="Calibri"/>
      <family val="2"/>
    </font>
    <font>
      <b/>
      <sz val="12"/>
      <name val="Calibri"/>
      <family val="2"/>
    </font>
    <font>
      <sz val="8"/>
      <color rgb="FF000000"/>
      <name val="Tahoma"/>
      <family val="2"/>
    </font>
    <font>
      <sz val="11"/>
      <color rgb="FF1F497D"/>
      <name val="Calibri"/>
      <family val="2"/>
    </font>
    <font>
      <sz val="9"/>
      <color indexed="23"/>
      <name val="Verdana"/>
      <family val="2"/>
    </font>
    <font>
      <sz val="8"/>
      <name val="Verdana"/>
      <family val="2"/>
    </font>
    <font>
      <b/>
      <sz val="10"/>
      <name val="Calibri"/>
      <family val="2"/>
    </font>
    <font>
      <sz val="10"/>
      <color theme="1"/>
      <name val="Verdana"/>
      <family val="2"/>
    </font>
    <font>
      <sz val="9"/>
      <color theme="1"/>
      <name val="Calibri"/>
      <family val="2"/>
      <scheme val="minor"/>
    </font>
    <font>
      <u/>
      <sz val="10"/>
      <color indexed="30"/>
      <name val="Arial"/>
      <family val="2"/>
    </font>
    <font>
      <sz val="9"/>
      <name val="Verdana"/>
      <family val="2"/>
    </font>
    <font>
      <sz val="10"/>
      <color indexed="8"/>
      <name val="Verdana"/>
      <family val="2"/>
    </font>
    <font>
      <sz val="8"/>
      <color indexed="9"/>
      <name val="Verdana"/>
      <family val="2"/>
    </font>
  </fonts>
  <fills count="38">
    <fill>
      <patternFill patternType="none"/>
    </fill>
    <fill>
      <patternFill patternType="gray125"/>
    </fill>
    <fill>
      <patternFill patternType="solid">
        <fgColor rgb="FFC00000"/>
        <bgColor indexed="64"/>
      </patternFill>
    </fill>
    <fill>
      <patternFill patternType="solid">
        <fgColor rgb="FF304DEC"/>
        <bgColor indexed="64"/>
      </patternFill>
    </fill>
    <fill>
      <patternFill patternType="solid">
        <fgColor rgb="FF6F83F3"/>
        <bgColor indexed="64"/>
      </patternFill>
    </fill>
    <fill>
      <patternFill patternType="solid">
        <fgColor rgb="FFAAB8F5"/>
        <bgColor indexed="64"/>
      </patternFill>
    </fill>
    <fill>
      <patternFill patternType="solid">
        <fgColor rgb="FF7D38BA"/>
        <bgColor indexed="64"/>
      </patternFill>
    </fill>
    <fill>
      <patternFill patternType="solid">
        <fgColor rgb="FFBD9EDB"/>
        <bgColor indexed="64"/>
      </patternFill>
    </fill>
    <fill>
      <patternFill patternType="solid">
        <fgColor rgb="FF4F9342"/>
        <bgColor indexed="64"/>
      </patternFill>
    </fill>
    <fill>
      <patternFill patternType="solid">
        <fgColor rgb="FF71A867"/>
        <bgColor indexed="64"/>
      </patternFill>
    </fill>
    <fill>
      <patternFill patternType="solid">
        <fgColor rgb="FF94BE8E"/>
        <bgColor indexed="64"/>
      </patternFill>
    </fill>
    <fill>
      <patternFill patternType="solid">
        <fgColor rgb="FFB9D2B4"/>
        <bgColor indexed="64"/>
      </patternFill>
    </fill>
    <fill>
      <patternFill patternType="solid">
        <fgColor rgb="FFDCE9D7"/>
        <bgColor indexed="64"/>
      </patternFill>
    </fill>
    <fill>
      <patternFill patternType="solid">
        <fgColor rgb="FFF47421"/>
        <bgColor indexed="64"/>
      </patternFill>
    </fill>
    <fill>
      <patternFill patternType="solid">
        <fgColor rgb="FFF79E64"/>
        <bgColor indexed="64"/>
      </patternFill>
    </fill>
    <fill>
      <patternFill patternType="solid">
        <fgColor rgb="FFFAC8A7"/>
        <bgColor indexed="64"/>
      </patternFill>
    </fill>
    <fill>
      <patternFill patternType="solid">
        <fgColor rgb="FFFDE3D2"/>
        <bgColor indexed="64"/>
      </patternFill>
    </fill>
    <fill>
      <patternFill patternType="solid">
        <fgColor rgb="FF00A1C5"/>
        <bgColor indexed="64"/>
      </patternFill>
    </fill>
    <fill>
      <patternFill patternType="solid">
        <fgColor rgb="FF4DBDD5"/>
        <bgColor indexed="64"/>
      </patternFill>
    </fill>
    <fill>
      <patternFill patternType="solid">
        <fgColor rgb="FF99D8E9"/>
        <bgColor indexed="64"/>
      </patternFill>
    </fill>
    <fill>
      <patternFill patternType="solid">
        <fgColor rgb="FFE44296"/>
        <bgColor indexed="64"/>
      </patternFill>
    </fill>
    <fill>
      <patternFill patternType="solid">
        <fgColor theme="1"/>
        <bgColor indexed="64"/>
      </patternFill>
    </fill>
    <fill>
      <patternFill patternType="solid">
        <fgColor theme="2" tint="-0.249977111117893"/>
        <bgColor indexed="64"/>
      </patternFill>
    </fill>
    <fill>
      <patternFill patternType="solid">
        <fgColor indexed="9"/>
        <bgColor indexed="64"/>
      </patternFill>
    </fill>
    <fill>
      <patternFill patternType="solid">
        <fgColor rgb="FFFFFF00"/>
        <bgColor indexed="64"/>
      </patternFill>
    </fill>
    <fill>
      <patternFill patternType="solid">
        <fgColor rgb="FFD6DBEC"/>
        <bgColor indexed="64"/>
      </patternFill>
    </fill>
    <fill>
      <patternFill patternType="solid">
        <fgColor rgb="FFDDD7EA"/>
        <bgColor indexed="64"/>
      </patternFill>
    </fill>
    <fill>
      <patternFill patternType="solid">
        <fgColor rgb="FFF3F4D6"/>
        <bgColor indexed="64"/>
      </patternFill>
    </fill>
    <fill>
      <patternFill patternType="solid">
        <fgColor rgb="FFD3E1E4"/>
        <bgColor indexed="64"/>
      </patternFill>
    </fill>
    <fill>
      <patternFill patternType="solid">
        <fgColor rgb="FFD7E2D7"/>
        <bgColor indexed="64"/>
      </patternFill>
    </fill>
    <fill>
      <patternFill patternType="solid">
        <fgColor rgb="FF553996"/>
        <bgColor indexed="64"/>
      </patternFill>
    </fill>
    <fill>
      <patternFill patternType="solid">
        <fgColor rgb="FFC1C630"/>
        <bgColor indexed="64"/>
      </patternFill>
    </fill>
    <fill>
      <patternFill patternType="solid">
        <fgColor rgb="FF21677A"/>
        <bgColor indexed="64"/>
      </patternFill>
    </fill>
    <fill>
      <patternFill patternType="solid">
        <fgColor rgb="FF386E35"/>
        <bgColor indexed="64"/>
      </patternFill>
    </fill>
    <fill>
      <patternFill patternType="solid">
        <fgColor rgb="FF30499F"/>
        <bgColor indexed="64"/>
      </patternFill>
    </fill>
    <fill>
      <patternFill patternType="solid">
        <fgColor rgb="FFED1B2D"/>
        <bgColor indexed="64"/>
      </patternFill>
    </fill>
    <fill>
      <patternFill patternType="solid">
        <fgColor rgb="FF938B8B"/>
        <bgColor indexed="64"/>
      </patternFill>
    </fill>
    <fill>
      <patternFill patternType="solid">
        <fgColor rgb="FFFFFFFF"/>
        <bgColor indexed="64"/>
      </patternFill>
    </fill>
  </fills>
  <borders count="12">
    <border>
      <left/>
      <right/>
      <top/>
      <bottom/>
      <diagonal/>
    </border>
    <border>
      <left style="thick">
        <color theme="0"/>
      </left>
      <right/>
      <top/>
      <bottom/>
      <diagonal/>
    </border>
    <border>
      <left/>
      <right style="thick">
        <color theme="0"/>
      </right>
      <top/>
      <bottom/>
      <diagonal/>
    </border>
    <border>
      <left/>
      <right style="dotted">
        <color rgb="FFC00000"/>
      </right>
      <top/>
      <bottom/>
      <diagonal/>
    </border>
    <border>
      <left style="dotted">
        <color rgb="FFC00000"/>
      </left>
      <right/>
      <top style="dotted">
        <color rgb="FFC00000"/>
      </top>
      <bottom style="dotted">
        <color rgb="FFC00000"/>
      </bottom>
      <diagonal/>
    </border>
    <border>
      <left/>
      <right/>
      <top style="dotted">
        <color rgb="FFC00000"/>
      </top>
      <bottom style="dotted">
        <color rgb="FFC00000"/>
      </bottom>
      <diagonal/>
    </border>
    <border>
      <left/>
      <right style="dotted">
        <color rgb="FFC00000"/>
      </right>
      <top style="dotted">
        <color rgb="FFC00000"/>
      </top>
      <bottom style="dotted">
        <color rgb="FFC00000"/>
      </bottom>
      <diagonal/>
    </border>
    <border>
      <left style="medium">
        <color theme="0"/>
      </left>
      <right/>
      <top/>
      <bottom style="medium">
        <color theme="0"/>
      </bottom>
      <diagonal/>
    </border>
    <border>
      <left style="medium">
        <color theme="0"/>
      </left>
      <right/>
      <top style="medium">
        <color theme="0"/>
      </top>
      <bottom style="medium">
        <color theme="0"/>
      </bottom>
      <diagonal/>
    </border>
    <border>
      <left style="medium">
        <color theme="0"/>
      </left>
      <right/>
      <top style="medium">
        <color theme="0"/>
      </top>
      <bottom/>
      <diagonal/>
    </border>
    <border>
      <left style="thin">
        <color auto="1"/>
      </left>
      <right/>
      <top/>
      <bottom/>
      <diagonal/>
    </border>
    <border>
      <left/>
      <right style="thick">
        <color indexed="9"/>
      </right>
      <top style="thick">
        <color indexed="9"/>
      </top>
      <bottom style="thick">
        <color indexed="9"/>
      </bottom>
      <diagonal/>
    </border>
  </borders>
  <cellStyleXfs count="28">
    <xf numFmtId="0" fontId="0" fillId="0" borderId="0"/>
    <xf numFmtId="9" fontId="1" fillId="0" borderId="0" applyFont="0" applyFill="0" applyBorder="0" applyAlignment="0" applyProtection="0"/>
    <xf numFmtId="0" fontId="50" fillId="0" borderId="0">
      <alignment vertical="center" wrapText="1"/>
    </xf>
    <xf numFmtId="0" fontId="16" fillId="0" borderId="0"/>
    <xf numFmtId="0" fontId="53" fillId="0" borderId="0"/>
    <xf numFmtId="9" fontId="53" fillId="0" borderId="0" applyFont="0" applyFill="0" applyBorder="0" applyAlignment="0" applyProtection="0"/>
    <xf numFmtId="0" fontId="51" fillId="25" borderId="0" applyNumberFormat="0" applyFont="0" applyAlignment="0"/>
    <xf numFmtId="0" fontId="51" fillId="26" borderId="0" applyFont="0" applyAlignment="0"/>
    <xf numFmtId="0" fontId="51" fillId="27" borderId="0" applyNumberFormat="0" applyFont="0" applyAlignment="0" applyProtection="0"/>
    <xf numFmtId="0" fontId="51" fillId="28" borderId="0" applyNumberFormat="0" applyFont="0" applyAlignment="0" applyProtection="0"/>
    <xf numFmtId="0" fontId="51" fillId="29" borderId="0" applyNumberFormat="0" applyFont="0" applyAlignment="0" applyProtection="0"/>
    <xf numFmtId="0" fontId="51" fillId="30" borderId="0" applyFont="0" applyAlignment="0"/>
    <xf numFmtId="0" fontId="51" fillId="31" borderId="0" applyNumberFormat="0" applyFont="0" applyAlignment="0" applyProtection="0"/>
    <xf numFmtId="0" fontId="51" fillId="32" borderId="10" applyNumberFormat="0" applyFont="0" applyAlignment="0" applyProtection="0"/>
    <xf numFmtId="0" fontId="51" fillId="33" borderId="0" applyFont="0" applyAlignment="0"/>
    <xf numFmtId="0" fontId="51" fillId="0" borderId="0" applyNumberFormat="0" applyFont="0" applyAlignment="0" applyProtection="0"/>
    <xf numFmtId="0" fontId="18" fillId="34" borderId="11"/>
    <xf numFmtId="0" fontId="55" fillId="0" borderId="0" applyNumberFormat="0" applyFill="0" applyBorder="0" applyAlignment="0" applyProtection="0">
      <alignment vertical="top"/>
      <protection locked="0"/>
    </xf>
    <xf numFmtId="0" fontId="56" fillId="0" borderId="0">
      <alignment vertical="center"/>
    </xf>
    <xf numFmtId="0" fontId="16" fillId="0" borderId="0"/>
    <xf numFmtId="0" fontId="16" fillId="0" borderId="0"/>
    <xf numFmtId="0" fontId="57"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1" fontId="51" fillId="35" borderId="0" applyNumberFormat="0" applyFont="0" applyAlignment="0" applyProtection="0"/>
    <xf numFmtId="165" fontId="58" fillId="36" borderId="10" applyNumberFormat="0" applyFont="0" applyAlignment="0" applyProtection="0">
      <alignment horizontal="center"/>
    </xf>
    <xf numFmtId="0" fontId="16" fillId="37" borderId="0"/>
  </cellStyleXfs>
  <cellXfs count="377">
    <xf numFmtId="0" fontId="0" fillId="0" borderId="0" xfId="0"/>
    <xf numFmtId="0" fontId="0" fillId="0" borderId="0" xfId="0" applyFont="1" applyAlignment="1">
      <alignment vertical="center"/>
    </xf>
    <xf numFmtId="0" fontId="5" fillId="0" borderId="0" xfId="0" applyFont="1" applyFill="1" applyAlignment="1">
      <alignment vertical="center"/>
    </xf>
    <xf numFmtId="0" fontId="6" fillId="0" borderId="0" xfId="0" applyFont="1" applyFill="1" applyAlignment="1">
      <alignment vertical="center"/>
    </xf>
    <xf numFmtId="0" fontId="7" fillId="0" borderId="0" xfId="0" applyFont="1" applyAlignment="1">
      <alignment vertical="center"/>
    </xf>
    <xf numFmtId="0" fontId="0" fillId="0" borderId="0" xfId="0" applyNumberFormat="1" applyFont="1" applyAlignment="1">
      <alignment vertical="center"/>
    </xf>
    <xf numFmtId="0" fontId="8" fillId="0" borderId="0" xfId="0" applyFont="1" applyAlignment="1">
      <alignment vertical="center"/>
    </xf>
    <xf numFmtId="0" fontId="2" fillId="2" borderId="0" xfId="0" applyFont="1" applyFill="1" applyAlignment="1">
      <alignment vertical="center"/>
    </xf>
    <xf numFmtId="0" fontId="11" fillId="3" borderId="0" xfId="0" applyFont="1" applyFill="1" applyAlignment="1">
      <alignment vertical="center"/>
    </xf>
    <xf numFmtId="0" fontId="8" fillId="0" borderId="1" xfId="0" applyFont="1" applyBorder="1" applyAlignment="1">
      <alignment vertical="center"/>
    </xf>
    <xf numFmtId="0" fontId="8" fillId="0" borderId="0" xfId="0" applyFont="1" applyBorder="1" applyAlignment="1">
      <alignment vertical="center"/>
    </xf>
    <xf numFmtId="0" fontId="8" fillId="0" borderId="2" xfId="0" applyFont="1" applyBorder="1" applyAlignment="1">
      <alignment vertical="center"/>
    </xf>
    <xf numFmtId="0" fontId="11" fillId="4" borderId="0" xfId="0" applyFont="1" applyFill="1" applyAlignment="1">
      <alignment vertical="center"/>
    </xf>
    <xf numFmtId="0" fontId="12" fillId="4" borderId="0" xfId="0" applyFont="1" applyFill="1" applyAlignment="1">
      <alignment vertical="center"/>
    </xf>
    <xf numFmtId="0" fontId="11" fillId="5" borderId="0" xfId="0" applyFont="1" applyFill="1" applyAlignment="1">
      <alignment vertical="center"/>
    </xf>
    <xf numFmtId="0" fontId="11" fillId="6" borderId="0" xfId="0" applyFont="1" applyFill="1" applyAlignment="1">
      <alignment vertical="center"/>
    </xf>
    <xf numFmtId="0" fontId="12" fillId="6" borderId="0" xfId="0" applyFont="1" applyFill="1" applyAlignment="1">
      <alignment vertical="center"/>
    </xf>
    <xf numFmtId="0" fontId="13" fillId="0" borderId="0" xfId="0" applyFont="1" applyAlignment="1">
      <alignment vertical="center"/>
    </xf>
    <xf numFmtId="0" fontId="11" fillId="7" borderId="0" xfId="0" applyFont="1" applyFill="1" applyAlignment="1">
      <alignment vertical="center"/>
    </xf>
    <xf numFmtId="0" fontId="12" fillId="7" borderId="0" xfId="0" applyFont="1" applyFill="1" applyAlignment="1">
      <alignment vertical="center"/>
    </xf>
    <xf numFmtId="0" fontId="11" fillId="8" borderId="0" xfId="0" applyFont="1" applyFill="1" applyAlignment="1">
      <alignment vertical="center"/>
    </xf>
    <xf numFmtId="0" fontId="13" fillId="0" borderId="1" xfId="0" applyFont="1" applyBorder="1" applyAlignment="1">
      <alignment vertical="center"/>
    </xf>
    <xf numFmtId="0" fontId="13" fillId="0" borderId="0" xfId="0" applyFont="1" applyBorder="1" applyAlignment="1">
      <alignment vertical="center"/>
    </xf>
    <xf numFmtId="0" fontId="13" fillId="0" borderId="2" xfId="0" applyFont="1" applyBorder="1" applyAlignment="1">
      <alignment vertical="center"/>
    </xf>
    <xf numFmtId="0" fontId="11" fillId="9" borderId="0" xfId="0" applyFont="1" applyFill="1" applyAlignment="1">
      <alignment vertical="center"/>
    </xf>
    <xf numFmtId="0" fontId="11" fillId="10" borderId="0" xfId="0" applyFont="1" applyFill="1" applyAlignment="1">
      <alignment vertical="center"/>
    </xf>
    <xf numFmtId="0" fontId="11" fillId="11" borderId="0" xfId="0" applyFont="1" applyFill="1" applyAlignment="1">
      <alignment vertical="center"/>
    </xf>
    <xf numFmtId="0" fontId="15" fillId="12" borderId="0" xfId="0" applyFont="1" applyFill="1" applyAlignment="1">
      <alignment vertical="center"/>
    </xf>
    <xf numFmtId="0" fontId="11" fillId="12" borderId="0" xfId="0" applyFont="1" applyFill="1" applyAlignment="1">
      <alignment vertical="center"/>
    </xf>
    <xf numFmtId="0" fontId="11" fillId="13" borderId="0" xfId="0" applyFont="1" applyFill="1" applyAlignment="1">
      <alignment vertical="center"/>
    </xf>
    <xf numFmtId="0" fontId="11" fillId="14" borderId="0" xfId="0" applyFont="1" applyFill="1" applyAlignment="1">
      <alignment vertical="center"/>
    </xf>
    <xf numFmtId="0" fontId="11" fillId="15" borderId="0" xfId="0" applyFont="1" applyFill="1" applyAlignment="1">
      <alignment vertical="center"/>
    </xf>
    <xf numFmtId="0" fontId="15" fillId="16" borderId="0" xfId="0" applyFont="1" applyFill="1" applyAlignment="1">
      <alignment vertical="center"/>
    </xf>
    <xf numFmtId="0" fontId="11" fillId="16" borderId="0" xfId="0" applyFont="1" applyFill="1" applyAlignment="1">
      <alignment vertical="center"/>
    </xf>
    <xf numFmtId="0" fontId="11" fillId="17" borderId="0" xfId="0" applyFont="1" applyFill="1" applyAlignment="1">
      <alignment vertical="center"/>
    </xf>
    <xf numFmtId="0" fontId="11" fillId="18" borderId="0" xfId="0" applyFont="1" applyFill="1" applyAlignment="1">
      <alignment vertical="center"/>
    </xf>
    <xf numFmtId="0" fontId="11" fillId="19" borderId="0" xfId="0" applyFont="1" applyFill="1" applyAlignment="1">
      <alignment vertical="center"/>
    </xf>
    <xf numFmtId="0" fontId="11" fillId="20" borderId="0" xfId="0" applyFont="1" applyFill="1" applyAlignment="1">
      <alignment vertical="center"/>
    </xf>
    <xf numFmtId="0" fontId="17" fillId="0" borderId="0" xfId="0" applyFont="1" applyProtection="1">
      <protection locked="0"/>
    </xf>
    <xf numFmtId="0" fontId="17" fillId="0" borderId="0" xfId="0" applyFont="1"/>
    <xf numFmtId="0" fontId="18" fillId="0" borderId="0" xfId="0" applyFont="1"/>
    <xf numFmtId="0" fontId="18" fillId="0" borderId="0" xfId="0" applyFont="1" applyFill="1"/>
    <xf numFmtId="0" fontId="17" fillId="0" borderId="0" xfId="0" applyFont="1" applyFill="1"/>
    <xf numFmtId="0" fontId="19" fillId="0" borderId="0" xfId="0" applyFont="1" applyFill="1"/>
    <xf numFmtId="0" fontId="19" fillId="0" borderId="0" xfId="0" applyFont="1"/>
    <xf numFmtId="0" fontId="9" fillId="21" borderId="0" xfId="0" applyFont="1" applyFill="1" applyAlignment="1">
      <alignment horizontal="left" vertical="center" indent="1"/>
    </xf>
    <xf numFmtId="0" fontId="20" fillId="21" borderId="0" xfId="0" applyFont="1" applyFill="1"/>
    <xf numFmtId="0" fontId="21" fillId="0" borderId="0" xfId="0" applyFont="1" applyAlignment="1">
      <alignment horizontal="left" indent="1"/>
    </xf>
    <xf numFmtId="0" fontId="22" fillId="0" borderId="0" xfId="0" applyFont="1" applyAlignment="1">
      <alignment vertical="center" wrapText="1"/>
    </xf>
    <xf numFmtId="0" fontId="23" fillId="0" borderId="0" xfId="0" applyFont="1"/>
    <xf numFmtId="0" fontId="24" fillId="0" borderId="0" xfId="0" applyFont="1" applyAlignment="1">
      <alignment vertical="center"/>
    </xf>
    <xf numFmtId="0" fontId="24" fillId="0" borderId="0" xfId="0" applyFont="1" applyFill="1" applyAlignment="1">
      <alignment horizontal="right" vertical="center"/>
    </xf>
    <xf numFmtId="0" fontId="25" fillId="0" borderId="0" xfId="0" applyFont="1" applyAlignment="1">
      <alignment vertical="top"/>
    </xf>
    <xf numFmtId="0" fontId="17" fillId="0" borderId="0" xfId="0" applyFont="1" applyAlignment="1"/>
    <xf numFmtId="0" fontId="21" fillId="0" borderId="0" xfId="0" applyFont="1" applyAlignment="1">
      <alignment horizontal="left"/>
    </xf>
    <xf numFmtId="0" fontId="24" fillId="0" borderId="0" xfId="0" applyFont="1" applyAlignment="1"/>
    <xf numFmtId="0" fontId="13" fillId="0" borderId="0" xfId="0" applyFont="1"/>
    <xf numFmtId="0" fontId="9" fillId="21" borderId="0" xfId="0" applyFont="1" applyFill="1" applyAlignment="1">
      <alignment vertical="top"/>
    </xf>
    <xf numFmtId="0" fontId="26" fillId="0" borderId="0" xfId="0" applyFont="1"/>
    <xf numFmtId="0" fontId="24" fillId="0" borderId="0" xfId="0" applyFont="1" applyAlignment="1">
      <alignment vertical="top"/>
    </xf>
    <xf numFmtId="0" fontId="21" fillId="0" borderId="0" xfId="0" applyFont="1" applyAlignment="1">
      <alignment horizontal="left" indent="2"/>
    </xf>
    <xf numFmtId="0" fontId="23" fillId="0" borderId="0" xfId="0" applyFont="1" applyAlignment="1"/>
    <xf numFmtId="0" fontId="23" fillId="0" borderId="0" xfId="0" applyFont="1" applyAlignment="1">
      <alignment horizontal="left" indent="4"/>
    </xf>
    <xf numFmtId="0" fontId="3" fillId="0" borderId="0" xfId="0" applyFont="1"/>
    <xf numFmtId="0" fontId="3" fillId="0" borderId="0" xfId="0" applyFont="1" applyFill="1" applyAlignment="1">
      <alignment horizontal="center"/>
    </xf>
    <xf numFmtId="0" fontId="2" fillId="0" borderId="0" xfId="0" applyFont="1" applyFill="1" applyAlignment="1">
      <alignment horizontal="left" indent="2"/>
    </xf>
    <xf numFmtId="0" fontId="4" fillId="0" borderId="0" xfId="0" applyFont="1" applyFill="1"/>
    <xf numFmtId="9" fontId="2" fillId="0" borderId="0" xfId="0" applyNumberFormat="1" applyFont="1" applyFill="1" applyAlignment="1">
      <alignment horizontal="center"/>
    </xf>
    <xf numFmtId="1" fontId="2" fillId="0" borderId="0" xfId="0" applyNumberFormat="1" applyFont="1" applyFill="1" applyAlignment="1">
      <alignment horizontal="center"/>
    </xf>
    <xf numFmtId="0" fontId="2" fillId="0" borderId="0" xfId="0" applyFont="1" applyFill="1" applyAlignment="1">
      <alignment horizontal="left" indent="3"/>
    </xf>
    <xf numFmtId="0" fontId="27" fillId="0" borderId="0" xfId="0" applyFont="1" applyFill="1"/>
    <xf numFmtId="0" fontId="2" fillId="0" borderId="0" xfId="0" applyFont="1" applyFill="1" applyAlignment="1">
      <alignment horizontal="left" indent="4"/>
    </xf>
    <xf numFmtId="0" fontId="28" fillId="0" borderId="0" xfId="0" applyFont="1" applyFill="1"/>
    <xf numFmtId="0" fontId="29" fillId="0" borderId="0" xfId="0" applyFont="1" applyFill="1"/>
    <xf numFmtId="9" fontId="29" fillId="0" borderId="0" xfId="0" applyNumberFormat="1" applyFont="1" applyFill="1" applyAlignment="1">
      <alignment horizontal="center"/>
    </xf>
    <xf numFmtId="1" fontId="29" fillId="0" borderId="0" xfId="0" applyNumberFormat="1" applyFont="1" applyFill="1" applyAlignment="1">
      <alignment horizontal="center"/>
    </xf>
    <xf numFmtId="0" fontId="30" fillId="0" borderId="0" xfId="0" applyFont="1" applyFill="1"/>
    <xf numFmtId="0" fontId="31" fillId="0" borderId="0" xfId="0" applyFont="1" applyFill="1"/>
    <xf numFmtId="9" fontId="31" fillId="0" borderId="0" xfId="0" applyNumberFormat="1" applyFont="1" applyFill="1" applyAlignment="1">
      <alignment horizontal="center"/>
    </xf>
    <xf numFmtId="1" fontId="31" fillId="0" borderId="0" xfId="0" applyNumberFormat="1" applyFont="1" applyFill="1" applyAlignment="1">
      <alignment horizontal="center"/>
    </xf>
    <xf numFmtId="0" fontId="2" fillId="0" borderId="0" xfId="0" applyFont="1" applyFill="1"/>
    <xf numFmtId="0" fontId="8" fillId="0" borderId="0" xfId="0" applyFont="1" applyAlignment="1"/>
    <xf numFmtId="0" fontId="32" fillId="0" borderId="0" xfId="0" applyFont="1" applyBorder="1"/>
    <xf numFmtId="9" fontId="32" fillId="0" borderId="0" xfId="0" applyNumberFormat="1" applyFont="1" applyBorder="1" applyAlignment="1">
      <alignment horizontal="center"/>
    </xf>
    <xf numFmtId="1" fontId="32" fillId="0" borderId="0" xfId="0" applyNumberFormat="1" applyFont="1" applyBorder="1"/>
    <xf numFmtId="9" fontId="18" fillId="0" borderId="0" xfId="0" applyNumberFormat="1" applyFont="1" applyAlignment="1">
      <alignment horizontal="center"/>
    </xf>
    <xf numFmtId="1" fontId="18" fillId="0" borderId="0" xfId="0" applyNumberFormat="1" applyFont="1" applyAlignment="1">
      <alignment horizontal="center"/>
    </xf>
    <xf numFmtId="0" fontId="33" fillId="0" borderId="0" xfId="0" applyFont="1" applyFill="1" applyBorder="1"/>
    <xf numFmtId="9" fontId="33" fillId="0" borderId="0" xfId="0" applyNumberFormat="1" applyFont="1" applyFill="1" applyBorder="1" applyAlignment="1">
      <alignment horizontal="center"/>
    </xf>
    <xf numFmtId="1" fontId="33" fillId="0" borderId="0" xfId="0" applyNumberFormat="1" applyFont="1" applyFill="1" applyBorder="1"/>
    <xf numFmtId="9" fontId="18" fillId="0" borderId="0" xfId="0" applyNumberFormat="1" applyFont="1"/>
    <xf numFmtId="0" fontId="34" fillId="0" borderId="0" xfId="0" applyFont="1"/>
    <xf numFmtId="9" fontId="34" fillId="0" borderId="0" xfId="0" applyNumberFormat="1" applyFont="1" applyAlignment="1">
      <alignment horizontal="center"/>
    </xf>
    <xf numFmtId="1" fontId="34" fillId="0" borderId="0" xfId="0" applyNumberFormat="1" applyFont="1"/>
    <xf numFmtId="0" fontId="35" fillId="0" borderId="0" xfId="0" applyFont="1"/>
    <xf numFmtId="9" fontId="35" fillId="0" borderId="0" xfId="0" applyNumberFormat="1" applyFont="1" applyAlignment="1">
      <alignment horizontal="center"/>
    </xf>
    <xf numFmtId="1" fontId="35" fillId="0" borderId="0" xfId="0" applyNumberFormat="1" applyFont="1"/>
    <xf numFmtId="165" fontId="18" fillId="0" borderId="0" xfId="0" applyNumberFormat="1" applyFont="1" applyAlignment="1">
      <alignment horizontal="left"/>
    </xf>
    <xf numFmtId="1" fontId="24" fillId="0" borderId="0" xfId="0" applyNumberFormat="1" applyFont="1" applyAlignment="1"/>
    <xf numFmtId="0" fontId="3" fillId="0" borderId="0" xfId="0" applyFont="1" applyAlignment="1">
      <alignment vertical="center" wrapText="1"/>
    </xf>
    <xf numFmtId="0" fontId="17" fillId="0" borderId="0" xfId="0" applyFont="1" applyAlignment="1">
      <alignment horizontal="left"/>
    </xf>
    <xf numFmtId="1" fontId="17" fillId="0" borderId="0" xfId="0" applyNumberFormat="1" applyFont="1" applyAlignment="1"/>
    <xf numFmtId="0" fontId="36" fillId="0" borderId="0" xfId="0" applyFont="1"/>
    <xf numFmtId="165" fontId="36" fillId="0" borderId="0" xfId="0" applyNumberFormat="1" applyFont="1" applyAlignment="1">
      <alignment horizontal="left"/>
    </xf>
    <xf numFmtId="1" fontId="36" fillId="0" borderId="0" xfId="0" applyNumberFormat="1" applyFont="1" applyAlignment="1"/>
    <xf numFmtId="0" fontId="37" fillId="0" borderId="0" xfId="0" applyFont="1"/>
    <xf numFmtId="165" fontId="37" fillId="0" borderId="0" xfId="0" applyNumberFormat="1" applyFont="1" applyAlignment="1">
      <alignment horizontal="left"/>
    </xf>
    <xf numFmtId="1" fontId="37" fillId="0" borderId="0" xfId="0" applyNumberFormat="1" applyFont="1" applyAlignment="1"/>
    <xf numFmtId="0" fontId="38" fillId="0" borderId="0" xfId="0" applyFont="1"/>
    <xf numFmtId="165" fontId="38" fillId="0" borderId="0" xfId="0" applyNumberFormat="1" applyFont="1" applyAlignment="1">
      <alignment horizontal="left"/>
    </xf>
    <xf numFmtId="1" fontId="38" fillId="0" borderId="0" xfId="0" applyNumberFormat="1" applyFont="1" applyAlignment="1"/>
    <xf numFmtId="0" fontId="17" fillId="0" borderId="0" xfId="0" applyFont="1" applyAlignment="1">
      <alignment horizontal="right"/>
    </xf>
    <xf numFmtId="0" fontId="39" fillId="0" borderId="0" xfId="0" applyFont="1"/>
    <xf numFmtId="165" fontId="39" fillId="0" borderId="0" xfId="0" applyNumberFormat="1" applyFont="1" applyAlignment="1">
      <alignment horizontal="left"/>
    </xf>
    <xf numFmtId="1" fontId="39" fillId="0" borderId="0" xfId="0" applyNumberFormat="1" applyFont="1" applyAlignment="1"/>
    <xf numFmtId="0" fontId="21" fillId="0" borderId="0" xfId="0" applyFont="1" applyAlignment="1">
      <alignment horizontal="left" indent="3"/>
    </xf>
    <xf numFmtId="0" fontId="40" fillId="0" borderId="0" xfId="0" applyFont="1"/>
    <xf numFmtId="9" fontId="40" fillId="0" borderId="0" xfId="0" applyNumberFormat="1" applyFont="1" applyAlignment="1">
      <alignment horizontal="center"/>
    </xf>
    <xf numFmtId="1" fontId="40" fillId="0" borderId="0" xfId="0" applyNumberFormat="1" applyFont="1"/>
    <xf numFmtId="0" fontId="41" fillId="0" borderId="0" xfId="0" applyFont="1"/>
    <xf numFmtId="9" fontId="41" fillId="0" borderId="0" xfId="0" applyNumberFormat="1" applyFont="1" applyAlignment="1">
      <alignment horizontal="center"/>
    </xf>
    <xf numFmtId="1" fontId="41" fillId="0" borderId="0" xfId="0" applyNumberFormat="1" applyFont="1"/>
    <xf numFmtId="0" fontId="42" fillId="0" borderId="0" xfId="0" applyFont="1"/>
    <xf numFmtId="9" fontId="42" fillId="0" borderId="0" xfId="0" applyNumberFormat="1" applyFont="1" applyAlignment="1">
      <alignment horizontal="center"/>
    </xf>
    <xf numFmtId="1" fontId="42" fillId="0" borderId="0" xfId="0" applyNumberFormat="1" applyFont="1"/>
    <xf numFmtId="0" fontId="43" fillId="0" borderId="0" xfId="0" applyFont="1"/>
    <xf numFmtId="9" fontId="43" fillId="0" borderId="0" xfId="0" applyNumberFormat="1" applyFont="1" applyAlignment="1">
      <alignment horizontal="center"/>
    </xf>
    <xf numFmtId="1" fontId="43" fillId="0" borderId="0" xfId="0" applyNumberFormat="1" applyFont="1"/>
    <xf numFmtId="0" fontId="44" fillId="0" borderId="0" xfId="0" applyFont="1" applyAlignment="1">
      <alignment horizontal="left" indent="1"/>
    </xf>
    <xf numFmtId="0" fontId="21" fillId="0" borderId="0" xfId="0" applyFont="1" applyAlignment="1">
      <alignment horizontal="left" indent="4"/>
    </xf>
    <xf numFmtId="0" fontId="27" fillId="0" borderId="0" xfId="0" applyFont="1" applyProtection="1">
      <protection locked="0" hidden="1"/>
    </xf>
    <xf numFmtId="0" fontId="27" fillId="0" borderId="0" xfId="0" applyFont="1" applyProtection="1">
      <protection hidden="1"/>
    </xf>
    <xf numFmtId="0" fontId="27" fillId="0" borderId="0" xfId="0" applyFont="1"/>
    <xf numFmtId="0" fontId="27" fillId="0" borderId="0" xfId="0" quotePrefix="1" applyFont="1" applyProtection="1">
      <protection locked="0" hidden="1"/>
    </xf>
    <xf numFmtId="9" fontId="27" fillId="0" borderId="0" xfId="0" applyNumberFormat="1" applyFont="1" applyProtection="1">
      <protection locked="0" hidden="1"/>
    </xf>
    <xf numFmtId="1" fontId="27" fillId="0" borderId="0" xfId="0" applyNumberFormat="1" applyFont="1" applyProtection="1">
      <protection locked="0" hidden="1"/>
    </xf>
    <xf numFmtId="2" fontId="27" fillId="0" borderId="0" xfId="0" applyNumberFormat="1" applyFont="1" applyProtection="1">
      <protection locked="0" hidden="1"/>
    </xf>
    <xf numFmtId="166" fontId="27" fillId="0" borderId="0" xfId="0" applyNumberFormat="1" applyFont="1" applyProtection="1">
      <protection locked="0" hidden="1"/>
    </xf>
    <xf numFmtId="9" fontId="27" fillId="0" borderId="0" xfId="1" applyFont="1" applyProtection="1">
      <protection locked="0" hidden="1"/>
    </xf>
    <xf numFmtId="165" fontId="27" fillId="0" borderId="0" xfId="1" applyNumberFormat="1" applyFont="1" applyProtection="1">
      <protection locked="0" hidden="1"/>
    </xf>
    <xf numFmtId="0" fontId="27" fillId="0" borderId="0" xfId="0" applyFont="1" applyAlignment="1" applyProtection="1">
      <alignment horizontal="right"/>
      <protection locked="0" hidden="1"/>
    </xf>
    <xf numFmtId="0" fontId="27" fillId="0" borderId="0" xfId="0" applyFont="1" applyAlignment="1" applyProtection="1">
      <alignment horizontal="center"/>
      <protection locked="0" hidden="1"/>
    </xf>
    <xf numFmtId="165" fontId="27" fillId="0" borderId="0" xfId="0" applyNumberFormat="1" applyFont="1" applyProtection="1">
      <protection locked="0" hidden="1"/>
    </xf>
    <xf numFmtId="1" fontId="27" fillId="0" borderId="0" xfId="1" applyNumberFormat="1" applyFont="1" applyProtection="1">
      <protection locked="0" hidden="1"/>
    </xf>
    <xf numFmtId="0" fontId="4" fillId="0" borderId="0" xfId="0" applyFont="1" applyFill="1" applyProtection="1">
      <protection locked="0" hidden="1"/>
    </xf>
    <xf numFmtId="9" fontId="27" fillId="0" borderId="0" xfId="1" applyNumberFormat="1" applyFont="1" applyProtection="1">
      <protection locked="0" hidden="1"/>
    </xf>
    <xf numFmtId="1" fontId="27" fillId="0" borderId="0" xfId="0" applyNumberFormat="1" applyFont="1" applyAlignment="1" applyProtection="1">
      <alignment horizontal="center"/>
      <protection locked="0" hidden="1"/>
    </xf>
    <xf numFmtId="0" fontId="27" fillId="0" borderId="0" xfId="0" applyFont="1" applyAlignment="1" applyProtection="1">
      <protection locked="0" hidden="1"/>
    </xf>
    <xf numFmtId="0" fontId="27" fillId="0" borderId="0" xfId="0" applyFont="1" applyAlignment="1" applyProtection="1">
      <protection hidden="1"/>
    </xf>
    <xf numFmtId="0" fontId="27" fillId="0" borderId="0" xfId="0" applyFont="1" applyAlignment="1"/>
    <xf numFmtId="0" fontId="18" fillId="0" borderId="0" xfId="0" applyFont="1" applyAlignment="1"/>
    <xf numFmtId="9" fontId="27" fillId="0" borderId="0" xfId="0" applyNumberFormat="1" applyFont="1" applyAlignment="1" applyProtection="1">
      <protection locked="0" hidden="1"/>
    </xf>
    <xf numFmtId="1" fontId="27" fillId="0" borderId="0" xfId="0" applyNumberFormat="1" applyFont="1" applyAlignment="1" applyProtection="1">
      <protection locked="0" hidden="1"/>
    </xf>
    <xf numFmtId="0" fontId="6" fillId="0" borderId="0" xfId="0" applyNumberFormat="1" applyFont="1" applyAlignment="1">
      <alignment vertical="center"/>
    </xf>
    <xf numFmtId="0" fontId="0" fillId="0" borderId="0" xfId="0" applyFont="1" applyFill="1" applyAlignment="1">
      <alignment vertical="center"/>
    </xf>
    <xf numFmtId="0" fontId="6" fillId="0" borderId="0" xfId="0" applyNumberFormat="1" applyFont="1" applyFill="1" applyAlignment="1">
      <alignment vertical="center"/>
    </xf>
    <xf numFmtId="0" fontId="3" fillId="0" borderId="0" xfId="0" applyNumberFormat="1" applyFont="1" applyFill="1" applyAlignment="1">
      <alignment horizontal="right" vertical="center"/>
    </xf>
    <xf numFmtId="0" fontId="45" fillId="0" borderId="0" xfId="0" applyNumberFormat="1" applyFont="1" applyAlignment="1">
      <alignment vertical="center"/>
    </xf>
    <xf numFmtId="3" fontId="46" fillId="0" borderId="0" xfId="0" applyNumberFormat="1" applyFont="1" applyAlignment="1">
      <alignment vertical="center"/>
    </xf>
    <xf numFmtId="0" fontId="13" fillId="0" borderId="0" xfId="0" applyFont="1" applyAlignment="1">
      <alignment horizontal="right" vertical="top"/>
    </xf>
    <xf numFmtId="0" fontId="8" fillId="0" borderId="0" xfId="0" applyFont="1" applyAlignment="1">
      <alignment horizontal="left" vertical="center" indent="3"/>
    </xf>
    <xf numFmtId="1" fontId="8" fillId="0" borderId="0" xfId="0" applyNumberFormat="1" applyFont="1" applyAlignment="1">
      <alignment vertical="center"/>
    </xf>
    <xf numFmtId="3" fontId="45" fillId="0" borderId="0" xfId="0" applyNumberFormat="1" applyFont="1" applyAlignment="1">
      <alignment vertical="center"/>
    </xf>
    <xf numFmtId="1" fontId="45" fillId="0" borderId="0" xfId="0" applyNumberFormat="1" applyFont="1" applyAlignment="1">
      <alignment vertical="center"/>
    </xf>
    <xf numFmtId="0" fontId="25" fillId="0" borderId="0" xfId="0" applyFont="1" applyAlignment="1">
      <alignment horizontal="right" vertical="center"/>
    </xf>
    <xf numFmtId="0" fontId="12" fillId="0" borderId="0" xfId="0" applyFont="1" applyAlignment="1" applyProtection="1">
      <alignment vertical="center"/>
      <protection hidden="1"/>
    </xf>
    <xf numFmtId="0" fontId="12" fillId="0" borderId="0" xfId="0" applyFont="1" applyAlignment="1">
      <alignment vertical="center"/>
    </xf>
    <xf numFmtId="0" fontId="12" fillId="0" borderId="0" xfId="0" applyNumberFormat="1" applyFont="1" applyAlignment="1" applyProtection="1">
      <alignment vertical="center"/>
      <protection hidden="1"/>
    </xf>
    <xf numFmtId="0" fontId="12" fillId="0" borderId="0" xfId="0" applyNumberFormat="1" applyFont="1" applyAlignment="1">
      <alignment vertical="center"/>
    </xf>
    <xf numFmtId="9" fontId="12" fillId="0" borderId="0" xfId="1" applyFont="1" applyAlignment="1" applyProtection="1">
      <alignment vertical="center"/>
      <protection hidden="1"/>
    </xf>
    <xf numFmtId="3" fontId="12" fillId="0" borderId="0" xfId="0" applyNumberFormat="1" applyFont="1" applyAlignment="1" applyProtection="1">
      <alignment vertical="center"/>
      <protection hidden="1"/>
    </xf>
    <xf numFmtId="1" fontId="12" fillId="0" borderId="0" xfId="0" applyNumberFormat="1" applyFont="1" applyAlignment="1" applyProtection="1">
      <alignment vertical="center"/>
      <protection hidden="1"/>
    </xf>
    <xf numFmtId="0" fontId="12" fillId="0" borderId="0" xfId="0" applyNumberFormat="1" applyFont="1" applyAlignment="1" applyProtection="1">
      <alignment vertical="center"/>
      <protection locked="0" hidden="1"/>
    </xf>
    <xf numFmtId="3" fontId="12" fillId="0" borderId="0" xfId="0" applyNumberFormat="1" applyFont="1" applyAlignment="1" applyProtection="1">
      <alignment vertical="center"/>
      <protection locked="0" hidden="1"/>
    </xf>
    <xf numFmtId="1" fontId="12" fillId="0" borderId="0" xfId="0" applyNumberFormat="1" applyFont="1" applyAlignment="1" applyProtection="1">
      <alignment vertical="center"/>
      <protection locked="0" hidden="1"/>
    </xf>
    <xf numFmtId="3" fontId="12" fillId="0" borderId="0" xfId="0" applyNumberFormat="1" applyFont="1" applyAlignment="1" applyProtection="1">
      <alignment vertical="center" wrapText="1"/>
      <protection locked="0" hidden="1"/>
    </xf>
    <xf numFmtId="0" fontId="12" fillId="0" borderId="0" xfId="0" applyNumberFormat="1" applyFont="1" applyAlignment="1" applyProtection="1">
      <alignment vertical="center" wrapText="1"/>
      <protection locked="0" hidden="1"/>
    </xf>
    <xf numFmtId="1" fontId="12" fillId="0" borderId="0" xfId="0" applyNumberFormat="1" applyFont="1" applyAlignment="1" applyProtection="1">
      <alignment vertical="center" wrapText="1"/>
      <protection locked="0" hidden="1"/>
    </xf>
    <xf numFmtId="0" fontId="3" fillId="0" borderId="0" xfId="0" applyFont="1" applyFill="1" applyAlignment="1">
      <alignment horizontal="left" vertical="center" indent="2"/>
    </xf>
    <xf numFmtId="0" fontId="11" fillId="2" borderId="0" xfId="0" applyFont="1" applyFill="1" applyAlignment="1">
      <alignment vertical="center"/>
    </xf>
    <xf numFmtId="0" fontId="11" fillId="2" borderId="0" xfId="0" applyFont="1" applyFill="1" applyAlignment="1">
      <alignment horizontal="center" vertical="center"/>
    </xf>
    <xf numFmtId="167" fontId="8" fillId="0" borderId="0" xfId="0" applyNumberFormat="1" applyFont="1" applyAlignment="1" applyProtection="1">
      <alignment vertical="center"/>
      <protection locked="0" hidden="1"/>
    </xf>
    <xf numFmtId="0" fontId="17" fillId="0" borderId="0" xfId="0" applyFont="1" applyAlignment="1" applyProtection="1">
      <alignment vertical="center"/>
      <protection locked="0" hidden="1"/>
    </xf>
    <xf numFmtId="0" fontId="8" fillId="0" borderId="0" xfId="0" applyFont="1" applyAlignment="1" applyProtection="1">
      <alignment vertical="center"/>
      <protection locked="0" hidden="1"/>
    </xf>
    <xf numFmtId="1" fontId="8" fillId="0" borderId="0" xfId="0" applyNumberFormat="1" applyFont="1" applyAlignment="1" applyProtection="1">
      <alignment horizontal="center" vertical="center"/>
      <protection locked="0" hidden="1"/>
    </xf>
    <xf numFmtId="0" fontId="0" fillId="0" borderId="0" xfId="0" applyNumberFormat="1" applyFont="1" applyFill="1" applyAlignment="1">
      <alignment vertical="center"/>
    </xf>
    <xf numFmtId="0" fontId="10" fillId="2" borderId="0" xfId="0" applyFont="1" applyFill="1" applyAlignment="1">
      <alignment vertical="center"/>
    </xf>
    <xf numFmtId="0" fontId="12" fillId="2" borderId="0" xfId="0" applyFont="1" applyFill="1" applyAlignment="1">
      <alignment vertical="center"/>
    </xf>
    <xf numFmtId="0" fontId="11" fillId="2" borderId="0" xfId="0" applyFont="1" applyFill="1" applyAlignment="1">
      <alignment horizontal="center" vertical="center" wrapText="1"/>
    </xf>
    <xf numFmtId="0" fontId="11" fillId="2" borderId="0" xfId="0" applyFont="1" applyFill="1" applyAlignment="1">
      <alignment horizontal="left" vertical="center"/>
    </xf>
    <xf numFmtId="0" fontId="11" fillId="2" borderId="0" xfId="0" applyFont="1" applyFill="1" applyAlignment="1">
      <alignment horizontal="right" vertical="center"/>
    </xf>
    <xf numFmtId="0" fontId="8" fillId="0" borderId="0" xfId="0" applyNumberFormat="1" applyFont="1" applyAlignment="1">
      <alignment vertical="center"/>
    </xf>
    <xf numFmtId="0" fontId="8" fillId="0" borderId="7" xfId="0" applyFont="1" applyFill="1" applyBorder="1" applyAlignment="1">
      <alignment vertical="center"/>
    </xf>
    <xf numFmtId="0" fontId="8" fillId="0" borderId="0" xfId="0" applyFont="1" applyAlignment="1">
      <alignment horizontal="left" vertical="center" indent="1"/>
    </xf>
    <xf numFmtId="3" fontId="17" fillId="0" borderId="0" xfId="0" applyNumberFormat="1" applyFont="1" applyAlignment="1">
      <alignment vertical="center"/>
    </xf>
    <xf numFmtId="166" fontId="17" fillId="0" borderId="0" xfId="0" applyNumberFormat="1" applyFont="1" applyAlignment="1">
      <alignment horizontal="center" vertical="center"/>
    </xf>
    <xf numFmtId="1" fontId="17" fillId="0" borderId="0" xfId="0" applyNumberFormat="1" applyFont="1" applyAlignment="1">
      <alignment horizontal="center" vertical="center"/>
    </xf>
    <xf numFmtId="0" fontId="17" fillId="0" borderId="0" xfId="0" applyFont="1" applyAlignment="1">
      <alignment vertical="center"/>
    </xf>
    <xf numFmtId="0" fontId="8" fillId="0" borderId="8" xfId="0" applyFont="1" applyFill="1" applyBorder="1" applyAlignment="1">
      <alignment vertical="center"/>
    </xf>
    <xf numFmtId="9" fontId="8" fillId="0" borderId="0" xfId="1" applyFont="1" applyAlignment="1">
      <alignment vertical="center"/>
    </xf>
    <xf numFmtId="0" fontId="8" fillId="0" borderId="9" xfId="0" applyFont="1" applyFill="1" applyBorder="1" applyAlignment="1">
      <alignment vertical="center"/>
    </xf>
    <xf numFmtId="3" fontId="22" fillId="0" borderId="0" xfId="0" applyNumberFormat="1" applyFont="1" applyAlignment="1">
      <alignment vertical="center"/>
    </xf>
    <xf numFmtId="166" fontId="22" fillId="0" borderId="0" xfId="0" applyNumberFormat="1" applyFont="1" applyAlignment="1">
      <alignment horizontal="center" vertical="center"/>
    </xf>
    <xf numFmtId="0" fontId="8" fillId="0" borderId="0" xfId="0" applyFont="1" applyAlignment="1">
      <alignment horizontal="right" vertical="center"/>
    </xf>
    <xf numFmtId="0" fontId="12" fillId="0" borderId="0" xfId="0" applyNumberFormat="1" applyFont="1" applyAlignment="1" applyProtection="1">
      <alignment vertical="center"/>
      <protection locked="0"/>
    </xf>
    <xf numFmtId="0" fontId="12" fillId="0" borderId="0" xfId="0" applyNumberFormat="1" applyFont="1" applyAlignment="1">
      <alignment horizontal="left" vertical="center" indent="1"/>
    </xf>
    <xf numFmtId="167" fontId="0" fillId="0" borderId="0" xfId="0" applyNumberFormat="1" applyFont="1" applyAlignment="1">
      <alignment vertical="center"/>
    </xf>
    <xf numFmtId="167" fontId="8" fillId="0" borderId="0" xfId="0" applyNumberFormat="1" applyFont="1" applyAlignment="1" applyProtection="1">
      <alignment vertical="center"/>
      <protection locked="0"/>
    </xf>
    <xf numFmtId="167" fontId="8" fillId="0" borderId="0" xfId="0" applyNumberFormat="1" applyFont="1" applyAlignment="1">
      <alignment vertical="center"/>
    </xf>
    <xf numFmtId="0" fontId="2" fillId="3" borderId="0" xfId="0" applyFont="1" applyFill="1" applyAlignment="1">
      <alignment vertical="center"/>
    </xf>
    <xf numFmtId="167" fontId="8" fillId="0" borderId="0" xfId="0" applyNumberFormat="1" applyFont="1" applyBorder="1" applyAlignment="1">
      <alignment vertical="center"/>
    </xf>
    <xf numFmtId="0" fontId="17" fillId="0" borderId="0" xfId="0" applyNumberFormat="1" applyFont="1" applyAlignment="1">
      <alignment vertical="center"/>
    </xf>
    <xf numFmtId="167" fontId="49" fillId="0" borderId="0" xfId="0" applyNumberFormat="1" applyFont="1"/>
    <xf numFmtId="167" fontId="17" fillId="0" borderId="0" xfId="0" applyNumberFormat="1" applyFont="1" applyAlignment="1">
      <alignment vertical="center"/>
    </xf>
    <xf numFmtId="0" fontId="2" fillId="6" borderId="0" xfId="0" applyFont="1" applyFill="1" applyAlignment="1">
      <alignment vertical="center"/>
    </xf>
    <xf numFmtId="0" fontId="2" fillId="8" borderId="0" xfId="0" applyFont="1" applyFill="1" applyAlignment="1">
      <alignment vertical="center"/>
    </xf>
    <xf numFmtId="0" fontId="2" fillId="13" borderId="0" xfId="0" applyFont="1" applyFill="1" applyAlignment="1">
      <alignment vertical="center"/>
    </xf>
    <xf numFmtId="0" fontId="2" fillId="17" borderId="0" xfId="0" applyFont="1" applyFill="1" applyAlignment="1">
      <alignment vertical="center"/>
    </xf>
    <xf numFmtId="0" fontId="2" fillId="20" borderId="0" xfId="0" applyFont="1" applyFill="1" applyAlignment="1">
      <alignment vertical="center"/>
    </xf>
    <xf numFmtId="0" fontId="8" fillId="0" borderId="0" xfId="0" applyNumberFormat="1" applyFont="1" applyBorder="1" applyAlignment="1">
      <alignment vertical="center"/>
    </xf>
    <xf numFmtId="0" fontId="22" fillId="0" borderId="0" xfId="0" applyFont="1" applyAlignment="1">
      <alignment vertical="center"/>
    </xf>
    <xf numFmtId="0" fontId="17" fillId="0" borderId="0" xfId="0" applyNumberFormat="1" applyFont="1" applyBorder="1" applyAlignment="1">
      <alignment vertical="center"/>
    </xf>
    <xf numFmtId="0" fontId="6" fillId="0" borderId="0" xfId="0" applyNumberFormat="1" applyFont="1"/>
    <xf numFmtId="0" fontId="0" fillId="0" borderId="0" xfId="0" applyNumberFormat="1"/>
    <xf numFmtId="0" fontId="22" fillId="0" borderId="0" xfId="0" applyFont="1" applyFill="1" applyAlignment="1">
      <alignment vertical="center"/>
    </xf>
    <xf numFmtId="3" fontId="17" fillId="0" borderId="0" xfId="0" applyNumberFormat="1" applyFont="1" applyAlignment="1">
      <alignment horizontal="center" vertical="center"/>
    </xf>
    <xf numFmtId="3" fontId="22" fillId="0" borderId="0" xfId="0" applyNumberFormat="1" applyFont="1" applyAlignment="1">
      <alignment horizontal="center" vertical="center"/>
    </xf>
    <xf numFmtId="0" fontId="27" fillId="0" borderId="0" xfId="0" applyNumberFormat="1" applyFont="1" applyAlignment="1">
      <alignment vertical="center"/>
    </xf>
    <xf numFmtId="0" fontId="27" fillId="0" borderId="0" xfId="0" applyNumberFormat="1" applyFont="1" applyAlignment="1" applyProtection="1">
      <alignment vertical="center"/>
      <protection hidden="1"/>
    </xf>
    <xf numFmtId="0" fontId="8" fillId="0" borderId="0" xfId="0" applyFont="1" applyFill="1" applyBorder="1" applyAlignment="1">
      <alignment vertical="center"/>
    </xf>
    <xf numFmtId="167" fontId="51" fillId="23" borderId="0" xfId="2" applyNumberFormat="1" applyFont="1" applyFill="1" applyAlignment="1">
      <alignment vertical="center"/>
    </xf>
    <xf numFmtId="0" fontId="8" fillId="0" borderId="0" xfId="1" applyNumberFormat="1" applyFont="1" applyAlignment="1">
      <alignment vertical="center"/>
    </xf>
    <xf numFmtId="0" fontId="47" fillId="0" borderId="0" xfId="0" quotePrefix="1" applyFont="1" applyFill="1" applyAlignment="1">
      <alignment horizontal="right" vertical="center"/>
    </xf>
    <xf numFmtId="0" fontId="47" fillId="0" borderId="0" xfId="0" applyFont="1" applyFill="1" applyAlignment="1">
      <alignment horizontal="right" vertical="center"/>
    </xf>
    <xf numFmtId="0" fontId="52" fillId="0" borderId="0" xfId="0" applyFont="1" applyFill="1" applyAlignment="1">
      <alignment vertical="center"/>
    </xf>
    <xf numFmtId="0" fontId="18" fillId="0" borderId="0" xfId="0" applyFont="1" applyFill="1" applyAlignment="1">
      <alignment vertical="center"/>
    </xf>
    <xf numFmtId="0" fontId="47" fillId="0" borderId="0" xfId="0" quotePrefix="1" applyFont="1" applyFill="1" applyBorder="1" applyAlignment="1">
      <alignment horizontal="right" vertical="center"/>
    </xf>
    <xf numFmtId="0" fontId="47" fillId="0" borderId="0" xfId="0" applyFont="1" applyFill="1" applyBorder="1" applyAlignment="1">
      <alignment horizontal="right" vertical="center"/>
    </xf>
    <xf numFmtId="0" fontId="52" fillId="0" borderId="0" xfId="0" applyFont="1" applyFill="1" applyBorder="1" applyAlignment="1">
      <alignment vertical="center"/>
    </xf>
    <xf numFmtId="3" fontId="18" fillId="0" borderId="0" xfId="0" applyNumberFormat="1" applyFont="1" applyFill="1" applyBorder="1" applyAlignment="1">
      <alignment vertical="center"/>
    </xf>
    <xf numFmtId="0" fontId="18" fillId="0" borderId="0" xfId="0" applyFont="1" applyFill="1" applyBorder="1" applyAlignment="1">
      <alignment vertical="center"/>
    </xf>
    <xf numFmtId="0" fontId="45" fillId="0" borderId="0" xfId="0" applyFont="1" applyFill="1" applyBorder="1" applyAlignment="1">
      <alignment vertical="center"/>
    </xf>
    <xf numFmtId="0" fontId="45" fillId="0" borderId="0" xfId="0" applyNumberFormat="1" applyFont="1" applyFill="1" applyBorder="1" applyAlignment="1">
      <alignment vertical="center"/>
    </xf>
    <xf numFmtId="167" fontId="45" fillId="0" borderId="0" xfId="0" applyNumberFormat="1" applyFont="1" applyFill="1" applyBorder="1" applyAlignment="1">
      <alignment vertical="center"/>
    </xf>
    <xf numFmtId="0" fontId="8" fillId="0" borderId="0" xfId="0" applyFont="1" applyBorder="1" applyAlignment="1">
      <alignment horizontal="left" vertical="center" indent="1"/>
    </xf>
    <xf numFmtId="167" fontId="8" fillId="0" borderId="0" xfId="0" applyNumberFormat="1" applyFont="1" applyAlignment="1" applyProtection="1">
      <alignment vertical="center"/>
      <protection hidden="1"/>
    </xf>
    <xf numFmtId="0" fontId="8" fillId="0" borderId="0" xfId="0" applyNumberFormat="1" applyFont="1" applyAlignment="1" applyProtection="1">
      <alignment vertical="center"/>
      <protection hidden="1"/>
    </xf>
    <xf numFmtId="0" fontId="8" fillId="0" borderId="0" xfId="0" applyFont="1" applyAlignment="1" applyProtection="1">
      <alignment vertical="center"/>
      <protection hidden="1"/>
    </xf>
    <xf numFmtId="0" fontId="16" fillId="0" borderId="0" xfId="3"/>
    <xf numFmtId="0" fontId="53" fillId="0" borderId="0" xfId="4"/>
    <xf numFmtId="0" fontId="53" fillId="0" borderId="0" xfId="4" applyNumberFormat="1"/>
    <xf numFmtId="1" fontId="16" fillId="0" borderId="0" xfId="3" applyNumberFormat="1"/>
    <xf numFmtId="0" fontId="16" fillId="0" borderId="0" xfId="3" applyAlignment="1"/>
    <xf numFmtId="0" fontId="16" fillId="0" borderId="0" xfId="3" applyAlignment="1">
      <alignment vertical="center"/>
    </xf>
    <xf numFmtId="0" fontId="53" fillId="0" borderId="0" xfId="4" applyFill="1"/>
    <xf numFmtId="9" fontId="0" fillId="0" borderId="0" xfId="5" applyFont="1" applyFill="1"/>
    <xf numFmtId="9" fontId="0" fillId="0" borderId="0" xfId="5" applyFont="1" applyFill="1" applyAlignment="1">
      <alignment horizontal="right"/>
    </xf>
    <xf numFmtId="0" fontId="0" fillId="0" borderId="0" xfId="5" applyNumberFormat="1" applyFont="1" applyFill="1"/>
    <xf numFmtId="165" fontId="0" fillId="0" borderId="0" xfId="5" applyNumberFormat="1" applyFont="1" applyFill="1"/>
    <xf numFmtId="9" fontId="0" fillId="0" borderId="0" xfId="5" applyFont="1" applyFill="1" applyAlignment="1">
      <alignment wrapText="1"/>
    </xf>
    <xf numFmtId="1" fontId="0" fillId="0" borderId="0" xfId="5" applyNumberFormat="1" applyFont="1" applyFill="1"/>
    <xf numFmtId="0" fontId="0" fillId="0" borderId="0" xfId="0" applyFill="1"/>
    <xf numFmtId="165" fontId="0" fillId="0" borderId="0" xfId="1" applyNumberFormat="1" applyFont="1" applyFill="1"/>
    <xf numFmtId="3" fontId="0" fillId="0" borderId="0" xfId="1" applyNumberFormat="1" applyFont="1" applyFill="1"/>
    <xf numFmtId="2" fontId="0" fillId="0" borderId="0" xfId="5" applyNumberFormat="1" applyFont="1" applyFill="1"/>
    <xf numFmtId="2" fontId="0" fillId="0" borderId="0" xfId="1" applyNumberFormat="1" applyFont="1" applyFill="1"/>
    <xf numFmtId="9" fontId="0" fillId="0" borderId="0" xfId="5" applyNumberFormat="1" applyFont="1" applyFill="1"/>
    <xf numFmtId="165" fontId="0" fillId="24" borderId="0" xfId="1" applyNumberFormat="1" applyFont="1" applyFill="1"/>
    <xf numFmtId="165" fontId="54" fillId="0" borderId="0" xfId="5" applyNumberFormat="1" applyFont="1" applyFill="1" applyBorder="1"/>
    <xf numFmtId="10" fontId="0" fillId="0" borderId="0" xfId="0" applyNumberFormat="1"/>
    <xf numFmtId="1" fontId="0" fillId="0" borderId="0" xfId="0" applyNumberFormat="1"/>
    <xf numFmtId="0" fontId="0" fillId="0" borderId="0" xfId="0" applyAlignment="1">
      <alignment horizontal="left"/>
    </xf>
    <xf numFmtId="165" fontId="0" fillId="0" borderId="0" xfId="1" applyNumberFormat="1" applyFont="1"/>
    <xf numFmtId="1" fontId="0" fillId="0" borderId="0" xfId="1" applyNumberFormat="1" applyFont="1"/>
    <xf numFmtId="0" fontId="9" fillId="3" borderId="0" xfId="0" applyFont="1" applyFill="1" applyAlignment="1">
      <alignment horizontal="center" vertical="center" wrapText="1"/>
    </xf>
    <xf numFmtId="0" fontId="9" fillId="3" borderId="0" xfId="0" applyFont="1" applyFill="1" applyAlignment="1">
      <alignment horizontal="center" vertical="center"/>
    </xf>
    <xf numFmtId="0" fontId="10" fillId="3" borderId="1" xfId="0" applyFont="1" applyFill="1" applyBorder="1" applyAlignment="1">
      <alignment horizontal="left" vertical="center"/>
    </xf>
    <xf numFmtId="0" fontId="10" fillId="3" borderId="0" xfId="0" applyFont="1" applyFill="1" applyBorder="1" applyAlignment="1">
      <alignment horizontal="left" vertical="center"/>
    </xf>
    <xf numFmtId="0" fontId="10" fillId="3" borderId="2" xfId="0" applyFont="1" applyFill="1" applyBorder="1" applyAlignment="1">
      <alignment horizontal="left" vertical="center"/>
    </xf>
    <xf numFmtId="0" fontId="10" fillId="4" borderId="1" xfId="0" applyFont="1" applyFill="1" applyBorder="1" applyAlignment="1">
      <alignment horizontal="left" vertical="center"/>
    </xf>
    <xf numFmtId="0" fontId="10" fillId="4" borderId="0" xfId="0" applyFont="1" applyFill="1" applyBorder="1" applyAlignment="1">
      <alignment horizontal="left" vertical="center"/>
    </xf>
    <xf numFmtId="0" fontId="10" fillId="4" borderId="2" xfId="0" applyFont="1" applyFill="1" applyBorder="1" applyAlignment="1">
      <alignment horizontal="left" vertical="center"/>
    </xf>
    <xf numFmtId="0" fontId="10" fillId="5" borderId="1" xfId="0" applyFont="1" applyFill="1" applyBorder="1" applyAlignment="1">
      <alignment horizontal="left" vertical="center"/>
    </xf>
    <xf numFmtId="0" fontId="10" fillId="5" borderId="0" xfId="0" applyFont="1" applyFill="1" applyBorder="1" applyAlignment="1">
      <alignment horizontal="left" vertical="center"/>
    </xf>
    <xf numFmtId="0" fontId="10" fillId="5" borderId="2" xfId="0" applyFont="1" applyFill="1" applyBorder="1" applyAlignment="1">
      <alignment horizontal="left" vertical="center"/>
    </xf>
    <xf numFmtId="0" fontId="9" fillId="6" borderId="0" xfId="0" applyFont="1" applyFill="1" applyAlignment="1">
      <alignment horizontal="center" vertical="center" wrapText="1"/>
    </xf>
    <xf numFmtId="0" fontId="10" fillId="6" borderId="1" xfId="0" applyFont="1" applyFill="1" applyBorder="1" applyAlignment="1">
      <alignment horizontal="left" vertical="center"/>
    </xf>
    <xf numFmtId="0" fontId="10" fillId="6" borderId="0" xfId="0" applyFont="1" applyFill="1" applyBorder="1" applyAlignment="1">
      <alignment horizontal="left" vertical="center"/>
    </xf>
    <xf numFmtId="0" fontId="10" fillId="6" borderId="2" xfId="0" applyFont="1" applyFill="1" applyBorder="1" applyAlignment="1">
      <alignment horizontal="left" vertical="center"/>
    </xf>
    <xf numFmtId="0" fontId="10" fillId="7" borderId="1" xfId="0" applyFont="1" applyFill="1" applyBorder="1" applyAlignment="1">
      <alignment horizontal="left" vertical="center"/>
    </xf>
    <xf numFmtId="0" fontId="10" fillId="7" borderId="0" xfId="0" applyFont="1" applyFill="1" applyBorder="1" applyAlignment="1">
      <alignment horizontal="left" vertical="center"/>
    </xf>
    <xf numFmtId="0" fontId="10" fillId="7" borderId="2" xfId="0" applyFont="1" applyFill="1" applyBorder="1" applyAlignment="1">
      <alignment horizontal="left" vertical="center"/>
    </xf>
    <xf numFmtId="0" fontId="9" fillId="8" borderId="0" xfId="0" applyFont="1" applyFill="1" applyAlignment="1">
      <alignment horizontal="center" vertical="center" wrapText="1"/>
    </xf>
    <xf numFmtId="0" fontId="9" fillId="8" borderId="0" xfId="0" applyFont="1" applyFill="1" applyAlignment="1">
      <alignment horizontal="center" vertical="center"/>
    </xf>
    <xf numFmtId="0" fontId="10" fillId="8" borderId="1" xfId="0" applyFont="1" applyFill="1" applyBorder="1" applyAlignment="1">
      <alignment horizontal="left" vertical="center"/>
    </xf>
    <xf numFmtId="0" fontId="10" fillId="8" borderId="0" xfId="0" applyFont="1" applyFill="1" applyBorder="1" applyAlignment="1">
      <alignment horizontal="left" vertical="center"/>
    </xf>
    <xf numFmtId="0" fontId="10" fillId="8" borderId="2" xfId="0" applyFont="1" applyFill="1" applyBorder="1" applyAlignment="1">
      <alignment horizontal="left" vertical="center"/>
    </xf>
    <xf numFmtId="0" fontId="10" fillId="9" borderId="1" xfId="0" applyFont="1" applyFill="1" applyBorder="1" applyAlignment="1">
      <alignment horizontal="left" vertical="center"/>
    </xf>
    <xf numFmtId="0" fontId="10" fillId="9" borderId="0" xfId="0" applyFont="1" applyFill="1" applyBorder="1" applyAlignment="1">
      <alignment horizontal="left" vertical="center"/>
    </xf>
    <xf numFmtId="0" fontId="10" fillId="9" borderId="2" xfId="0" applyFont="1" applyFill="1" applyBorder="1" applyAlignment="1">
      <alignment horizontal="left" vertical="center"/>
    </xf>
    <xf numFmtId="0" fontId="10" fillId="10" borderId="1" xfId="0" applyFont="1" applyFill="1" applyBorder="1" applyAlignment="1">
      <alignment horizontal="left" vertical="center"/>
    </xf>
    <xf numFmtId="0" fontId="10" fillId="10" borderId="0" xfId="0" applyFont="1" applyFill="1" applyBorder="1" applyAlignment="1">
      <alignment horizontal="left" vertical="center"/>
    </xf>
    <xf numFmtId="0" fontId="10" fillId="10" borderId="2" xfId="0" applyFont="1" applyFill="1" applyBorder="1" applyAlignment="1">
      <alignment horizontal="left" vertical="center"/>
    </xf>
    <xf numFmtId="0" fontId="10" fillId="11" borderId="1" xfId="0" applyFont="1" applyFill="1" applyBorder="1" applyAlignment="1">
      <alignment horizontal="left" vertical="center"/>
    </xf>
    <xf numFmtId="0" fontId="10" fillId="11" borderId="0" xfId="0" applyFont="1" applyFill="1" applyBorder="1" applyAlignment="1">
      <alignment horizontal="left" vertical="center"/>
    </xf>
    <xf numFmtId="0" fontId="10" fillId="11" borderId="2" xfId="0" applyFont="1" applyFill="1" applyBorder="1" applyAlignment="1">
      <alignment horizontal="left" vertical="center"/>
    </xf>
    <xf numFmtId="0" fontId="14" fillId="12" borderId="1" xfId="0" applyFont="1" applyFill="1" applyBorder="1" applyAlignment="1">
      <alignment horizontal="left" vertical="center"/>
    </xf>
    <xf numFmtId="0" fontId="14" fillId="12" borderId="0" xfId="0" applyFont="1" applyFill="1" applyBorder="1" applyAlignment="1">
      <alignment horizontal="left" vertical="center"/>
    </xf>
    <xf numFmtId="0" fontId="14" fillId="12" borderId="2" xfId="0" applyFont="1" applyFill="1" applyBorder="1" applyAlignment="1">
      <alignment horizontal="left" vertical="center"/>
    </xf>
    <xf numFmtId="0" fontId="9" fillId="20" borderId="0" xfId="0" applyFont="1" applyFill="1" applyAlignment="1">
      <alignment horizontal="center" vertical="center" wrapText="1"/>
    </xf>
    <xf numFmtId="0" fontId="10" fillId="20" borderId="1" xfId="0" applyFont="1" applyFill="1" applyBorder="1" applyAlignment="1">
      <alignment horizontal="left" vertical="center"/>
    </xf>
    <xf numFmtId="0" fontId="10" fillId="20" borderId="0" xfId="0" applyFont="1" applyFill="1" applyBorder="1" applyAlignment="1">
      <alignment horizontal="left" vertical="center"/>
    </xf>
    <xf numFmtId="0" fontId="10" fillId="20" borderId="2" xfId="0" applyFont="1" applyFill="1" applyBorder="1" applyAlignment="1">
      <alignment horizontal="left" vertical="center"/>
    </xf>
    <xf numFmtId="0" fontId="9" fillId="13" borderId="0" xfId="0" applyFont="1" applyFill="1" applyAlignment="1">
      <alignment horizontal="center" vertical="center" wrapText="1"/>
    </xf>
    <xf numFmtId="0" fontId="9" fillId="13" borderId="0" xfId="0" applyFont="1" applyFill="1" applyAlignment="1">
      <alignment horizontal="center" vertical="center"/>
    </xf>
    <xf numFmtId="0" fontId="10" fillId="13" borderId="1" xfId="0" applyFont="1" applyFill="1" applyBorder="1" applyAlignment="1">
      <alignment horizontal="left" vertical="center"/>
    </xf>
    <xf numFmtId="0" fontId="10" fillId="13" borderId="0" xfId="0" applyFont="1" applyFill="1" applyBorder="1" applyAlignment="1">
      <alignment horizontal="left" vertical="center"/>
    </xf>
    <xf numFmtId="0" fontId="10" fillId="13" borderId="2" xfId="0" applyFont="1" applyFill="1" applyBorder="1" applyAlignment="1">
      <alignment horizontal="left" vertical="center"/>
    </xf>
    <xf numFmtId="0" fontId="10" fillId="14" borderId="1" xfId="0" applyFont="1" applyFill="1" applyBorder="1" applyAlignment="1">
      <alignment horizontal="left" vertical="center"/>
    </xf>
    <xf numFmtId="0" fontId="10" fillId="14" borderId="0" xfId="0" applyFont="1" applyFill="1" applyBorder="1" applyAlignment="1">
      <alignment horizontal="left" vertical="center"/>
    </xf>
    <xf numFmtId="0" fontId="10" fillId="14" borderId="2" xfId="0" applyFont="1" applyFill="1" applyBorder="1" applyAlignment="1">
      <alignment horizontal="left" vertical="center"/>
    </xf>
    <xf numFmtId="0" fontId="10" fillId="15" borderId="1" xfId="0" applyFont="1" applyFill="1" applyBorder="1" applyAlignment="1">
      <alignment horizontal="left" vertical="center"/>
    </xf>
    <xf numFmtId="0" fontId="10" fillId="15" borderId="0" xfId="0" applyFont="1" applyFill="1" applyBorder="1" applyAlignment="1">
      <alignment horizontal="left" vertical="center"/>
    </xf>
    <xf numFmtId="0" fontId="10" fillId="15" borderId="2" xfId="0" applyFont="1" applyFill="1" applyBorder="1" applyAlignment="1">
      <alignment horizontal="left" vertical="center"/>
    </xf>
    <xf numFmtId="0" fontId="14" fillId="16" borderId="1" xfId="0" applyFont="1" applyFill="1" applyBorder="1" applyAlignment="1">
      <alignment horizontal="left" vertical="center"/>
    </xf>
    <xf numFmtId="0" fontId="14" fillId="16" borderId="0" xfId="0" applyFont="1" applyFill="1" applyBorder="1" applyAlignment="1">
      <alignment horizontal="left" vertical="center"/>
    </xf>
    <xf numFmtId="0" fontId="14" fillId="16" borderId="2" xfId="0" applyFont="1" applyFill="1" applyBorder="1" applyAlignment="1">
      <alignment horizontal="left" vertical="center"/>
    </xf>
    <xf numFmtId="0" fontId="9" fillId="17" borderId="0" xfId="0" applyFont="1" applyFill="1" applyAlignment="1">
      <alignment horizontal="center" vertical="center" wrapText="1"/>
    </xf>
    <xf numFmtId="0" fontId="10" fillId="17" borderId="1" xfId="0" applyFont="1" applyFill="1" applyBorder="1" applyAlignment="1">
      <alignment horizontal="left" vertical="center"/>
    </xf>
    <xf numFmtId="0" fontId="10" fillId="17" borderId="0" xfId="0" applyFont="1" applyFill="1" applyBorder="1" applyAlignment="1">
      <alignment horizontal="left" vertical="center"/>
    </xf>
    <xf numFmtId="0" fontId="10" fillId="17" borderId="2" xfId="0" applyFont="1" applyFill="1" applyBorder="1" applyAlignment="1">
      <alignment horizontal="left" vertical="center"/>
    </xf>
    <xf numFmtId="0" fontId="10" fillId="18" borderId="1" xfId="0" applyFont="1" applyFill="1" applyBorder="1" applyAlignment="1">
      <alignment horizontal="left" vertical="center"/>
    </xf>
    <xf numFmtId="0" fontId="10" fillId="18" borderId="0" xfId="0" applyFont="1" applyFill="1" applyBorder="1" applyAlignment="1">
      <alignment horizontal="left" vertical="center"/>
    </xf>
    <xf numFmtId="0" fontId="10" fillId="18" borderId="2" xfId="0" applyFont="1" applyFill="1" applyBorder="1" applyAlignment="1">
      <alignment horizontal="left" vertical="center"/>
    </xf>
    <xf numFmtId="0" fontId="10" fillId="19" borderId="1" xfId="0" applyFont="1" applyFill="1" applyBorder="1" applyAlignment="1">
      <alignment horizontal="left" vertical="center"/>
    </xf>
    <xf numFmtId="0" fontId="10" fillId="19" borderId="0" xfId="0" applyFont="1" applyFill="1" applyBorder="1" applyAlignment="1">
      <alignment horizontal="left" vertical="center"/>
    </xf>
    <xf numFmtId="0" fontId="10" fillId="19" borderId="2" xfId="0" applyFont="1" applyFill="1" applyBorder="1" applyAlignment="1">
      <alignment horizontal="left" vertical="center"/>
    </xf>
    <xf numFmtId="164" fontId="17" fillId="0" borderId="0" xfId="0" applyNumberFormat="1" applyFont="1" applyAlignment="1">
      <alignment horizontal="center"/>
    </xf>
    <xf numFmtId="0" fontId="25" fillId="0" borderId="0" xfId="0" applyFont="1" applyAlignment="1" applyProtection="1">
      <alignment horizontal="left" vertical="top" wrapText="1" indent="1"/>
      <protection locked="0" hidden="1"/>
    </xf>
    <xf numFmtId="0" fontId="25" fillId="0" borderId="0" xfId="0" applyFont="1" applyAlignment="1" applyProtection="1">
      <alignment horizontal="left" wrapText="1" indent="1"/>
      <protection locked="0" hidden="1"/>
    </xf>
    <xf numFmtId="0" fontId="25" fillId="0" borderId="0" xfId="0" applyFont="1" applyAlignment="1" applyProtection="1">
      <alignment horizontal="left" vertical="top" wrapText="1"/>
      <protection locked="0" hidden="1"/>
    </xf>
    <xf numFmtId="0" fontId="18" fillId="0" borderId="0" xfId="0" applyFont="1" applyAlignment="1">
      <alignment horizontal="center" vertical="center" wrapText="1"/>
    </xf>
    <xf numFmtId="0" fontId="22" fillId="0" borderId="0" xfId="0" applyFont="1" applyAlignment="1">
      <alignment horizontal="center" vertical="center" wrapText="1"/>
    </xf>
    <xf numFmtId="0" fontId="3" fillId="22" borderId="0" xfId="0" applyNumberFormat="1" applyFont="1" applyFill="1" applyAlignment="1">
      <alignment horizontal="right" vertical="center"/>
    </xf>
    <xf numFmtId="0" fontId="11" fillId="2" borderId="0" xfId="0" applyFont="1" applyFill="1" applyAlignment="1">
      <alignment horizontal="center" vertical="center"/>
    </xf>
    <xf numFmtId="0" fontId="47" fillId="0" borderId="0" xfId="0" quotePrefix="1" applyFont="1" applyAlignment="1">
      <alignment horizontal="center" vertical="center"/>
    </xf>
    <xf numFmtId="0" fontId="47" fillId="0" borderId="3" xfId="0" applyFont="1" applyBorder="1" applyAlignment="1">
      <alignment horizontal="center" vertical="center"/>
    </xf>
    <xf numFmtId="0" fontId="3" fillId="0" borderId="4" xfId="0" applyFont="1" applyFill="1" applyBorder="1" applyAlignment="1" applyProtection="1">
      <alignment horizontal="left" vertical="center"/>
      <protection locked="0"/>
    </xf>
    <xf numFmtId="0" fontId="3" fillId="0" borderId="5" xfId="0" applyFont="1" applyFill="1" applyBorder="1" applyAlignment="1" applyProtection="1">
      <alignment horizontal="left" vertical="center"/>
      <protection locked="0"/>
    </xf>
    <xf numFmtId="0" fontId="3" fillId="0" borderId="6" xfId="0" applyFont="1" applyFill="1" applyBorder="1" applyAlignment="1" applyProtection="1">
      <alignment horizontal="left" vertical="center"/>
      <protection locked="0"/>
    </xf>
    <xf numFmtId="0" fontId="3" fillId="0" borderId="4" xfId="0" applyFont="1" applyBorder="1" applyAlignment="1" applyProtection="1">
      <alignment horizontal="left" vertical="center"/>
      <protection locked="0"/>
    </xf>
    <xf numFmtId="0" fontId="3" fillId="0" borderId="5" xfId="0" applyFont="1" applyBorder="1" applyAlignment="1" applyProtection="1">
      <alignment horizontal="left" vertical="center"/>
      <protection locked="0"/>
    </xf>
    <xf numFmtId="0" fontId="3" fillId="0" borderId="6" xfId="0" applyFont="1" applyBorder="1" applyAlignment="1" applyProtection="1">
      <alignment horizontal="left" vertical="center"/>
      <protection locked="0"/>
    </xf>
    <xf numFmtId="0" fontId="2" fillId="20" borderId="0" xfId="0" quotePrefix="1" applyFont="1" applyFill="1" applyBorder="1" applyAlignment="1">
      <alignment horizontal="right" vertical="center"/>
    </xf>
    <xf numFmtId="0" fontId="2" fillId="20" borderId="0" xfId="0" applyFont="1" applyFill="1" applyBorder="1" applyAlignment="1">
      <alignment horizontal="right" vertical="center"/>
    </xf>
    <xf numFmtId="0" fontId="2" fillId="3" borderId="0" xfId="0" quotePrefix="1" applyFont="1" applyFill="1" applyAlignment="1">
      <alignment horizontal="right" vertical="center"/>
    </xf>
    <xf numFmtId="0" fontId="2" fillId="3" borderId="0" xfId="0" applyFont="1" applyFill="1" applyAlignment="1">
      <alignment horizontal="right" vertical="center"/>
    </xf>
    <xf numFmtId="0" fontId="2" fillId="6" borderId="0" xfId="0" quotePrefix="1" applyFont="1" applyFill="1" applyAlignment="1">
      <alignment horizontal="right" vertical="center"/>
    </xf>
    <xf numFmtId="0" fontId="2" fillId="6" borderId="0" xfId="0" applyFont="1" applyFill="1" applyAlignment="1">
      <alignment horizontal="right" vertical="center"/>
    </xf>
    <xf numFmtId="0" fontId="2" fillId="8" borderId="0" xfId="0" quotePrefix="1" applyFont="1" applyFill="1" applyAlignment="1">
      <alignment horizontal="right" vertical="center"/>
    </xf>
    <xf numFmtId="0" fontId="2" fillId="8" borderId="0" xfId="0" applyFont="1" applyFill="1" applyAlignment="1">
      <alignment horizontal="right" vertical="center"/>
    </xf>
    <xf numFmtId="0" fontId="2" fillId="13" borderId="0" xfId="0" quotePrefix="1" applyFont="1" applyFill="1" applyBorder="1" applyAlignment="1">
      <alignment horizontal="right" vertical="center"/>
    </xf>
    <xf numFmtId="0" fontId="2" fillId="13" borderId="0" xfId="0" applyFont="1" applyFill="1" applyBorder="1" applyAlignment="1">
      <alignment horizontal="right" vertical="center"/>
    </xf>
    <xf numFmtId="0" fontId="2" fillId="17" borderId="0" xfId="0" quotePrefix="1" applyFont="1" applyFill="1" applyBorder="1" applyAlignment="1">
      <alignment horizontal="right" vertical="center"/>
    </xf>
    <xf numFmtId="0" fontId="2" fillId="17" borderId="0" xfId="0" applyFont="1" applyFill="1" applyBorder="1" applyAlignment="1">
      <alignment horizontal="right" vertical="center"/>
    </xf>
    <xf numFmtId="0" fontId="10" fillId="20" borderId="0" xfId="0" quotePrefix="1" applyFont="1" applyFill="1" applyBorder="1" applyAlignment="1">
      <alignment horizontal="right" vertical="center"/>
    </xf>
    <xf numFmtId="0" fontId="10" fillId="20" borderId="0" xfId="0" applyFont="1" applyFill="1" applyBorder="1" applyAlignment="1">
      <alignment horizontal="right" vertical="center"/>
    </xf>
    <xf numFmtId="0" fontId="10" fillId="3" borderId="0" xfId="0" quotePrefix="1" applyFont="1" applyFill="1" applyAlignment="1">
      <alignment horizontal="right" vertical="center"/>
    </xf>
    <xf numFmtId="0" fontId="10" fillId="3" borderId="0" xfId="0" applyFont="1" applyFill="1" applyAlignment="1">
      <alignment horizontal="right" vertical="center"/>
    </xf>
    <xf numFmtId="0" fontId="10" fillId="6" borderId="0" xfId="0" quotePrefix="1" applyFont="1" applyFill="1" applyAlignment="1">
      <alignment horizontal="right" vertical="center"/>
    </xf>
    <xf numFmtId="0" fontId="10" fillId="6" borderId="0" xfId="0" applyFont="1" applyFill="1" applyAlignment="1">
      <alignment horizontal="right" vertical="center"/>
    </xf>
    <xf numFmtId="0" fontId="10" fillId="8" borderId="0" xfId="0" quotePrefix="1" applyFont="1" applyFill="1" applyAlignment="1">
      <alignment horizontal="right" vertical="center"/>
    </xf>
    <xf numFmtId="0" fontId="10" fillId="8" borderId="0" xfId="0" applyFont="1" applyFill="1" applyAlignment="1">
      <alignment horizontal="right" vertical="center"/>
    </xf>
    <xf numFmtId="0" fontId="10" fillId="13" borderId="0" xfId="0" quotePrefix="1" applyFont="1" applyFill="1" applyBorder="1" applyAlignment="1">
      <alignment horizontal="right" vertical="center"/>
    </xf>
    <xf numFmtId="0" fontId="10" fillId="13" borderId="0" xfId="0" applyFont="1" applyFill="1" applyBorder="1" applyAlignment="1">
      <alignment horizontal="right" vertical="center"/>
    </xf>
    <xf numFmtId="0" fontId="10" fillId="17" borderId="0" xfId="0" quotePrefix="1" applyFont="1" applyFill="1" applyBorder="1" applyAlignment="1">
      <alignment horizontal="right" vertical="center"/>
    </xf>
    <xf numFmtId="0" fontId="10" fillId="17" borderId="0" xfId="0" applyFont="1" applyFill="1" applyBorder="1" applyAlignment="1">
      <alignment horizontal="right" vertical="center"/>
    </xf>
  </cellXfs>
  <cellStyles count="28">
    <cellStyle name="60% - Cat 1" xfId="6"/>
    <cellStyle name="60% - Cat. 2" xfId="7"/>
    <cellStyle name="60% Cat. 4" xfId="8"/>
    <cellStyle name="60% Cat. 5" xfId="9"/>
    <cellStyle name="60% Cat.3" xfId="10"/>
    <cellStyle name="Cat. 2" xfId="11"/>
    <cellStyle name="Cat. 4" xfId="12"/>
    <cellStyle name="Cat. 5" xfId="13"/>
    <cellStyle name="Cat.3" xfId="14"/>
    <cellStyle name="Cat.4" xfId="15"/>
    <cellStyle name="Category 1" xfId="16"/>
    <cellStyle name="Hyperlink 2" xfId="17"/>
    <cellStyle name="Normal" xfId="0" builtinId="0"/>
    <cellStyle name="Normal 2" xfId="2"/>
    <cellStyle name="Normal 2 2" xfId="18"/>
    <cellStyle name="Normal 2 2 2" xfId="19"/>
    <cellStyle name="Normal 2_ACORN Knowledge 2011 - Target Selector" xfId="20"/>
    <cellStyle name="Normal 3" xfId="21"/>
    <cellStyle name="Normal 4" xfId="3"/>
    <cellStyle name="Normal 5" xfId="22"/>
    <cellStyle name="Normal 6" xfId="4"/>
    <cellStyle name="Percent" xfId="1" builtinId="5"/>
    <cellStyle name="Percent 2" xfId="23"/>
    <cellStyle name="Percent 2 2" xfId="24"/>
    <cellStyle name="Percent 3" xfId="5"/>
    <cellStyle name="red" xfId="25"/>
    <cellStyle name="Style 1" xfId="26"/>
    <cellStyle name="Style 2" xfId="27"/>
  </cellStyles>
  <dxfs count="2">
    <dxf>
      <font>
        <b/>
        <i val="0"/>
      </font>
    </dxf>
    <dxf>
      <font>
        <b/>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422322209723789"/>
          <c:y val="0.13971186934966462"/>
          <c:w val="0.32012462727873303"/>
          <c:h val="0.29878298546015081"/>
        </c:manualLayout>
      </c:layout>
      <c:pieChart>
        <c:varyColors val="1"/>
        <c:ser>
          <c:idx val="0"/>
          <c:order val="0"/>
          <c:dPt>
            <c:idx val="0"/>
            <c:bubble3D val="0"/>
            <c:spPr>
              <a:solidFill>
                <a:srgbClr val="ED1B2D"/>
              </a:solidFill>
            </c:spPr>
          </c:dPt>
          <c:dPt>
            <c:idx val="1"/>
            <c:bubble3D val="0"/>
            <c:spPr>
              <a:solidFill>
                <a:srgbClr val="5F6163"/>
              </a:solidFill>
            </c:spPr>
          </c:dPt>
          <c:dPt>
            <c:idx val="2"/>
            <c:bubble3D val="0"/>
            <c:spPr>
              <a:solidFill>
                <a:srgbClr val="6B15AB"/>
              </a:solidFill>
            </c:spPr>
          </c:dPt>
          <c:dPt>
            <c:idx val="3"/>
            <c:bubble3D val="0"/>
            <c:spPr>
              <a:solidFill>
                <a:srgbClr val="1558AB"/>
              </a:solidFill>
            </c:spPr>
          </c:dPt>
          <c:dPt>
            <c:idx val="4"/>
            <c:bubble3D val="0"/>
            <c:spPr>
              <a:solidFill>
                <a:srgbClr val="7BAB15"/>
              </a:solidFill>
            </c:spPr>
          </c:dPt>
          <c:dPt>
            <c:idx val="5"/>
            <c:bubble3D val="0"/>
            <c:spPr>
              <a:solidFill>
                <a:srgbClr val="D0AF17"/>
              </a:solidFill>
            </c:spPr>
          </c:dPt>
          <c:dPt>
            <c:idx val="6"/>
            <c:bubble3D val="0"/>
            <c:spPr>
              <a:solidFill>
                <a:srgbClr val="F45D01"/>
              </a:solidFill>
            </c:spPr>
          </c:dPt>
          <c:cat>
            <c:strRef>
              <c:f>Overview!$E$239:$E$245</c:f>
              <c:strCache>
                <c:ptCount val="7"/>
                <c:pt idx="0">
                  <c:v>Full-Time
(Index: 102)</c:v>
                </c:pt>
                <c:pt idx="1">
                  <c:v>Part-Time
(Index: 104)</c:v>
                </c:pt>
                <c:pt idx="2">
                  <c:v>Self-emp.
(Index: 94)</c:v>
                </c:pt>
                <c:pt idx="3">
                  <c:v>Retired
(Index: 93)</c:v>
                </c:pt>
                <c:pt idx="4">
                  <c:v>Unemp.
(Index: 109)</c:v>
                </c:pt>
                <c:pt idx="5">
                  <c:v>Student
(Index: 88)</c:v>
                </c:pt>
                <c:pt idx="6">
                  <c:v>Other
(Index: 104)</c:v>
                </c:pt>
              </c:strCache>
            </c:strRef>
          </c:cat>
          <c:val>
            <c:numRef>
              <c:f>Overview!$B$239:$B$245</c:f>
              <c:numCache>
                <c:formatCode>0%</c:formatCode>
                <c:ptCount val="7"/>
                <c:pt idx="0">
                  <c:v>0.39708887521510144</c:v>
                </c:pt>
                <c:pt idx="1">
                  <c:v>0.1429277592949888</c:v>
                </c:pt>
                <c:pt idx="2">
                  <c:v>9.4215257860979298E-2</c:v>
                </c:pt>
                <c:pt idx="3">
                  <c:v>0.132168483078688</c:v>
                </c:pt>
                <c:pt idx="4">
                  <c:v>3.9803545392918596E-2</c:v>
                </c:pt>
                <c:pt idx="5">
                  <c:v>4.9396923397820293E-2</c:v>
                </c:pt>
                <c:pt idx="6">
                  <c:v>0.14439915575950346</c:v>
                </c:pt>
              </c:numCache>
            </c:numRef>
          </c:val>
        </c:ser>
        <c:dLbls>
          <c:showLegendKey val="0"/>
          <c:showVal val="0"/>
          <c:showCatName val="0"/>
          <c:showSerName val="0"/>
          <c:showPercent val="0"/>
          <c:showBubbleSize val="0"/>
          <c:showLeaderLines val="1"/>
        </c:dLbls>
        <c:firstSliceAng val="0"/>
      </c:pieChart>
    </c:plotArea>
    <c:legend>
      <c:legendPos val="b"/>
      <c:layout>
        <c:manualLayout>
          <c:xMode val="edge"/>
          <c:yMode val="edge"/>
          <c:x val="3.87389295636291E-2"/>
          <c:y val="0.70049567105587374"/>
          <c:w val="0.93836306176013717"/>
          <c:h val="0.266305045202683"/>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5.1400554097404488E-2"/>
          <c:w val="1"/>
          <c:h val="0.89719889180519097"/>
        </c:manualLayout>
      </c:layout>
      <c:barChart>
        <c:barDir val="col"/>
        <c:grouping val="percentStacked"/>
        <c:varyColors val="0"/>
        <c:ser>
          <c:idx val="0"/>
          <c:order val="0"/>
          <c:tx>
            <c:strRef>
              <c:f>Overview!$A$267</c:f>
              <c:strCache>
                <c:ptCount val="1"/>
                <c:pt idx="0">
                  <c:v>Bungalows</c:v>
                </c:pt>
              </c:strCache>
            </c:strRef>
          </c:tx>
          <c:spPr>
            <a:solidFill>
              <a:srgbClr val="ED1B2D"/>
            </a:solidFill>
          </c:spPr>
          <c:invertIfNegative val="0"/>
          <c:val>
            <c:numRef>
              <c:f>Overview!$C$267</c:f>
              <c:numCache>
                <c:formatCode>0%</c:formatCode>
                <c:ptCount val="1"/>
                <c:pt idx="0">
                  <c:v>6.3528652031078908E-2</c:v>
                </c:pt>
              </c:numCache>
            </c:numRef>
          </c:val>
        </c:ser>
        <c:ser>
          <c:idx val="1"/>
          <c:order val="1"/>
          <c:tx>
            <c:strRef>
              <c:f>Overview!$A$268</c:f>
              <c:strCache>
                <c:ptCount val="1"/>
                <c:pt idx="0">
                  <c:v>Detached houses</c:v>
                </c:pt>
              </c:strCache>
            </c:strRef>
          </c:tx>
          <c:spPr>
            <a:solidFill>
              <a:srgbClr val="6C6F71"/>
            </a:solidFill>
          </c:spPr>
          <c:invertIfNegative val="0"/>
          <c:val>
            <c:numRef>
              <c:f>Overview!$C$268</c:f>
              <c:numCache>
                <c:formatCode>0%</c:formatCode>
                <c:ptCount val="1"/>
                <c:pt idx="0">
                  <c:v>0.1645804176878552</c:v>
                </c:pt>
              </c:numCache>
            </c:numRef>
          </c:val>
        </c:ser>
        <c:ser>
          <c:idx val="2"/>
          <c:order val="2"/>
          <c:tx>
            <c:strRef>
              <c:f>Overview!$A$269</c:f>
              <c:strCache>
                <c:ptCount val="1"/>
                <c:pt idx="0">
                  <c:v>Flats</c:v>
                </c:pt>
              </c:strCache>
            </c:strRef>
          </c:tx>
          <c:spPr>
            <a:solidFill>
              <a:srgbClr val="7A19C1"/>
            </a:solidFill>
          </c:spPr>
          <c:invertIfNegative val="0"/>
          <c:val>
            <c:numRef>
              <c:f>Overview!$C$269</c:f>
              <c:numCache>
                <c:formatCode>0%</c:formatCode>
                <c:ptCount val="1"/>
                <c:pt idx="0">
                  <c:v>0.1626792725660948</c:v>
                </c:pt>
              </c:numCache>
            </c:numRef>
          </c:val>
        </c:ser>
        <c:ser>
          <c:idx val="3"/>
          <c:order val="3"/>
          <c:tx>
            <c:strRef>
              <c:f>Overview!$A$270</c:f>
              <c:strCache>
                <c:ptCount val="1"/>
                <c:pt idx="0">
                  <c:v>Semi-detached houses</c:v>
                </c:pt>
              </c:strCache>
            </c:strRef>
          </c:tx>
          <c:spPr>
            <a:solidFill>
              <a:srgbClr val="1964C1"/>
            </a:solidFill>
          </c:spPr>
          <c:invertIfNegative val="0"/>
          <c:val>
            <c:numRef>
              <c:f>Overview!$C$270</c:f>
              <c:numCache>
                <c:formatCode>0%</c:formatCode>
                <c:ptCount val="1"/>
                <c:pt idx="0">
                  <c:v>0.36549760911508566</c:v>
                </c:pt>
              </c:numCache>
            </c:numRef>
          </c:val>
        </c:ser>
        <c:ser>
          <c:idx val="4"/>
          <c:order val="4"/>
          <c:tx>
            <c:strRef>
              <c:f>Overview!$A$271</c:f>
              <c:strCache>
                <c:ptCount val="1"/>
                <c:pt idx="0">
                  <c:v>Terraced houses</c:v>
                </c:pt>
              </c:strCache>
            </c:strRef>
          </c:tx>
          <c:spPr>
            <a:solidFill>
              <a:srgbClr val="8CC119"/>
            </a:solidFill>
          </c:spPr>
          <c:invertIfNegative val="0"/>
          <c:val>
            <c:numRef>
              <c:f>Overview!$C$271</c:f>
              <c:numCache>
                <c:formatCode>0%</c:formatCode>
                <c:ptCount val="1"/>
                <c:pt idx="0">
                  <c:v>0.30636038170725333</c:v>
                </c:pt>
              </c:numCache>
            </c:numRef>
          </c:val>
        </c:ser>
        <c:dLbls>
          <c:showLegendKey val="0"/>
          <c:showVal val="0"/>
          <c:showCatName val="0"/>
          <c:showSerName val="0"/>
          <c:showPercent val="0"/>
          <c:showBubbleSize val="0"/>
        </c:dLbls>
        <c:gapWidth val="0"/>
        <c:overlap val="100"/>
        <c:axId val="125810176"/>
        <c:axId val="125811712"/>
      </c:barChart>
      <c:catAx>
        <c:axId val="125810176"/>
        <c:scaling>
          <c:orientation val="minMax"/>
        </c:scaling>
        <c:delete val="1"/>
        <c:axPos val="b"/>
        <c:majorTickMark val="out"/>
        <c:minorTickMark val="none"/>
        <c:tickLblPos val="nextTo"/>
        <c:crossAx val="125811712"/>
        <c:crosses val="autoZero"/>
        <c:auto val="1"/>
        <c:lblAlgn val="ctr"/>
        <c:lblOffset val="100"/>
        <c:noMultiLvlLbl val="0"/>
      </c:catAx>
      <c:valAx>
        <c:axId val="125811712"/>
        <c:scaling>
          <c:orientation val="minMax"/>
          <c:max val="1"/>
        </c:scaling>
        <c:delete val="1"/>
        <c:axPos val="l"/>
        <c:numFmt formatCode="0%" sourceLinked="1"/>
        <c:majorTickMark val="out"/>
        <c:minorTickMark val="none"/>
        <c:tickLblPos val="nextTo"/>
        <c:crossAx val="125810176"/>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3"/>
          <c:order val="0"/>
          <c:tx>
            <c:strRef>
              <c:f>Overview!$A$285</c:f>
              <c:strCache>
                <c:ptCount val="1"/>
                <c:pt idx="0">
                  <c:v>1 person</c:v>
                </c:pt>
              </c:strCache>
            </c:strRef>
          </c:tx>
          <c:spPr>
            <a:solidFill>
              <a:srgbClr val="7A19C1"/>
            </a:solidFill>
          </c:spPr>
          <c:invertIfNegative val="0"/>
          <c:val>
            <c:numRef>
              <c:f>Overview!$C$285</c:f>
              <c:numCache>
                <c:formatCode>0%</c:formatCode>
                <c:ptCount val="1"/>
                <c:pt idx="0">
                  <c:v>0.17784116702299635</c:v>
                </c:pt>
              </c:numCache>
            </c:numRef>
          </c:val>
        </c:ser>
        <c:ser>
          <c:idx val="2"/>
          <c:order val="1"/>
          <c:tx>
            <c:strRef>
              <c:f>Overview!$A$286</c:f>
              <c:strCache>
                <c:ptCount val="1"/>
                <c:pt idx="0">
                  <c:v>2 people</c:v>
                </c:pt>
              </c:strCache>
            </c:strRef>
          </c:tx>
          <c:spPr>
            <a:solidFill>
              <a:srgbClr val="1964C1"/>
            </a:solidFill>
          </c:spPr>
          <c:invertIfNegative val="0"/>
          <c:val>
            <c:numRef>
              <c:f>Overview!$C$286</c:f>
              <c:numCache>
                <c:formatCode>0%</c:formatCode>
                <c:ptCount val="1"/>
                <c:pt idx="0">
                  <c:v>0.3453895233873911</c:v>
                </c:pt>
              </c:numCache>
            </c:numRef>
          </c:val>
        </c:ser>
        <c:ser>
          <c:idx val="1"/>
          <c:order val="2"/>
          <c:tx>
            <c:strRef>
              <c:f>Overview!$A$287</c:f>
              <c:strCache>
                <c:ptCount val="1"/>
                <c:pt idx="0">
                  <c:v>3-4 people</c:v>
                </c:pt>
              </c:strCache>
            </c:strRef>
          </c:tx>
          <c:spPr>
            <a:solidFill>
              <a:srgbClr val="8CC119"/>
            </a:solidFill>
          </c:spPr>
          <c:invertIfNegative val="0"/>
          <c:val>
            <c:numRef>
              <c:f>Overview!$C$287</c:f>
              <c:numCache>
                <c:formatCode>0%</c:formatCode>
                <c:ptCount val="1"/>
                <c:pt idx="0">
                  <c:v>0.37538446680919857</c:v>
                </c:pt>
              </c:numCache>
            </c:numRef>
          </c:val>
        </c:ser>
        <c:ser>
          <c:idx val="0"/>
          <c:order val="3"/>
          <c:tx>
            <c:strRef>
              <c:f>Overview!$A$288</c:f>
              <c:strCache>
                <c:ptCount val="1"/>
                <c:pt idx="0">
                  <c:v>5 or more people</c:v>
                </c:pt>
              </c:strCache>
            </c:strRef>
          </c:tx>
          <c:spPr>
            <a:solidFill>
              <a:srgbClr val="EBC61C"/>
            </a:solidFill>
          </c:spPr>
          <c:invertIfNegative val="0"/>
          <c:val>
            <c:numRef>
              <c:f>Overview!$C$288</c:f>
              <c:numCache>
                <c:formatCode>0%</c:formatCode>
                <c:ptCount val="1"/>
                <c:pt idx="0">
                  <c:v>0.10092734421442354</c:v>
                </c:pt>
              </c:numCache>
            </c:numRef>
          </c:val>
        </c:ser>
        <c:dLbls>
          <c:showLegendKey val="0"/>
          <c:showVal val="0"/>
          <c:showCatName val="0"/>
          <c:showSerName val="0"/>
          <c:showPercent val="0"/>
          <c:showBubbleSize val="0"/>
        </c:dLbls>
        <c:gapWidth val="0"/>
        <c:overlap val="100"/>
        <c:axId val="125870848"/>
        <c:axId val="125872384"/>
      </c:barChart>
      <c:catAx>
        <c:axId val="125870848"/>
        <c:scaling>
          <c:orientation val="minMax"/>
        </c:scaling>
        <c:delete val="1"/>
        <c:axPos val="t"/>
        <c:majorTickMark val="out"/>
        <c:minorTickMark val="none"/>
        <c:tickLblPos val="nextTo"/>
        <c:crossAx val="125872384"/>
        <c:crosses val="autoZero"/>
        <c:auto val="1"/>
        <c:lblAlgn val="ctr"/>
        <c:lblOffset val="100"/>
        <c:noMultiLvlLbl val="0"/>
      </c:catAx>
      <c:valAx>
        <c:axId val="125872384"/>
        <c:scaling>
          <c:orientation val="maxMin"/>
        </c:scaling>
        <c:delete val="1"/>
        <c:axPos val="l"/>
        <c:majorGridlines/>
        <c:numFmt formatCode="0%" sourceLinked="1"/>
        <c:majorTickMark val="out"/>
        <c:minorTickMark val="none"/>
        <c:tickLblPos val="nextTo"/>
        <c:crossAx val="125870848"/>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6.2411347517730496E-2"/>
          <c:y val="5.0925925925925923E-2"/>
          <c:w val="0.93758868733529499"/>
          <c:h val="0.89814814814814814"/>
        </c:manualLayout>
      </c:layout>
      <c:barChart>
        <c:barDir val="bar"/>
        <c:grouping val="clustered"/>
        <c:varyColors val="0"/>
        <c:ser>
          <c:idx val="0"/>
          <c:order val="0"/>
          <c:invertIfNegative val="0"/>
          <c:dPt>
            <c:idx val="0"/>
            <c:invertIfNegative val="0"/>
            <c:bubble3D val="0"/>
            <c:spPr>
              <a:solidFill>
                <a:srgbClr val="EBC61C"/>
              </a:solidFill>
            </c:spPr>
          </c:dPt>
          <c:dPt>
            <c:idx val="1"/>
            <c:invertIfNegative val="0"/>
            <c:bubble3D val="0"/>
            <c:spPr>
              <a:solidFill>
                <a:srgbClr val="8CC119"/>
              </a:solidFill>
            </c:spPr>
          </c:dPt>
          <c:dPt>
            <c:idx val="2"/>
            <c:invertIfNegative val="0"/>
            <c:bubble3D val="0"/>
            <c:spPr>
              <a:solidFill>
                <a:srgbClr val="1964C1"/>
              </a:solidFill>
            </c:spPr>
          </c:dPt>
          <c:dPt>
            <c:idx val="3"/>
            <c:invertIfNegative val="0"/>
            <c:bubble3D val="0"/>
            <c:spPr>
              <a:solidFill>
                <a:srgbClr val="7A19C1"/>
              </a:solidFill>
            </c:spPr>
          </c:dPt>
          <c:dPt>
            <c:idx val="4"/>
            <c:invertIfNegative val="0"/>
            <c:bubble3D val="0"/>
            <c:spPr>
              <a:solidFill>
                <a:srgbClr val="6C6F71"/>
              </a:solidFill>
            </c:spPr>
          </c:dPt>
          <c:dPt>
            <c:idx val="5"/>
            <c:invertIfNegative val="0"/>
            <c:bubble3D val="0"/>
            <c:spPr>
              <a:solidFill>
                <a:srgbClr val="ED1B2D"/>
              </a:solidFill>
            </c:spPr>
          </c:dPt>
          <c:dLbls>
            <c:dLbl>
              <c:idx val="0"/>
              <c:spPr/>
              <c:txPr>
                <a:bodyPr/>
                <a:lstStyle/>
                <a:p>
                  <a:pPr>
                    <a:defRPr sz="1600" b="1">
                      <a:solidFill>
                        <a:srgbClr val="EBC61C"/>
                      </a:solidFill>
                    </a:defRPr>
                  </a:pPr>
                  <a:endParaRPr lang="en-US"/>
                </a:p>
              </c:txPr>
              <c:showLegendKey val="0"/>
              <c:showVal val="1"/>
              <c:showCatName val="0"/>
              <c:showSerName val="0"/>
              <c:showPercent val="0"/>
              <c:showBubbleSize val="0"/>
            </c:dLbl>
            <c:dLbl>
              <c:idx val="1"/>
              <c:spPr/>
              <c:txPr>
                <a:bodyPr/>
                <a:lstStyle/>
                <a:p>
                  <a:pPr>
                    <a:defRPr sz="1600" b="1">
                      <a:solidFill>
                        <a:srgbClr val="8CC119"/>
                      </a:solidFill>
                    </a:defRPr>
                  </a:pPr>
                  <a:endParaRPr lang="en-US"/>
                </a:p>
              </c:txPr>
              <c:showLegendKey val="0"/>
              <c:showVal val="1"/>
              <c:showCatName val="0"/>
              <c:showSerName val="0"/>
              <c:showPercent val="0"/>
              <c:showBubbleSize val="0"/>
            </c:dLbl>
            <c:dLbl>
              <c:idx val="2"/>
              <c:spPr/>
              <c:txPr>
                <a:bodyPr/>
                <a:lstStyle/>
                <a:p>
                  <a:pPr>
                    <a:defRPr sz="1600" b="1">
                      <a:solidFill>
                        <a:srgbClr val="1964C1"/>
                      </a:solidFill>
                    </a:defRPr>
                  </a:pPr>
                  <a:endParaRPr lang="en-US"/>
                </a:p>
              </c:txPr>
              <c:showLegendKey val="0"/>
              <c:showVal val="1"/>
              <c:showCatName val="0"/>
              <c:showSerName val="0"/>
              <c:showPercent val="0"/>
              <c:showBubbleSize val="0"/>
            </c:dLbl>
            <c:dLbl>
              <c:idx val="3"/>
              <c:spPr/>
              <c:txPr>
                <a:bodyPr/>
                <a:lstStyle/>
                <a:p>
                  <a:pPr>
                    <a:defRPr sz="1600" b="1">
                      <a:solidFill>
                        <a:srgbClr val="7A19C1"/>
                      </a:solidFill>
                    </a:defRPr>
                  </a:pPr>
                  <a:endParaRPr lang="en-US"/>
                </a:p>
              </c:txPr>
              <c:showLegendKey val="0"/>
              <c:showVal val="1"/>
              <c:showCatName val="0"/>
              <c:showSerName val="0"/>
              <c:showPercent val="0"/>
              <c:showBubbleSize val="0"/>
            </c:dLbl>
            <c:dLbl>
              <c:idx val="4"/>
              <c:spPr/>
              <c:txPr>
                <a:bodyPr/>
                <a:lstStyle/>
                <a:p>
                  <a:pPr>
                    <a:defRPr sz="1600" b="1">
                      <a:solidFill>
                        <a:srgbClr val="6C6F71"/>
                      </a:solidFill>
                    </a:defRPr>
                  </a:pPr>
                  <a:endParaRPr lang="en-US"/>
                </a:p>
              </c:txPr>
              <c:showLegendKey val="0"/>
              <c:showVal val="1"/>
              <c:showCatName val="0"/>
              <c:showSerName val="0"/>
              <c:showPercent val="0"/>
              <c:showBubbleSize val="0"/>
            </c:dLbl>
            <c:dLbl>
              <c:idx val="5"/>
              <c:spPr/>
              <c:txPr>
                <a:bodyPr/>
                <a:lstStyle/>
                <a:p>
                  <a:pPr>
                    <a:defRPr sz="1600" b="1">
                      <a:solidFill>
                        <a:srgbClr val="ED1B2D"/>
                      </a:solidFill>
                    </a:defRPr>
                  </a:pPr>
                  <a:endParaRPr lang="en-US"/>
                </a:p>
              </c:txPr>
              <c:showLegendKey val="0"/>
              <c:showVal val="1"/>
              <c:showCatName val="0"/>
              <c:showSerName val="0"/>
              <c:showPercent val="0"/>
              <c:showBubbleSize val="0"/>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Overview!$A$360:$A$365</c:f>
              <c:strCache>
                <c:ptCount val="6"/>
                <c:pt idx="0">
                  <c:v>I worry that any personal information entered online will not remain secure</c:v>
                </c:pt>
                <c:pt idx="1">
                  <c:v>I couldn't live without the internet on my mobile</c:v>
                </c:pt>
                <c:pt idx="2">
                  <c:v>Computers confuse me, I'll never get used to them</c:v>
                </c:pt>
                <c:pt idx="3">
                  <c:v>I love to buy new gadgets and appliances</c:v>
                </c:pt>
                <c:pt idx="4">
                  <c:v>I wait until technology becomes cheaper before considering a purchase</c:v>
                </c:pt>
                <c:pt idx="5">
                  <c:v>Shopping online makes my life easier</c:v>
                </c:pt>
              </c:strCache>
            </c:strRef>
          </c:cat>
          <c:val>
            <c:numRef>
              <c:f>Overview!$B$360:$B$365</c:f>
              <c:numCache>
                <c:formatCode>0%</c:formatCode>
                <c:ptCount val="6"/>
                <c:pt idx="0">
                  <c:v>0.54037217336386423</c:v>
                </c:pt>
                <c:pt idx="1">
                  <c:v>0.23419852822629861</c:v>
                </c:pt>
                <c:pt idx="2">
                  <c:v>0.1721378727857184</c:v>
                </c:pt>
                <c:pt idx="3">
                  <c:v>0.31732582462753517</c:v>
                </c:pt>
                <c:pt idx="4">
                  <c:v>0.57534746724902741</c:v>
                </c:pt>
                <c:pt idx="5">
                  <c:v>0.4247269836649743</c:v>
                </c:pt>
              </c:numCache>
            </c:numRef>
          </c:val>
        </c:ser>
        <c:dLbls>
          <c:showLegendKey val="0"/>
          <c:showVal val="0"/>
          <c:showCatName val="0"/>
          <c:showSerName val="0"/>
          <c:showPercent val="0"/>
          <c:showBubbleSize val="0"/>
        </c:dLbls>
        <c:gapWidth val="50"/>
        <c:axId val="126089856"/>
        <c:axId val="126108032"/>
      </c:barChart>
      <c:catAx>
        <c:axId val="126089856"/>
        <c:scaling>
          <c:orientation val="minMax"/>
        </c:scaling>
        <c:delete val="1"/>
        <c:axPos val="l"/>
        <c:numFmt formatCode="General" sourceLinked="0"/>
        <c:majorTickMark val="out"/>
        <c:minorTickMark val="none"/>
        <c:tickLblPos val="nextTo"/>
        <c:crossAx val="126108032"/>
        <c:crosses val="autoZero"/>
        <c:auto val="1"/>
        <c:lblAlgn val="ctr"/>
        <c:lblOffset val="100"/>
        <c:noMultiLvlLbl val="0"/>
      </c:catAx>
      <c:valAx>
        <c:axId val="126108032"/>
        <c:scaling>
          <c:orientation val="minMax"/>
        </c:scaling>
        <c:delete val="1"/>
        <c:axPos val="b"/>
        <c:numFmt formatCode="0%" sourceLinked="1"/>
        <c:majorTickMark val="out"/>
        <c:minorTickMark val="none"/>
        <c:tickLblPos val="nextTo"/>
        <c:crossAx val="126089856"/>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05349794238683"/>
          <c:y val="5.4869684499314127E-2"/>
          <c:w val="0.47654320987654319"/>
          <c:h val="0.79423868312757206"/>
        </c:manualLayout>
      </c:layout>
      <c:pieChart>
        <c:varyColors val="1"/>
        <c:ser>
          <c:idx val="0"/>
          <c:order val="0"/>
          <c:dPt>
            <c:idx val="0"/>
            <c:bubble3D val="0"/>
            <c:spPr>
              <a:solidFill>
                <a:srgbClr val="7A19C1"/>
              </a:solidFill>
            </c:spPr>
          </c:dPt>
          <c:dPt>
            <c:idx val="1"/>
            <c:bubble3D val="0"/>
            <c:spPr>
              <a:solidFill>
                <a:schemeClr val="bg2">
                  <a:lumMod val="90000"/>
                </a:schemeClr>
              </a:solidFill>
            </c:spPr>
          </c:dPt>
          <c:val>
            <c:numRef>
              <c:f>Overview!$B$382:$C$382</c:f>
              <c:numCache>
                <c:formatCode>0.0%</c:formatCode>
                <c:ptCount val="2"/>
                <c:pt idx="0">
                  <c:v>0.31542198310476099</c:v>
                </c:pt>
                <c:pt idx="1">
                  <c:v>0.68457801689523901</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05349794238683"/>
          <c:y val="1.3717421124828532E-2"/>
          <c:w val="0.50123456790123455"/>
          <c:h val="0.83539094650205759"/>
        </c:manualLayout>
      </c:layout>
      <c:pieChart>
        <c:varyColors val="1"/>
        <c:ser>
          <c:idx val="0"/>
          <c:order val="0"/>
          <c:dPt>
            <c:idx val="0"/>
            <c:bubble3D val="0"/>
            <c:spPr>
              <a:solidFill>
                <a:srgbClr val="1964C1"/>
              </a:solidFill>
            </c:spPr>
          </c:dPt>
          <c:dPt>
            <c:idx val="1"/>
            <c:bubble3D val="0"/>
            <c:spPr>
              <a:solidFill>
                <a:schemeClr val="bg2">
                  <a:lumMod val="90000"/>
                </a:schemeClr>
              </a:solidFill>
            </c:spPr>
          </c:dPt>
          <c:val>
            <c:numRef>
              <c:f>Overview!$B$383:$C$383</c:f>
              <c:numCache>
                <c:formatCode>0.0%</c:formatCode>
                <c:ptCount val="2"/>
                <c:pt idx="0">
                  <c:v>0.17509506492152055</c:v>
                </c:pt>
                <c:pt idx="1">
                  <c:v>0.8249049350784794</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225915552502244"/>
          <c:y val="2.7434842249657063E-2"/>
          <c:w val="0.53601789709172265"/>
          <c:h val="0.82167352537722904"/>
        </c:manualLayout>
      </c:layout>
      <c:pieChart>
        <c:varyColors val="1"/>
        <c:ser>
          <c:idx val="0"/>
          <c:order val="0"/>
          <c:dPt>
            <c:idx val="0"/>
            <c:bubble3D val="0"/>
            <c:spPr>
              <a:solidFill>
                <a:srgbClr val="8CC119"/>
              </a:solidFill>
            </c:spPr>
          </c:dPt>
          <c:dPt>
            <c:idx val="1"/>
            <c:bubble3D val="0"/>
            <c:spPr>
              <a:solidFill>
                <a:schemeClr val="bg2">
                  <a:lumMod val="90000"/>
                </a:schemeClr>
              </a:solidFill>
            </c:spPr>
          </c:dPt>
          <c:val>
            <c:numRef>
              <c:f>Overview!$B$384:$C$384</c:f>
              <c:numCache>
                <c:formatCode>0.0%</c:formatCode>
                <c:ptCount val="2"/>
                <c:pt idx="0">
                  <c:v>0.36802694217030818</c:v>
                </c:pt>
                <c:pt idx="1">
                  <c:v>0.63197305782969182</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731615113097601"/>
          <c:y val="0"/>
          <c:w val="0.4169090136942431"/>
          <c:h val="1"/>
        </c:manualLayout>
      </c:layout>
      <c:barChart>
        <c:barDir val="bar"/>
        <c:grouping val="clustered"/>
        <c:varyColors val="0"/>
        <c:ser>
          <c:idx val="0"/>
          <c:order val="0"/>
          <c:invertIfNegative val="0"/>
          <c:dPt>
            <c:idx val="0"/>
            <c:invertIfNegative val="0"/>
            <c:bubble3D val="0"/>
            <c:spPr>
              <a:solidFill>
                <a:srgbClr val="EBC61C"/>
              </a:solidFill>
            </c:spPr>
          </c:dPt>
          <c:dPt>
            <c:idx val="1"/>
            <c:invertIfNegative val="0"/>
            <c:bubble3D val="0"/>
            <c:spPr>
              <a:solidFill>
                <a:srgbClr val="8CC119"/>
              </a:solidFill>
            </c:spPr>
          </c:dPt>
          <c:dPt>
            <c:idx val="2"/>
            <c:invertIfNegative val="0"/>
            <c:bubble3D val="0"/>
            <c:spPr>
              <a:solidFill>
                <a:srgbClr val="1964C1"/>
              </a:solidFill>
            </c:spPr>
          </c:dPt>
          <c:dPt>
            <c:idx val="3"/>
            <c:invertIfNegative val="0"/>
            <c:bubble3D val="0"/>
            <c:spPr>
              <a:solidFill>
                <a:srgbClr val="7A19C1"/>
              </a:solidFill>
            </c:spPr>
          </c:dPt>
          <c:dPt>
            <c:idx val="4"/>
            <c:invertIfNegative val="0"/>
            <c:bubble3D val="0"/>
            <c:spPr>
              <a:solidFill>
                <a:srgbClr val="ED1B2D"/>
              </a:solidFill>
            </c:spPr>
          </c:dPt>
          <c:dLbls>
            <c:dLbl>
              <c:idx val="0"/>
              <c:spPr/>
              <c:txPr>
                <a:bodyPr/>
                <a:lstStyle/>
                <a:p>
                  <a:pPr>
                    <a:defRPr sz="1600" b="1">
                      <a:solidFill>
                        <a:srgbClr val="EBC61C"/>
                      </a:solidFill>
                    </a:defRPr>
                  </a:pPr>
                  <a:endParaRPr lang="en-US"/>
                </a:p>
              </c:txPr>
              <c:showLegendKey val="0"/>
              <c:showVal val="1"/>
              <c:showCatName val="0"/>
              <c:showSerName val="0"/>
              <c:showPercent val="0"/>
              <c:showBubbleSize val="0"/>
            </c:dLbl>
            <c:dLbl>
              <c:idx val="1"/>
              <c:spPr/>
              <c:txPr>
                <a:bodyPr/>
                <a:lstStyle/>
                <a:p>
                  <a:pPr>
                    <a:defRPr sz="1600" b="1">
                      <a:solidFill>
                        <a:srgbClr val="8CC119"/>
                      </a:solidFill>
                    </a:defRPr>
                  </a:pPr>
                  <a:endParaRPr lang="en-US"/>
                </a:p>
              </c:txPr>
              <c:showLegendKey val="0"/>
              <c:showVal val="1"/>
              <c:showCatName val="0"/>
              <c:showSerName val="0"/>
              <c:showPercent val="0"/>
              <c:showBubbleSize val="0"/>
            </c:dLbl>
            <c:dLbl>
              <c:idx val="2"/>
              <c:spPr/>
              <c:txPr>
                <a:bodyPr/>
                <a:lstStyle/>
                <a:p>
                  <a:pPr>
                    <a:defRPr sz="1600" b="1">
                      <a:solidFill>
                        <a:srgbClr val="1964C1"/>
                      </a:solidFill>
                    </a:defRPr>
                  </a:pPr>
                  <a:endParaRPr lang="en-US"/>
                </a:p>
              </c:txPr>
              <c:showLegendKey val="0"/>
              <c:showVal val="1"/>
              <c:showCatName val="0"/>
              <c:showSerName val="0"/>
              <c:showPercent val="0"/>
              <c:showBubbleSize val="0"/>
            </c:dLbl>
            <c:dLbl>
              <c:idx val="3"/>
              <c:spPr/>
              <c:txPr>
                <a:bodyPr/>
                <a:lstStyle/>
                <a:p>
                  <a:pPr>
                    <a:defRPr sz="1600" b="1">
                      <a:solidFill>
                        <a:srgbClr val="7A19C1"/>
                      </a:solidFill>
                    </a:defRPr>
                  </a:pPr>
                  <a:endParaRPr lang="en-US"/>
                </a:p>
              </c:txPr>
              <c:showLegendKey val="0"/>
              <c:showVal val="1"/>
              <c:showCatName val="0"/>
              <c:showSerName val="0"/>
              <c:showPercent val="0"/>
              <c:showBubbleSize val="0"/>
            </c:dLbl>
            <c:dLbl>
              <c:idx val="4"/>
              <c:spPr/>
              <c:txPr>
                <a:bodyPr/>
                <a:lstStyle/>
                <a:p>
                  <a:pPr>
                    <a:defRPr sz="1600" b="1">
                      <a:solidFill>
                        <a:srgbClr val="ED1B2D"/>
                      </a:solidFill>
                    </a:defRPr>
                  </a:pPr>
                  <a:endParaRPr lang="en-US"/>
                </a:p>
              </c:txPr>
              <c:showLegendKey val="0"/>
              <c:showVal val="1"/>
              <c:showCatName val="0"/>
              <c:showSerName val="0"/>
              <c:showPercent val="0"/>
              <c:showBubbleSize val="0"/>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Overview!$F$420:$F$424</c:f>
              <c:strCache>
                <c:ptCount val="5"/>
                <c:pt idx="0">
                  <c:v>Read content that my friends are sharing</c:v>
                </c:pt>
                <c:pt idx="1">
                  <c:v>Look at content your friends have uploaded (e.g. photos/videos)</c:v>
                </c:pt>
                <c:pt idx="2">
                  <c:v>Make comments on your friends' status, photos etc</c:v>
                </c:pt>
                <c:pt idx="3">
                  <c:v>Direct Messaging</c:v>
                </c:pt>
                <c:pt idx="4">
                  <c:v>Play games</c:v>
                </c:pt>
              </c:strCache>
            </c:strRef>
          </c:cat>
          <c:val>
            <c:numRef>
              <c:f>Overview!$G$420:$G$424</c:f>
              <c:numCache>
                <c:formatCode>0%</c:formatCode>
                <c:ptCount val="5"/>
                <c:pt idx="0">
                  <c:v>0.41466817793949079</c:v>
                </c:pt>
                <c:pt idx="1">
                  <c:v>0.40964135034627575</c:v>
                </c:pt>
                <c:pt idx="2">
                  <c:v>0.31535979693146343</c:v>
                </c:pt>
                <c:pt idx="3">
                  <c:v>0.29908003819251078</c:v>
                </c:pt>
                <c:pt idx="4">
                  <c:v>0.20117554415606498</c:v>
                </c:pt>
              </c:numCache>
            </c:numRef>
          </c:val>
        </c:ser>
        <c:dLbls>
          <c:showLegendKey val="0"/>
          <c:showVal val="0"/>
          <c:showCatName val="0"/>
          <c:showSerName val="0"/>
          <c:showPercent val="0"/>
          <c:showBubbleSize val="0"/>
        </c:dLbls>
        <c:gapWidth val="50"/>
        <c:axId val="126279040"/>
        <c:axId val="126284928"/>
      </c:barChart>
      <c:catAx>
        <c:axId val="126279040"/>
        <c:scaling>
          <c:orientation val="maxMin"/>
        </c:scaling>
        <c:delete val="1"/>
        <c:axPos val="l"/>
        <c:numFmt formatCode="General" sourceLinked="1"/>
        <c:majorTickMark val="out"/>
        <c:minorTickMark val="none"/>
        <c:tickLblPos val="nextTo"/>
        <c:crossAx val="126284928"/>
        <c:crosses val="autoZero"/>
        <c:auto val="1"/>
        <c:lblAlgn val="ctr"/>
        <c:lblOffset val="100"/>
        <c:noMultiLvlLbl val="0"/>
      </c:catAx>
      <c:valAx>
        <c:axId val="126284928"/>
        <c:scaling>
          <c:orientation val="minMax"/>
        </c:scaling>
        <c:delete val="1"/>
        <c:axPos val="t"/>
        <c:numFmt formatCode="0%" sourceLinked="1"/>
        <c:majorTickMark val="out"/>
        <c:minorTickMark val="none"/>
        <c:tickLblPos val="nextTo"/>
        <c:crossAx val="1262790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Overview!$A$326</c:f>
              <c:strCache>
                <c:ptCount val="1"/>
                <c:pt idx="0">
                  <c:v>Zero</c:v>
                </c:pt>
              </c:strCache>
            </c:strRef>
          </c:tx>
          <c:spPr>
            <a:solidFill>
              <a:srgbClr val="ED1B2D"/>
            </a:solidFill>
            <a:ln>
              <a:solidFill>
                <a:schemeClr val="bg1"/>
              </a:solidFill>
            </a:ln>
          </c:spPr>
          <c:invertIfNegative val="0"/>
          <c:dPt>
            <c:idx val="0"/>
            <c:invertIfNegative val="0"/>
            <c:bubble3D val="0"/>
          </c:dPt>
          <c:val>
            <c:numRef>
              <c:f>Overview!$C$326</c:f>
              <c:numCache>
                <c:formatCode>0%</c:formatCode>
                <c:ptCount val="1"/>
                <c:pt idx="0">
                  <c:v>0.24341884549199563</c:v>
                </c:pt>
              </c:numCache>
            </c:numRef>
          </c:val>
        </c:ser>
        <c:ser>
          <c:idx val="1"/>
          <c:order val="1"/>
          <c:tx>
            <c:strRef>
              <c:f>Overview!$A$327</c:f>
              <c:strCache>
                <c:ptCount val="1"/>
                <c:pt idx="0">
                  <c:v>One</c:v>
                </c:pt>
              </c:strCache>
            </c:strRef>
          </c:tx>
          <c:spPr>
            <a:solidFill>
              <a:srgbClr val="6C6F71"/>
            </a:solidFill>
          </c:spPr>
          <c:invertIfNegative val="0"/>
          <c:val>
            <c:numRef>
              <c:f>Overview!$C$327</c:f>
              <c:numCache>
                <c:formatCode>0%</c:formatCode>
                <c:ptCount val="1"/>
                <c:pt idx="0">
                  <c:v>0.47699738645252115</c:v>
                </c:pt>
              </c:numCache>
            </c:numRef>
          </c:val>
        </c:ser>
        <c:ser>
          <c:idx val="2"/>
          <c:order val="2"/>
          <c:tx>
            <c:strRef>
              <c:f>Overview!$A$328</c:f>
              <c:strCache>
                <c:ptCount val="1"/>
                <c:pt idx="0">
                  <c:v>Two</c:v>
                </c:pt>
              </c:strCache>
            </c:strRef>
          </c:tx>
          <c:spPr>
            <a:solidFill>
              <a:srgbClr val="7A19C1"/>
            </a:solidFill>
          </c:spPr>
          <c:invertIfNegative val="0"/>
          <c:val>
            <c:numRef>
              <c:f>Overview!$C$328</c:f>
              <c:numCache>
                <c:formatCode>0%</c:formatCode>
                <c:ptCount val="1"/>
                <c:pt idx="0">
                  <c:v>0.22644872764248841</c:v>
                </c:pt>
              </c:numCache>
            </c:numRef>
          </c:val>
        </c:ser>
        <c:ser>
          <c:idx val="3"/>
          <c:order val="3"/>
          <c:tx>
            <c:strRef>
              <c:f>Overview!$A$329</c:f>
              <c:strCache>
                <c:ptCount val="1"/>
                <c:pt idx="0">
                  <c:v>Three+</c:v>
                </c:pt>
              </c:strCache>
            </c:strRef>
          </c:tx>
          <c:spPr>
            <a:solidFill>
              <a:srgbClr val="1964C1"/>
            </a:solidFill>
          </c:spPr>
          <c:invertIfNegative val="0"/>
          <c:val>
            <c:numRef>
              <c:f>Overview!$C$329</c:f>
              <c:numCache>
                <c:formatCode>0%</c:formatCode>
                <c:ptCount val="1"/>
                <c:pt idx="0">
                  <c:v>5.2500669030609577E-2</c:v>
                </c:pt>
              </c:numCache>
            </c:numRef>
          </c:val>
        </c:ser>
        <c:dLbls>
          <c:showLegendKey val="0"/>
          <c:showVal val="0"/>
          <c:showCatName val="0"/>
          <c:showSerName val="0"/>
          <c:showPercent val="0"/>
          <c:showBubbleSize val="0"/>
        </c:dLbls>
        <c:gapWidth val="0"/>
        <c:overlap val="100"/>
        <c:axId val="126344192"/>
        <c:axId val="126350080"/>
      </c:barChart>
      <c:catAx>
        <c:axId val="126344192"/>
        <c:scaling>
          <c:orientation val="minMax"/>
        </c:scaling>
        <c:delete val="1"/>
        <c:axPos val="l"/>
        <c:majorTickMark val="out"/>
        <c:minorTickMark val="none"/>
        <c:tickLblPos val="nextTo"/>
        <c:crossAx val="126350080"/>
        <c:crosses val="autoZero"/>
        <c:auto val="1"/>
        <c:lblAlgn val="ctr"/>
        <c:lblOffset val="100"/>
        <c:noMultiLvlLbl val="0"/>
      </c:catAx>
      <c:valAx>
        <c:axId val="126350080"/>
        <c:scaling>
          <c:orientation val="minMax"/>
        </c:scaling>
        <c:delete val="1"/>
        <c:axPos val="b"/>
        <c:numFmt formatCode="0%" sourceLinked="1"/>
        <c:majorTickMark val="out"/>
        <c:minorTickMark val="none"/>
        <c:tickLblPos val="nextTo"/>
        <c:crossAx val="126344192"/>
        <c:crosses val="autoZero"/>
        <c:crossBetween val="between"/>
      </c:valAx>
      <c:spPr>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barChart>
        <c:barDir val="col"/>
        <c:grouping val="clustered"/>
        <c:varyColors val="0"/>
        <c:ser>
          <c:idx val="0"/>
          <c:order val="0"/>
          <c:spPr>
            <a:solidFill>
              <a:srgbClr val="7A19C1"/>
            </a:solidFill>
          </c:spPr>
          <c:invertIfNegative val="0"/>
          <c:dLbls>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Overview!$A$450:$A$454</c:f>
              <c:strCache>
                <c:ptCount val="5"/>
                <c:pt idx="0">
                  <c:v>comparethe
market.com</c:v>
                </c:pt>
                <c:pt idx="1">
                  <c:v>Confused.com</c:v>
                </c:pt>
                <c:pt idx="2">
                  <c:v>Gocompare.com</c:v>
                </c:pt>
                <c:pt idx="3">
                  <c:v>Moneysaving
expert.com</c:v>
                </c:pt>
                <c:pt idx="4">
                  <c:v>Moneysuper
market.com</c:v>
                </c:pt>
              </c:strCache>
            </c:strRef>
          </c:cat>
          <c:val>
            <c:numRef>
              <c:f>Overview!$B$450:$B$454</c:f>
              <c:numCache>
                <c:formatCode>0%</c:formatCode>
                <c:ptCount val="5"/>
                <c:pt idx="0">
                  <c:v>5.3367775981644681E-2</c:v>
                </c:pt>
                <c:pt idx="1">
                  <c:v>3.1283812379412843E-2</c:v>
                </c:pt>
                <c:pt idx="2">
                  <c:v>3.0117359336705434E-2</c:v>
                </c:pt>
                <c:pt idx="3">
                  <c:v>0.174454696250717</c:v>
                </c:pt>
                <c:pt idx="4">
                  <c:v>8.0691155029462378E-2</c:v>
                </c:pt>
              </c:numCache>
            </c:numRef>
          </c:val>
        </c:ser>
        <c:dLbls>
          <c:showLegendKey val="0"/>
          <c:showVal val="0"/>
          <c:showCatName val="0"/>
          <c:showSerName val="0"/>
          <c:showPercent val="0"/>
          <c:showBubbleSize val="0"/>
        </c:dLbls>
        <c:gapWidth val="25"/>
        <c:axId val="126526208"/>
        <c:axId val="126527744"/>
      </c:barChart>
      <c:catAx>
        <c:axId val="126526208"/>
        <c:scaling>
          <c:orientation val="minMax"/>
        </c:scaling>
        <c:delete val="0"/>
        <c:axPos val="b"/>
        <c:numFmt formatCode="General" sourceLinked="0"/>
        <c:majorTickMark val="out"/>
        <c:minorTickMark val="none"/>
        <c:tickLblPos val="nextTo"/>
        <c:spPr>
          <a:ln>
            <a:solidFill>
              <a:schemeClr val="tx1"/>
            </a:solidFill>
          </a:ln>
        </c:spPr>
        <c:txPr>
          <a:bodyPr/>
          <a:lstStyle/>
          <a:p>
            <a:pPr>
              <a:defRPr sz="800"/>
            </a:pPr>
            <a:endParaRPr lang="en-US"/>
          </a:p>
        </c:txPr>
        <c:crossAx val="126527744"/>
        <c:crosses val="autoZero"/>
        <c:auto val="1"/>
        <c:lblAlgn val="ctr"/>
        <c:lblOffset val="100"/>
        <c:noMultiLvlLbl val="0"/>
      </c:catAx>
      <c:valAx>
        <c:axId val="126527744"/>
        <c:scaling>
          <c:orientation val="minMax"/>
        </c:scaling>
        <c:delete val="1"/>
        <c:axPos val="l"/>
        <c:numFmt formatCode="0%" sourceLinked="1"/>
        <c:majorTickMark val="out"/>
        <c:minorTickMark val="none"/>
        <c:tickLblPos val="nextTo"/>
        <c:crossAx val="126526208"/>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ED1B2D"/>
            </a:solidFill>
          </c:spPr>
          <c:invertIfNegative val="0"/>
          <c:dLbls>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Overview!$A$439:$A$445</c:f>
              <c:strCache>
                <c:ptCount val="7"/>
                <c:pt idx="0">
                  <c:v>About.com</c:v>
                </c:pt>
                <c:pt idx="1">
                  <c:v>AOL UK</c:v>
                </c:pt>
                <c:pt idx="2">
                  <c:v>bbc.co.uk</c:v>
                </c:pt>
                <c:pt idx="3">
                  <c:v>eHow.com</c:v>
                </c:pt>
                <c:pt idx="4">
                  <c:v>Wikipedia</c:v>
                </c:pt>
                <c:pt idx="5">
                  <c:v>Yahoo.co.uk</c:v>
                </c:pt>
                <c:pt idx="6">
                  <c:v>Direct.gov.uk</c:v>
                </c:pt>
              </c:strCache>
            </c:strRef>
          </c:cat>
          <c:val>
            <c:numRef>
              <c:f>Overview!$B$439:$B$445</c:f>
              <c:numCache>
                <c:formatCode>0%</c:formatCode>
                <c:ptCount val="7"/>
                <c:pt idx="0">
                  <c:v>6.8655665641132613E-3</c:v>
                </c:pt>
                <c:pt idx="1">
                  <c:v>2.4708148302654227E-2</c:v>
                </c:pt>
                <c:pt idx="2">
                  <c:v>0.27675512645356409</c:v>
                </c:pt>
                <c:pt idx="3">
                  <c:v>1.830410283151692E-2</c:v>
                </c:pt>
                <c:pt idx="4">
                  <c:v>0.21963541951295815</c:v>
                </c:pt>
                <c:pt idx="5">
                  <c:v>0.11224602231840224</c:v>
                </c:pt>
                <c:pt idx="6">
                  <c:v>0.10526678312561921</c:v>
                </c:pt>
              </c:numCache>
            </c:numRef>
          </c:val>
        </c:ser>
        <c:dLbls>
          <c:showLegendKey val="0"/>
          <c:showVal val="0"/>
          <c:showCatName val="0"/>
          <c:showSerName val="0"/>
          <c:showPercent val="0"/>
          <c:showBubbleSize val="0"/>
        </c:dLbls>
        <c:gapWidth val="25"/>
        <c:axId val="126826752"/>
        <c:axId val="126844928"/>
      </c:barChart>
      <c:catAx>
        <c:axId val="126826752"/>
        <c:scaling>
          <c:orientation val="minMax"/>
        </c:scaling>
        <c:delete val="0"/>
        <c:axPos val="b"/>
        <c:numFmt formatCode="General" sourceLinked="0"/>
        <c:majorTickMark val="out"/>
        <c:minorTickMark val="none"/>
        <c:tickLblPos val="nextTo"/>
        <c:spPr>
          <a:ln>
            <a:solidFill>
              <a:schemeClr val="tx1"/>
            </a:solidFill>
          </a:ln>
        </c:spPr>
        <c:txPr>
          <a:bodyPr/>
          <a:lstStyle/>
          <a:p>
            <a:pPr>
              <a:defRPr sz="800"/>
            </a:pPr>
            <a:endParaRPr lang="en-US"/>
          </a:p>
        </c:txPr>
        <c:crossAx val="126844928"/>
        <c:crosses val="autoZero"/>
        <c:auto val="1"/>
        <c:lblAlgn val="ctr"/>
        <c:lblOffset val="100"/>
        <c:noMultiLvlLbl val="0"/>
      </c:catAx>
      <c:valAx>
        <c:axId val="126844928"/>
        <c:scaling>
          <c:orientation val="minMax"/>
        </c:scaling>
        <c:delete val="1"/>
        <c:axPos val="l"/>
        <c:numFmt formatCode="0%" sourceLinked="1"/>
        <c:majorTickMark val="out"/>
        <c:minorTickMark val="none"/>
        <c:tickLblPos val="nextTo"/>
        <c:crossAx val="126826752"/>
        <c:crosses val="autoZero"/>
        <c:crossBetween val="between"/>
      </c:valAx>
      <c:spPr>
        <a:noFill/>
        <a:ln>
          <a:noFill/>
        </a:ln>
      </c:spPr>
    </c:plotArea>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090490032831915"/>
          <c:y val="0.22385858099821321"/>
          <c:w val="0.41040047413428149"/>
          <c:h val="0.3372657277738641"/>
        </c:manualLayout>
      </c:layout>
      <c:pieChart>
        <c:varyColors val="1"/>
        <c:ser>
          <c:idx val="0"/>
          <c:order val="0"/>
          <c:dPt>
            <c:idx val="0"/>
            <c:bubble3D val="0"/>
            <c:spPr>
              <a:solidFill>
                <a:srgbClr val="ED1B2D"/>
              </a:solidFill>
            </c:spPr>
          </c:dPt>
          <c:dPt>
            <c:idx val="1"/>
            <c:bubble3D val="0"/>
            <c:spPr>
              <a:solidFill>
                <a:srgbClr val="5F6163"/>
              </a:solidFill>
            </c:spPr>
          </c:dPt>
          <c:dPt>
            <c:idx val="2"/>
            <c:bubble3D val="0"/>
            <c:spPr>
              <a:solidFill>
                <a:srgbClr val="6B15AB"/>
              </a:solidFill>
            </c:spPr>
          </c:dPt>
          <c:dPt>
            <c:idx val="3"/>
            <c:bubble3D val="0"/>
            <c:spPr>
              <a:solidFill>
                <a:srgbClr val="1558AB"/>
              </a:solidFill>
            </c:spPr>
          </c:dPt>
          <c:dPt>
            <c:idx val="4"/>
            <c:bubble3D val="0"/>
            <c:spPr>
              <a:solidFill>
                <a:srgbClr val="7BAB15"/>
              </a:solidFill>
            </c:spPr>
          </c:dPt>
          <c:dPt>
            <c:idx val="5"/>
            <c:bubble3D val="0"/>
            <c:spPr>
              <a:solidFill>
                <a:srgbClr val="D0AF17"/>
              </a:solidFill>
            </c:spPr>
          </c:dPt>
          <c:cat>
            <c:strRef>
              <c:f>Overview!$A$228:$A$233</c:f>
              <c:strCache>
                <c:ptCount val="6"/>
                <c:pt idx="0">
                  <c:v>£0-£20k
(Index: 103)</c:v>
                </c:pt>
                <c:pt idx="1">
                  <c:v>£20k-£40k
(Index: 102)</c:v>
                </c:pt>
                <c:pt idx="2">
                  <c:v>£40k-£60k
(Index: 99)</c:v>
                </c:pt>
                <c:pt idx="3">
                  <c:v>£60k-£80k
(Index: 95)</c:v>
                </c:pt>
                <c:pt idx="4">
                  <c:v>£80k-£100k
(Index: 90)</c:v>
                </c:pt>
                <c:pt idx="5">
                  <c:v>£100k+
(Index: 83)</c:v>
                </c:pt>
              </c:strCache>
            </c:strRef>
          </c:cat>
          <c:val>
            <c:numRef>
              <c:f>Overview!$B$228:$B$233</c:f>
              <c:numCache>
                <c:formatCode>0%</c:formatCode>
                <c:ptCount val="6"/>
                <c:pt idx="0">
                  <c:v>0.35114141940866656</c:v>
                </c:pt>
                <c:pt idx="1">
                  <c:v>0.31788442457110078</c:v>
                </c:pt>
                <c:pt idx="2">
                  <c:v>0.17671377170568908</c:v>
                </c:pt>
                <c:pt idx="3">
                  <c:v>8.0252331438702612E-2</c:v>
                </c:pt>
                <c:pt idx="4">
                  <c:v>3.9339153152213591E-2</c:v>
                </c:pt>
                <c:pt idx="5">
                  <c:v>3.484399019658966E-2</c:v>
                </c:pt>
              </c:numCache>
            </c:numRef>
          </c:val>
        </c:ser>
        <c:dLbls>
          <c:showLegendKey val="0"/>
          <c:showVal val="0"/>
          <c:showCatName val="0"/>
          <c:showSerName val="0"/>
          <c:showPercent val="0"/>
          <c:showBubbleSize val="0"/>
          <c:showLeaderLines val="1"/>
        </c:dLbls>
        <c:firstSliceAng val="0"/>
      </c:pieChart>
      <c:spPr>
        <a:noFill/>
      </c:spPr>
    </c:plotArea>
    <c:legend>
      <c:legendPos val="b"/>
      <c:layout>
        <c:manualLayout>
          <c:xMode val="edge"/>
          <c:yMode val="edge"/>
          <c:x val="4.5306164686403447E-3"/>
          <c:y val="0.68407609169699712"/>
          <c:w val="0.98138082202090327"/>
          <c:h val="0.24804941678362713"/>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barChart>
        <c:barDir val="col"/>
        <c:grouping val="clustered"/>
        <c:varyColors val="0"/>
        <c:ser>
          <c:idx val="0"/>
          <c:order val="0"/>
          <c:spPr>
            <a:solidFill>
              <a:srgbClr val="1964C1"/>
            </a:solidFill>
          </c:spPr>
          <c:invertIfNegative val="0"/>
          <c:dLbls>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Overview!$E$439:$E$443</c:f>
              <c:strCache>
                <c:ptCount val="5"/>
                <c:pt idx="0">
                  <c:v>DigitalSpy</c:v>
                </c:pt>
                <c:pt idx="1">
                  <c:v>Internet Movie Database (IMDB)</c:v>
                </c:pt>
                <c:pt idx="2">
                  <c:v>Last.fm</c:v>
                </c:pt>
                <c:pt idx="3">
                  <c:v>VEVO</c:v>
                </c:pt>
                <c:pt idx="4">
                  <c:v>YouTube</c:v>
                </c:pt>
              </c:strCache>
            </c:strRef>
          </c:cat>
          <c:val>
            <c:numRef>
              <c:f>Overview!$F$439:$F$443</c:f>
              <c:numCache>
                <c:formatCode>0%</c:formatCode>
                <c:ptCount val="5"/>
                <c:pt idx="0">
                  <c:v>2.8770111070553262E-2</c:v>
                </c:pt>
                <c:pt idx="1">
                  <c:v>7.740611722375762E-2</c:v>
                </c:pt>
                <c:pt idx="2">
                  <c:v>8.3085717265474288E-3</c:v>
                </c:pt>
                <c:pt idx="3">
                  <c:v>1.085179225113417E-2</c:v>
                </c:pt>
                <c:pt idx="4">
                  <c:v>0.33344349063982898</c:v>
                </c:pt>
              </c:numCache>
            </c:numRef>
          </c:val>
        </c:ser>
        <c:dLbls>
          <c:showLegendKey val="0"/>
          <c:showVal val="0"/>
          <c:showCatName val="0"/>
          <c:showSerName val="0"/>
          <c:showPercent val="0"/>
          <c:showBubbleSize val="0"/>
        </c:dLbls>
        <c:gapWidth val="25"/>
        <c:axId val="126558592"/>
        <c:axId val="126560128"/>
      </c:barChart>
      <c:catAx>
        <c:axId val="126558592"/>
        <c:scaling>
          <c:orientation val="minMax"/>
        </c:scaling>
        <c:delete val="0"/>
        <c:axPos val="b"/>
        <c:numFmt formatCode="General" sourceLinked="0"/>
        <c:majorTickMark val="out"/>
        <c:minorTickMark val="none"/>
        <c:tickLblPos val="nextTo"/>
        <c:spPr>
          <a:ln>
            <a:solidFill>
              <a:schemeClr val="tx1"/>
            </a:solidFill>
          </a:ln>
        </c:spPr>
        <c:txPr>
          <a:bodyPr/>
          <a:lstStyle/>
          <a:p>
            <a:pPr>
              <a:defRPr sz="800"/>
            </a:pPr>
            <a:endParaRPr lang="en-US"/>
          </a:p>
        </c:txPr>
        <c:crossAx val="126560128"/>
        <c:crosses val="autoZero"/>
        <c:auto val="1"/>
        <c:lblAlgn val="ctr"/>
        <c:lblOffset val="100"/>
        <c:noMultiLvlLbl val="0"/>
      </c:catAx>
      <c:valAx>
        <c:axId val="126560128"/>
        <c:scaling>
          <c:orientation val="minMax"/>
        </c:scaling>
        <c:delete val="1"/>
        <c:axPos val="l"/>
        <c:numFmt formatCode="0%" sourceLinked="1"/>
        <c:majorTickMark val="out"/>
        <c:minorTickMark val="none"/>
        <c:tickLblPos val="nextTo"/>
        <c:crossAx val="126558592"/>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barChart>
        <c:barDir val="col"/>
        <c:grouping val="clustered"/>
        <c:varyColors val="0"/>
        <c:ser>
          <c:idx val="0"/>
          <c:order val="0"/>
          <c:spPr>
            <a:solidFill>
              <a:srgbClr val="8CC119"/>
            </a:solidFill>
          </c:spPr>
          <c:invertIfNegative val="0"/>
          <c:dLbls>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Overview!$E$450:$E$453</c:f>
              <c:strCache>
                <c:ptCount val="4"/>
                <c:pt idx="0">
                  <c:v>Buzzfeed</c:v>
                </c:pt>
                <c:pt idx="1">
                  <c:v>Huffington Post</c:v>
                </c:pt>
                <c:pt idx="2">
                  <c:v>Mashable</c:v>
                </c:pt>
                <c:pt idx="3">
                  <c:v>Reuters.com</c:v>
                </c:pt>
              </c:strCache>
            </c:strRef>
          </c:cat>
          <c:val>
            <c:numRef>
              <c:f>Overview!$F$450:$F$453</c:f>
              <c:numCache>
                <c:formatCode>0%</c:formatCode>
                <c:ptCount val="4"/>
                <c:pt idx="0">
                  <c:v>2.8917190384314551E-2</c:v>
                </c:pt>
                <c:pt idx="1">
                  <c:v>5.9335152005005984E-2</c:v>
                </c:pt>
                <c:pt idx="2">
                  <c:v>2.8823731553423372E-3</c:v>
                </c:pt>
                <c:pt idx="3">
                  <c:v>7.9469239192783009E-3</c:v>
                </c:pt>
              </c:numCache>
            </c:numRef>
          </c:val>
        </c:ser>
        <c:dLbls>
          <c:showLegendKey val="0"/>
          <c:showVal val="0"/>
          <c:showCatName val="0"/>
          <c:showSerName val="0"/>
          <c:showPercent val="0"/>
          <c:showBubbleSize val="0"/>
        </c:dLbls>
        <c:gapWidth val="25"/>
        <c:axId val="126605184"/>
        <c:axId val="126606720"/>
      </c:barChart>
      <c:catAx>
        <c:axId val="126605184"/>
        <c:scaling>
          <c:orientation val="minMax"/>
        </c:scaling>
        <c:delete val="0"/>
        <c:axPos val="b"/>
        <c:numFmt formatCode="General" sourceLinked="0"/>
        <c:majorTickMark val="out"/>
        <c:minorTickMark val="none"/>
        <c:tickLblPos val="nextTo"/>
        <c:spPr>
          <a:ln>
            <a:solidFill>
              <a:schemeClr val="tx1"/>
            </a:solidFill>
          </a:ln>
        </c:spPr>
        <c:txPr>
          <a:bodyPr/>
          <a:lstStyle/>
          <a:p>
            <a:pPr>
              <a:defRPr sz="800"/>
            </a:pPr>
            <a:endParaRPr lang="en-US"/>
          </a:p>
        </c:txPr>
        <c:crossAx val="126606720"/>
        <c:crosses val="autoZero"/>
        <c:auto val="1"/>
        <c:lblAlgn val="ctr"/>
        <c:lblOffset val="100"/>
        <c:noMultiLvlLbl val="0"/>
      </c:catAx>
      <c:valAx>
        <c:axId val="126606720"/>
        <c:scaling>
          <c:orientation val="minMax"/>
        </c:scaling>
        <c:delete val="1"/>
        <c:axPos val="l"/>
        <c:numFmt formatCode="0%" sourceLinked="1"/>
        <c:majorTickMark val="out"/>
        <c:minorTickMark val="none"/>
        <c:tickLblPos val="nextTo"/>
        <c:crossAx val="126605184"/>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613925144227627E-2"/>
          <c:y val="8.4862718758352135E-2"/>
          <c:w val="0.88687001591997849"/>
          <c:h val="0.83448251567925913"/>
        </c:manualLayout>
      </c:layout>
      <c:scatterChart>
        <c:scatterStyle val="lineMarker"/>
        <c:varyColors val="0"/>
        <c:ser>
          <c:idx val="0"/>
          <c:order val="0"/>
          <c:tx>
            <c:strRef>
              <c:f>'Customer View Chart'!$B$61:$B$78</c:f>
              <c:strCache>
                <c:ptCount val="1"/>
                <c:pt idx="0">
                  <c:v>1.A Lavish Lifestyles 1.B Executive Wealth 1.C Mature Money 2.D City Sophisticates 2.E Career Climbers 3.F Countryside Communities 3.G Successful Suburbs 3.H Steady Neighbourhoods 3.I Comfortable Seniors 3.J Starting Out 4.K Student Life 4.L Modest Means </c:v>
                </c:pt>
              </c:strCache>
            </c:strRef>
          </c:tx>
          <c:spPr>
            <a:ln w="28575">
              <a:noFill/>
            </a:ln>
          </c:spPr>
          <c:marker>
            <c:symbol val="circle"/>
            <c:size val="20"/>
            <c:spPr>
              <a:ln>
                <a:solidFill>
                  <a:sysClr val="windowText" lastClr="000000"/>
                </a:solidFill>
              </a:ln>
            </c:spPr>
          </c:marker>
          <c:dPt>
            <c:idx val="0"/>
            <c:marker>
              <c:spPr>
                <a:solidFill>
                  <a:srgbClr val="304DEC"/>
                </a:solidFill>
                <a:ln>
                  <a:solidFill>
                    <a:sysClr val="windowText" lastClr="000000"/>
                  </a:solidFill>
                </a:ln>
              </c:spPr>
            </c:marker>
            <c:bubble3D val="0"/>
          </c:dPt>
          <c:dPt>
            <c:idx val="1"/>
            <c:marker>
              <c:spPr>
                <a:solidFill>
                  <a:srgbClr val="6F83F3"/>
                </a:solidFill>
                <a:ln>
                  <a:solidFill>
                    <a:sysClr val="windowText" lastClr="000000"/>
                  </a:solidFill>
                </a:ln>
              </c:spPr>
            </c:marker>
            <c:bubble3D val="0"/>
          </c:dPt>
          <c:dPt>
            <c:idx val="2"/>
            <c:marker>
              <c:spPr>
                <a:solidFill>
                  <a:srgbClr val="AAB8F5"/>
                </a:solidFill>
                <a:ln>
                  <a:solidFill>
                    <a:sysClr val="windowText" lastClr="000000"/>
                  </a:solidFill>
                </a:ln>
              </c:spPr>
            </c:marker>
            <c:bubble3D val="0"/>
          </c:dPt>
          <c:dPt>
            <c:idx val="3"/>
            <c:marker>
              <c:spPr>
                <a:solidFill>
                  <a:srgbClr val="7D38BA"/>
                </a:solidFill>
                <a:ln>
                  <a:solidFill>
                    <a:sysClr val="windowText" lastClr="000000"/>
                  </a:solidFill>
                </a:ln>
              </c:spPr>
            </c:marker>
            <c:bubble3D val="0"/>
          </c:dPt>
          <c:dPt>
            <c:idx val="4"/>
            <c:marker>
              <c:spPr>
                <a:solidFill>
                  <a:srgbClr val="BD9EDB"/>
                </a:solidFill>
                <a:ln>
                  <a:solidFill>
                    <a:sysClr val="windowText" lastClr="000000"/>
                  </a:solidFill>
                </a:ln>
              </c:spPr>
            </c:marker>
            <c:bubble3D val="0"/>
          </c:dPt>
          <c:dPt>
            <c:idx val="5"/>
            <c:marker>
              <c:spPr>
                <a:solidFill>
                  <a:srgbClr val="4F9342"/>
                </a:solidFill>
                <a:ln>
                  <a:solidFill>
                    <a:sysClr val="windowText" lastClr="000000"/>
                  </a:solidFill>
                </a:ln>
              </c:spPr>
            </c:marker>
            <c:bubble3D val="0"/>
          </c:dPt>
          <c:dPt>
            <c:idx val="6"/>
            <c:marker>
              <c:spPr>
                <a:solidFill>
                  <a:srgbClr val="71A867"/>
                </a:solidFill>
                <a:ln>
                  <a:solidFill>
                    <a:sysClr val="windowText" lastClr="000000"/>
                  </a:solidFill>
                </a:ln>
              </c:spPr>
            </c:marker>
            <c:bubble3D val="0"/>
          </c:dPt>
          <c:dPt>
            <c:idx val="7"/>
            <c:marker>
              <c:spPr>
                <a:solidFill>
                  <a:srgbClr val="94BE8E"/>
                </a:solidFill>
                <a:ln>
                  <a:solidFill>
                    <a:sysClr val="windowText" lastClr="000000"/>
                  </a:solidFill>
                </a:ln>
              </c:spPr>
            </c:marker>
            <c:bubble3D val="0"/>
          </c:dPt>
          <c:dPt>
            <c:idx val="8"/>
            <c:marker>
              <c:spPr>
                <a:solidFill>
                  <a:srgbClr val="B9D2B4"/>
                </a:solidFill>
                <a:ln>
                  <a:solidFill>
                    <a:sysClr val="windowText" lastClr="000000"/>
                  </a:solidFill>
                </a:ln>
              </c:spPr>
            </c:marker>
            <c:bubble3D val="0"/>
          </c:dPt>
          <c:dPt>
            <c:idx val="9"/>
            <c:marker>
              <c:spPr>
                <a:solidFill>
                  <a:srgbClr val="DCE9D7"/>
                </a:solidFill>
                <a:ln>
                  <a:solidFill>
                    <a:sysClr val="windowText" lastClr="000000"/>
                  </a:solidFill>
                </a:ln>
              </c:spPr>
            </c:marker>
            <c:bubble3D val="0"/>
          </c:dPt>
          <c:dPt>
            <c:idx val="10"/>
            <c:marker>
              <c:spPr>
                <a:solidFill>
                  <a:srgbClr val="F47421"/>
                </a:solidFill>
                <a:ln>
                  <a:solidFill>
                    <a:sysClr val="windowText" lastClr="000000"/>
                  </a:solidFill>
                </a:ln>
              </c:spPr>
            </c:marker>
            <c:bubble3D val="0"/>
          </c:dPt>
          <c:dPt>
            <c:idx val="11"/>
            <c:marker>
              <c:spPr>
                <a:solidFill>
                  <a:srgbClr val="F79E64"/>
                </a:solidFill>
                <a:ln>
                  <a:solidFill>
                    <a:sysClr val="windowText" lastClr="000000"/>
                  </a:solidFill>
                </a:ln>
              </c:spPr>
            </c:marker>
            <c:bubble3D val="0"/>
          </c:dPt>
          <c:dPt>
            <c:idx val="12"/>
            <c:marker>
              <c:spPr>
                <a:solidFill>
                  <a:srgbClr val="FAC8A7"/>
                </a:solidFill>
                <a:ln>
                  <a:solidFill>
                    <a:sysClr val="windowText" lastClr="000000"/>
                  </a:solidFill>
                </a:ln>
              </c:spPr>
            </c:marker>
            <c:bubble3D val="0"/>
          </c:dPt>
          <c:dPt>
            <c:idx val="13"/>
            <c:marker>
              <c:spPr>
                <a:solidFill>
                  <a:srgbClr val="FDE3D2"/>
                </a:solidFill>
                <a:ln>
                  <a:solidFill>
                    <a:sysClr val="windowText" lastClr="000000"/>
                  </a:solidFill>
                </a:ln>
              </c:spPr>
            </c:marker>
            <c:bubble3D val="0"/>
          </c:dPt>
          <c:dPt>
            <c:idx val="14"/>
            <c:marker>
              <c:spPr>
                <a:solidFill>
                  <a:srgbClr val="00A1C5"/>
                </a:solidFill>
                <a:ln>
                  <a:solidFill>
                    <a:sysClr val="windowText" lastClr="000000"/>
                  </a:solidFill>
                </a:ln>
              </c:spPr>
            </c:marker>
            <c:bubble3D val="0"/>
          </c:dPt>
          <c:dPt>
            <c:idx val="15"/>
            <c:marker>
              <c:spPr>
                <a:solidFill>
                  <a:srgbClr val="4DBDD5"/>
                </a:solidFill>
                <a:ln>
                  <a:solidFill>
                    <a:sysClr val="windowText" lastClr="000000"/>
                  </a:solidFill>
                </a:ln>
              </c:spPr>
            </c:marker>
            <c:bubble3D val="0"/>
          </c:dPt>
          <c:dPt>
            <c:idx val="16"/>
            <c:marker>
              <c:spPr>
                <a:solidFill>
                  <a:srgbClr val="99D8E9"/>
                </a:solidFill>
                <a:ln>
                  <a:solidFill>
                    <a:sysClr val="windowText" lastClr="000000"/>
                  </a:solidFill>
                </a:ln>
              </c:spPr>
            </c:marker>
            <c:bubble3D val="0"/>
          </c:dPt>
          <c:dPt>
            <c:idx val="17"/>
            <c:marker>
              <c:spPr>
                <a:solidFill>
                  <a:srgbClr val="E44296"/>
                </a:solidFill>
                <a:ln>
                  <a:solidFill>
                    <a:sysClr val="windowText" lastClr="000000"/>
                  </a:solidFill>
                </a:ln>
              </c:spPr>
            </c:marker>
            <c:bubble3D val="0"/>
          </c:dPt>
          <c:dLbls>
            <c:dLbl>
              <c:idx val="0"/>
              <c:tx>
                <c:strRef>
                  <c:f>'Customer View Chart'!$H$61</c:f>
                  <c:strCache>
                    <c:ptCount val="1"/>
                    <c:pt idx="0">
                      <c:v>1.A</c:v>
                    </c:pt>
                  </c:strCache>
                </c:strRef>
              </c:tx>
              <c:dLblPos val="ctr"/>
              <c:showLegendKey val="0"/>
              <c:showVal val="0"/>
              <c:showCatName val="1"/>
              <c:showSerName val="0"/>
              <c:showPercent val="0"/>
              <c:showBubbleSize val="0"/>
              <c:extLst>
                <c:ext xmlns:c15="http://schemas.microsoft.com/office/drawing/2012/chart" uri="{CE6537A1-D6FC-4f65-9D91-7224C49458BB}">
                  <c15:layout/>
                  <c15:dlblFieldTable>
                    <c15:dlblFTEntry>
                      <c15:txfldGUID>{74B1235F-41E9-4C52-9D4C-CC8E8882DEE5}</c15:txfldGUID>
                      <c15:f>'Customer View Chart'!$H$61</c15:f>
                      <c15:dlblFieldTableCache>
                        <c:ptCount val="1"/>
                        <c:pt idx="0">
                          <c:v>1.A</c:v>
                        </c:pt>
                      </c15:dlblFieldTableCache>
                    </c15:dlblFTEntry>
                  </c15:dlblFieldTable>
                  <c15:showDataLabelsRange val="0"/>
                </c:ext>
              </c:extLst>
            </c:dLbl>
            <c:dLbl>
              <c:idx val="1"/>
              <c:tx>
                <c:strRef>
                  <c:f>'Customer View Chart'!$H$62</c:f>
                  <c:strCache>
                    <c:ptCount val="1"/>
                    <c:pt idx="0">
                      <c:v>1.B</c:v>
                    </c:pt>
                  </c:strCache>
                </c:strRef>
              </c:tx>
              <c:dLblPos val="ctr"/>
              <c:showLegendKey val="0"/>
              <c:showVal val="0"/>
              <c:showCatName val="1"/>
              <c:showSerName val="0"/>
              <c:showPercent val="0"/>
              <c:showBubbleSize val="0"/>
              <c:extLst>
                <c:ext xmlns:c15="http://schemas.microsoft.com/office/drawing/2012/chart" uri="{CE6537A1-D6FC-4f65-9D91-7224C49458BB}">
                  <c15:layout/>
                  <c15:dlblFieldTable>
                    <c15:dlblFTEntry>
                      <c15:txfldGUID>{796E05ED-9721-4688-93B7-1684807BC731}</c15:txfldGUID>
                      <c15:f>'Customer View Chart'!$H$62</c15:f>
                      <c15:dlblFieldTableCache>
                        <c:ptCount val="1"/>
                        <c:pt idx="0">
                          <c:v>1.B</c:v>
                        </c:pt>
                      </c15:dlblFieldTableCache>
                    </c15:dlblFTEntry>
                  </c15:dlblFieldTable>
                  <c15:showDataLabelsRange val="0"/>
                </c:ext>
              </c:extLst>
            </c:dLbl>
            <c:dLbl>
              <c:idx val="2"/>
              <c:tx>
                <c:strRef>
                  <c:f>'Customer View Chart'!$H$63</c:f>
                  <c:strCache>
                    <c:ptCount val="1"/>
                    <c:pt idx="0">
                      <c:v>1.C</c:v>
                    </c:pt>
                  </c:strCache>
                </c:strRef>
              </c:tx>
              <c:dLblPos val="ctr"/>
              <c:showLegendKey val="0"/>
              <c:showVal val="0"/>
              <c:showCatName val="1"/>
              <c:showSerName val="0"/>
              <c:showPercent val="0"/>
              <c:showBubbleSize val="0"/>
              <c:extLst>
                <c:ext xmlns:c15="http://schemas.microsoft.com/office/drawing/2012/chart" uri="{CE6537A1-D6FC-4f65-9D91-7224C49458BB}">
                  <c15:layout/>
                  <c15:dlblFieldTable>
                    <c15:dlblFTEntry>
                      <c15:txfldGUID>{C3E5D8D7-009B-4856-A8A6-7636C834287F}</c15:txfldGUID>
                      <c15:f>'Customer View Chart'!$H$63</c15:f>
                      <c15:dlblFieldTableCache>
                        <c:ptCount val="1"/>
                        <c:pt idx="0">
                          <c:v>1.C</c:v>
                        </c:pt>
                      </c15:dlblFieldTableCache>
                    </c15:dlblFTEntry>
                  </c15:dlblFieldTable>
                  <c15:showDataLabelsRange val="0"/>
                </c:ext>
              </c:extLst>
            </c:dLbl>
            <c:dLbl>
              <c:idx val="3"/>
              <c:tx>
                <c:strRef>
                  <c:f>'Customer View Chart'!$H$64</c:f>
                  <c:strCache>
                    <c:ptCount val="1"/>
                    <c:pt idx="0">
                      <c:v>2.D</c:v>
                    </c:pt>
                  </c:strCache>
                </c:strRef>
              </c:tx>
              <c:dLblPos val="ctr"/>
              <c:showLegendKey val="0"/>
              <c:showVal val="0"/>
              <c:showCatName val="1"/>
              <c:showSerName val="0"/>
              <c:showPercent val="0"/>
              <c:showBubbleSize val="0"/>
              <c:extLst>
                <c:ext xmlns:c15="http://schemas.microsoft.com/office/drawing/2012/chart" uri="{CE6537A1-D6FC-4f65-9D91-7224C49458BB}">
                  <c15:layout/>
                  <c15:dlblFieldTable>
                    <c15:dlblFTEntry>
                      <c15:txfldGUID>{0E243170-4848-4FC1-8658-F78E7C353737}</c15:txfldGUID>
                      <c15:f>'Customer View Chart'!$H$64</c15:f>
                      <c15:dlblFieldTableCache>
                        <c:ptCount val="1"/>
                        <c:pt idx="0">
                          <c:v>2.D</c:v>
                        </c:pt>
                      </c15:dlblFieldTableCache>
                    </c15:dlblFTEntry>
                  </c15:dlblFieldTable>
                  <c15:showDataLabelsRange val="0"/>
                </c:ext>
              </c:extLst>
            </c:dLbl>
            <c:dLbl>
              <c:idx val="4"/>
              <c:tx>
                <c:strRef>
                  <c:f>'Customer View Chart'!$H$65</c:f>
                  <c:strCache>
                    <c:ptCount val="1"/>
                    <c:pt idx="0">
                      <c:v>2.E</c:v>
                    </c:pt>
                  </c:strCache>
                </c:strRef>
              </c:tx>
              <c:dLblPos val="ctr"/>
              <c:showLegendKey val="0"/>
              <c:showVal val="0"/>
              <c:showCatName val="1"/>
              <c:showSerName val="0"/>
              <c:showPercent val="0"/>
              <c:showBubbleSize val="0"/>
              <c:extLst>
                <c:ext xmlns:c15="http://schemas.microsoft.com/office/drawing/2012/chart" uri="{CE6537A1-D6FC-4f65-9D91-7224C49458BB}">
                  <c15:layout/>
                  <c15:dlblFieldTable>
                    <c15:dlblFTEntry>
                      <c15:txfldGUID>{12093379-82B7-475A-BB95-F67A70C1BF18}</c15:txfldGUID>
                      <c15:f>'Customer View Chart'!$H$65</c15:f>
                      <c15:dlblFieldTableCache>
                        <c:ptCount val="1"/>
                        <c:pt idx="0">
                          <c:v>2.E</c:v>
                        </c:pt>
                      </c15:dlblFieldTableCache>
                    </c15:dlblFTEntry>
                  </c15:dlblFieldTable>
                  <c15:showDataLabelsRange val="0"/>
                </c:ext>
              </c:extLst>
            </c:dLbl>
            <c:dLbl>
              <c:idx val="5"/>
              <c:tx>
                <c:strRef>
                  <c:f>'Customer View Chart'!$H$66</c:f>
                  <c:strCache>
                    <c:ptCount val="1"/>
                    <c:pt idx="0">
                      <c:v>3.F</c:v>
                    </c:pt>
                  </c:strCache>
                </c:strRef>
              </c:tx>
              <c:dLblPos val="ctr"/>
              <c:showLegendKey val="0"/>
              <c:showVal val="0"/>
              <c:showCatName val="1"/>
              <c:showSerName val="0"/>
              <c:showPercent val="0"/>
              <c:showBubbleSize val="0"/>
              <c:extLst>
                <c:ext xmlns:c15="http://schemas.microsoft.com/office/drawing/2012/chart" uri="{CE6537A1-D6FC-4f65-9D91-7224C49458BB}">
                  <c15:layout/>
                  <c15:dlblFieldTable>
                    <c15:dlblFTEntry>
                      <c15:txfldGUID>{5C96E524-A4B9-4796-AB34-646A27E1849F}</c15:txfldGUID>
                      <c15:f>'Customer View Chart'!$H$66</c15:f>
                      <c15:dlblFieldTableCache>
                        <c:ptCount val="1"/>
                        <c:pt idx="0">
                          <c:v>3.F</c:v>
                        </c:pt>
                      </c15:dlblFieldTableCache>
                    </c15:dlblFTEntry>
                  </c15:dlblFieldTable>
                  <c15:showDataLabelsRange val="0"/>
                </c:ext>
              </c:extLst>
            </c:dLbl>
            <c:dLbl>
              <c:idx val="6"/>
              <c:tx>
                <c:strRef>
                  <c:f>'Customer View Chart'!$H$67</c:f>
                  <c:strCache>
                    <c:ptCount val="1"/>
                    <c:pt idx="0">
                      <c:v>3.G</c:v>
                    </c:pt>
                  </c:strCache>
                </c:strRef>
              </c:tx>
              <c:dLblPos val="ctr"/>
              <c:showLegendKey val="0"/>
              <c:showVal val="0"/>
              <c:showCatName val="1"/>
              <c:showSerName val="0"/>
              <c:showPercent val="0"/>
              <c:showBubbleSize val="0"/>
              <c:extLst>
                <c:ext xmlns:c15="http://schemas.microsoft.com/office/drawing/2012/chart" uri="{CE6537A1-D6FC-4f65-9D91-7224C49458BB}">
                  <c15:layout/>
                  <c15:dlblFieldTable>
                    <c15:dlblFTEntry>
                      <c15:txfldGUID>{1C5FB4D7-3E11-4036-BA5A-952F5953C252}</c15:txfldGUID>
                      <c15:f>'Customer View Chart'!$H$67</c15:f>
                      <c15:dlblFieldTableCache>
                        <c:ptCount val="1"/>
                        <c:pt idx="0">
                          <c:v>3.G</c:v>
                        </c:pt>
                      </c15:dlblFieldTableCache>
                    </c15:dlblFTEntry>
                  </c15:dlblFieldTable>
                  <c15:showDataLabelsRange val="0"/>
                </c:ext>
              </c:extLst>
            </c:dLbl>
            <c:dLbl>
              <c:idx val="7"/>
              <c:tx>
                <c:strRef>
                  <c:f>'Customer View Chart'!$H$68</c:f>
                  <c:strCache>
                    <c:ptCount val="1"/>
                    <c:pt idx="0">
                      <c:v>3.H</c:v>
                    </c:pt>
                  </c:strCache>
                </c:strRef>
              </c:tx>
              <c:dLblPos val="ctr"/>
              <c:showLegendKey val="0"/>
              <c:showVal val="0"/>
              <c:showCatName val="1"/>
              <c:showSerName val="0"/>
              <c:showPercent val="0"/>
              <c:showBubbleSize val="0"/>
              <c:extLst>
                <c:ext xmlns:c15="http://schemas.microsoft.com/office/drawing/2012/chart" uri="{CE6537A1-D6FC-4f65-9D91-7224C49458BB}">
                  <c15:layout/>
                  <c15:dlblFieldTable>
                    <c15:dlblFTEntry>
                      <c15:txfldGUID>{ECAC75A7-7079-48A0-857A-FA42ECA1FFC7}</c15:txfldGUID>
                      <c15:f>'Customer View Chart'!$H$68</c15:f>
                      <c15:dlblFieldTableCache>
                        <c:ptCount val="1"/>
                        <c:pt idx="0">
                          <c:v>3.H</c:v>
                        </c:pt>
                      </c15:dlblFieldTableCache>
                    </c15:dlblFTEntry>
                  </c15:dlblFieldTable>
                  <c15:showDataLabelsRange val="0"/>
                </c:ext>
              </c:extLst>
            </c:dLbl>
            <c:dLbl>
              <c:idx val="8"/>
              <c:tx>
                <c:strRef>
                  <c:f>'Customer View Chart'!$H$69</c:f>
                  <c:strCache>
                    <c:ptCount val="1"/>
                    <c:pt idx="0">
                      <c:v>3.I</c:v>
                    </c:pt>
                  </c:strCache>
                </c:strRef>
              </c:tx>
              <c:dLblPos val="ctr"/>
              <c:showLegendKey val="0"/>
              <c:showVal val="0"/>
              <c:showCatName val="1"/>
              <c:showSerName val="0"/>
              <c:showPercent val="0"/>
              <c:showBubbleSize val="0"/>
              <c:extLst>
                <c:ext xmlns:c15="http://schemas.microsoft.com/office/drawing/2012/chart" uri="{CE6537A1-D6FC-4f65-9D91-7224C49458BB}">
                  <c15:layout/>
                  <c15:dlblFieldTable>
                    <c15:dlblFTEntry>
                      <c15:txfldGUID>{D9703298-7F16-4506-8578-9AB5A0CB6933}</c15:txfldGUID>
                      <c15:f>'Customer View Chart'!$H$69</c15:f>
                      <c15:dlblFieldTableCache>
                        <c:ptCount val="1"/>
                        <c:pt idx="0">
                          <c:v>3.I</c:v>
                        </c:pt>
                      </c15:dlblFieldTableCache>
                    </c15:dlblFTEntry>
                  </c15:dlblFieldTable>
                  <c15:showDataLabelsRange val="0"/>
                </c:ext>
              </c:extLst>
            </c:dLbl>
            <c:dLbl>
              <c:idx val="9"/>
              <c:tx>
                <c:strRef>
                  <c:f>'Customer View Chart'!$H$70</c:f>
                  <c:strCache>
                    <c:ptCount val="1"/>
                    <c:pt idx="0">
                      <c:v>3.J</c:v>
                    </c:pt>
                  </c:strCache>
                </c:strRef>
              </c:tx>
              <c:dLblPos val="ctr"/>
              <c:showLegendKey val="0"/>
              <c:showVal val="0"/>
              <c:showCatName val="1"/>
              <c:showSerName val="0"/>
              <c:showPercent val="0"/>
              <c:showBubbleSize val="0"/>
              <c:extLst>
                <c:ext xmlns:c15="http://schemas.microsoft.com/office/drawing/2012/chart" uri="{CE6537A1-D6FC-4f65-9D91-7224C49458BB}">
                  <c15:layout/>
                  <c15:dlblFieldTable>
                    <c15:dlblFTEntry>
                      <c15:txfldGUID>{AA7017E0-8466-4A28-87BB-677BDB9D428C}</c15:txfldGUID>
                      <c15:f>'Customer View Chart'!$H$70</c15:f>
                      <c15:dlblFieldTableCache>
                        <c:ptCount val="1"/>
                        <c:pt idx="0">
                          <c:v>3.J</c:v>
                        </c:pt>
                      </c15:dlblFieldTableCache>
                    </c15:dlblFTEntry>
                  </c15:dlblFieldTable>
                  <c15:showDataLabelsRange val="0"/>
                </c:ext>
              </c:extLst>
            </c:dLbl>
            <c:dLbl>
              <c:idx val="10"/>
              <c:tx>
                <c:strRef>
                  <c:f>'Customer View Chart'!$H$71</c:f>
                  <c:strCache>
                    <c:ptCount val="1"/>
                    <c:pt idx="0">
                      <c:v>4.K</c:v>
                    </c:pt>
                  </c:strCache>
                </c:strRef>
              </c:tx>
              <c:dLblPos val="ctr"/>
              <c:showLegendKey val="0"/>
              <c:showVal val="0"/>
              <c:showCatName val="1"/>
              <c:showSerName val="0"/>
              <c:showPercent val="0"/>
              <c:showBubbleSize val="0"/>
              <c:extLst>
                <c:ext xmlns:c15="http://schemas.microsoft.com/office/drawing/2012/chart" uri="{CE6537A1-D6FC-4f65-9D91-7224C49458BB}">
                  <c15:layout/>
                  <c15:dlblFieldTable>
                    <c15:dlblFTEntry>
                      <c15:txfldGUID>{6C9D71AD-8F38-4001-8036-A9B5F976F29A}</c15:txfldGUID>
                      <c15:f>'Customer View Chart'!$H$71</c15:f>
                      <c15:dlblFieldTableCache>
                        <c:ptCount val="1"/>
                        <c:pt idx="0">
                          <c:v>4.K</c:v>
                        </c:pt>
                      </c15:dlblFieldTableCache>
                    </c15:dlblFTEntry>
                  </c15:dlblFieldTable>
                  <c15:showDataLabelsRange val="0"/>
                </c:ext>
              </c:extLst>
            </c:dLbl>
            <c:dLbl>
              <c:idx val="11"/>
              <c:tx>
                <c:strRef>
                  <c:f>'Customer View Chart'!$H$72</c:f>
                  <c:strCache>
                    <c:ptCount val="1"/>
                    <c:pt idx="0">
                      <c:v>4.L</c:v>
                    </c:pt>
                  </c:strCache>
                </c:strRef>
              </c:tx>
              <c:dLblPos val="ctr"/>
              <c:showLegendKey val="0"/>
              <c:showVal val="0"/>
              <c:showCatName val="1"/>
              <c:showSerName val="0"/>
              <c:showPercent val="0"/>
              <c:showBubbleSize val="0"/>
              <c:extLst>
                <c:ext xmlns:c15="http://schemas.microsoft.com/office/drawing/2012/chart" uri="{CE6537A1-D6FC-4f65-9D91-7224C49458BB}">
                  <c15:layout/>
                  <c15:dlblFieldTable>
                    <c15:dlblFTEntry>
                      <c15:txfldGUID>{7A868642-72AB-4452-B760-4AB839457D96}</c15:txfldGUID>
                      <c15:f>'Customer View Chart'!$H$72</c15:f>
                      <c15:dlblFieldTableCache>
                        <c:ptCount val="1"/>
                        <c:pt idx="0">
                          <c:v>4.L</c:v>
                        </c:pt>
                      </c15:dlblFieldTableCache>
                    </c15:dlblFTEntry>
                  </c15:dlblFieldTable>
                  <c15:showDataLabelsRange val="0"/>
                </c:ext>
              </c:extLst>
            </c:dLbl>
            <c:dLbl>
              <c:idx val="12"/>
              <c:tx>
                <c:strRef>
                  <c:f>'Customer View Chart'!$H$73</c:f>
                  <c:strCache>
                    <c:ptCount val="1"/>
                    <c:pt idx="0">
                      <c:v>4.M</c:v>
                    </c:pt>
                  </c:strCache>
                </c:strRef>
              </c:tx>
              <c:dLblPos val="ctr"/>
              <c:showLegendKey val="0"/>
              <c:showVal val="0"/>
              <c:showCatName val="1"/>
              <c:showSerName val="0"/>
              <c:showPercent val="0"/>
              <c:showBubbleSize val="0"/>
              <c:extLst>
                <c:ext xmlns:c15="http://schemas.microsoft.com/office/drawing/2012/chart" uri="{CE6537A1-D6FC-4f65-9D91-7224C49458BB}">
                  <c15:layout/>
                  <c15:dlblFieldTable>
                    <c15:dlblFTEntry>
                      <c15:txfldGUID>{E91282CF-E627-400C-8059-F8AEB59E7053}</c15:txfldGUID>
                      <c15:f>'Customer View Chart'!$H$73</c15:f>
                      <c15:dlblFieldTableCache>
                        <c:ptCount val="1"/>
                        <c:pt idx="0">
                          <c:v>4.M</c:v>
                        </c:pt>
                      </c15:dlblFieldTableCache>
                    </c15:dlblFTEntry>
                  </c15:dlblFieldTable>
                  <c15:showDataLabelsRange val="0"/>
                </c:ext>
              </c:extLst>
            </c:dLbl>
            <c:dLbl>
              <c:idx val="13"/>
              <c:tx>
                <c:strRef>
                  <c:f>'Customer View Chart'!$H$74</c:f>
                  <c:strCache>
                    <c:ptCount val="1"/>
                    <c:pt idx="0">
                      <c:v>4.N</c:v>
                    </c:pt>
                  </c:strCache>
                </c:strRef>
              </c:tx>
              <c:dLblPos val="ctr"/>
              <c:showLegendKey val="0"/>
              <c:showVal val="0"/>
              <c:showCatName val="1"/>
              <c:showSerName val="0"/>
              <c:showPercent val="0"/>
              <c:showBubbleSize val="0"/>
              <c:extLst>
                <c:ext xmlns:c15="http://schemas.microsoft.com/office/drawing/2012/chart" uri="{CE6537A1-D6FC-4f65-9D91-7224C49458BB}">
                  <c15:layout/>
                  <c15:dlblFieldTable>
                    <c15:dlblFTEntry>
                      <c15:txfldGUID>{4837F0F7-5757-4DE3-95C6-DD004F26E0DE}</c15:txfldGUID>
                      <c15:f>'Customer View Chart'!$H$74</c15:f>
                      <c15:dlblFieldTableCache>
                        <c:ptCount val="1"/>
                        <c:pt idx="0">
                          <c:v>4.N</c:v>
                        </c:pt>
                      </c15:dlblFieldTableCache>
                    </c15:dlblFTEntry>
                  </c15:dlblFieldTable>
                  <c15:showDataLabelsRange val="0"/>
                </c:ext>
              </c:extLst>
            </c:dLbl>
            <c:dLbl>
              <c:idx val="14"/>
              <c:tx>
                <c:strRef>
                  <c:f>'Customer View Chart'!$H$75</c:f>
                  <c:strCache>
                    <c:ptCount val="1"/>
                    <c:pt idx="0">
                      <c:v>5.O</c:v>
                    </c:pt>
                  </c:strCache>
                </c:strRef>
              </c:tx>
              <c:dLblPos val="ctr"/>
              <c:showLegendKey val="0"/>
              <c:showVal val="0"/>
              <c:showCatName val="1"/>
              <c:showSerName val="0"/>
              <c:showPercent val="0"/>
              <c:showBubbleSize val="0"/>
              <c:extLst>
                <c:ext xmlns:c15="http://schemas.microsoft.com/office/drawing/2012/chart" uri="{CE6537A1-D6FC-4f65-9D91-7224C49458BB}">
                  <c15:layout/>
                  <c15:dlblFieldTable>
                    <c15:dlblFTEntry>
                      <c15:txfldGUID>{B219353F-BDF5-4505-ADCC-6304AD23A61A}</c15:txfldGUID>
                      <c15:f>'Customer View Chart'!$H$75</c15:f>
                      <c15:dlblFieldTableCache>
                        <c:ptCount val="1"/>
                        <c:pt idx="0">
                          <c:v>5.O</c:v>
                        </c:pt>
                      </c15:dlblFieldTableCache>
                    </c15:dlblFTEntry>
                  </c15:dlblFieldTable>
                  <c15:showDataLabelsRange val="0"/>
                </c:ext>
              </c:extLst>
            </c:dLbl>
            <c:dLbl>
              <c:idx val="15"/>
              <c:tx>
                <c:strRef>
                  <c:f>'Customer View Chart'!$H$76</c:f>
                  <c:strCache>
                    <c:ptCount val="1"/>
                    <c:pt idx="0">
                      <c:v>5.P</c:v>
                    </c:pt>
                  </c:strCache>
                </c:strRef>
              </c:tx>
              <c:dLblPos val="ctr"/>
              <c:showLegendKey val="0"/>
              <c:showVal val="0"/>
              <c:showCatName val="1"/>
              <c:showSerName val="0"/>
              <c:showPercent val="0"/>
              <c:showBubbleSize val="0"/>
              <c:extLst>
                <c:ext xmlns:c15="http://schemas.microsoft.com/office/drawing/2012/chart" uri="{CE6537A1-D6FC-4f65-9D91-7224C49458BB}">
                  <c15:layout/>
                  <c15:dlblFieldTable>
                    <c15:dlblFTEntry>
                      <c15:txfldGUID>{905CD66F-8183-4C5B-9A90-0B7F45293543}</c15:txfldGUID>
                      <c15:f>'Customer View Chart'!$H$76</c15:f>
                      <c15:dlblFieldTableCache>
                        <c:ptCount val="1"/>
                        <c:pt idx="0">
                          <c:v>5.P</c:v>
                        </c:pt>
                      </c15:dlblFieldTableCache>
                    </c15:dlblFTEntry>
                  </c15:dlblFieldTable>
                  <c15:showDataLabelsRange val="0"/>
                </c:ext>
              </c:extLst>
            </c:dLbl>
            <c:dLbl>
              <c:idx val="16"/>
              <c:tx>
                <c:strRef>
                  <c:f>'Customer View Chart'!$H$77</c:f>
                  <c:strCache>
                    <c:ptCount val="1"/>
                    <c:pt idx="0">
                      <c:v>5.Q</c:v>
                    </c:pt>
                  </c:strCache>
                </c:strRef>
              </c:tx>
              <c:dLblPos val="r"/>
              <c:showLegendKey val="0"/>
              <c:showVal val="0"/>
              <c:showCatName val="1"/>
              <c:showSerName val="0"/>
              <c:showPercent val="0"/>
              <c:showBubbleSize val="0"/>
              <c:extLst>
                <c:ext xmlns:c15="http://schemas.microsoft.com/office/drawing/2012/chart" uri="{CE6537A1-D6FC-4f65-9D91-7224C49458BB}">
                  <c15:layout/>
                  <c15:dlblFieldTable>
                    <c15:dlblFTEntry>
                      <c15:txfldGUID>{CE9E1914-6AA1-4940-B8B8-D3DC0AFFD7B1}</c15:txfldGUID>
                      <c15:f>'Customer View Chart'!$H$77</c15:f>
                      <c15:dlblFieldTableCache>
                        <c:ptCount val="1"/>
                        <c:pt idx="0">
                          <c:v>5.Q</c:v>
                        </c:pt>
                      </c15:dlblFieldTableCache>
                    </c15:dlblFTEntry>
                  </c15:dlblFieldTable>
                  <c15:showDataLabelsRange val="0"/>
                </c:ext>
              </c:extLst>
            </c:dLbl>
            <c:dLbl>
              <c:idx val="17"/>
              <c:tx>
                <c:strRef>
                  <c:f>'Customer View Chart'!$H$78</c:f>
                  <c:strCache>
                    <c:ptCount val="1"/>
                    <c:pt idx="0">
                      <c:v>6.R</c:v>
                    </c:pt>
                  </c:strCache>
                </c:strRef>
              </c:tx>
              <c:dLblPos val="r"/>
              <c:showLegendKey val="0"/>
              <c:showVal val="0"/>
              <c:showCatName val="1"/>
              <c:showSerName val="0"/>
              <c:showPercent val="0"/>
              <c:showBubbleSize val="0"/>
              <c:extLst>
                <c:ext xmlns:c15="http://schemas.microsoft.com/office/drawing/2012/chart" uri="{CE6537A1-D6FC-4f65-9D91-7224C49458BB}">
                  <c15:layout/>
                  <c15:dlblFieldTable>
                    <c15:dlblFTEntry>
                      <c15:txfldGUID>{0FBA1181-8967-4AE6-8FDA-DA1E89F68ED8}</c15:txfldGUID>
                      <c15:f>'Customer View Chart'!$H$78</c15:f>
                      <c15:dlblFieldTableCache>
                        <c:ptCount val="1"/>
                        <c:pt idx="0">
                          <c:v>6.R</c:v>
                        </c:pt>
                      </c15:dlblFieldTableCache>
                    </c15:dlblFTEntry>
                  </c15:dlblFieldTable>
                  <c15:showDataLabelsRange val="0"/>
                </c:ext>
              </c:extLst>
            </c:dLbl>
            <c:spPr>
              <a:noFill/>
              <a:ln>
                <a:noFill/>
              </a:ln>
              <a:effectLst/>
            </c:spPr>
            <c:txPr>
              <a:bodyPr/>
              <a:lstStyle/>
              <a:p>
                <a:pPr>
                  <a:defRPr sz="1050" b="1">
                    <a:solidFill>
                      <a:schemeClr val="bg1"/>
                    </a:solidFill>
                  </a:defRPr>
                </a:pPr>
                <a:endParaRPr lang="en-US"/>
              </a:p>
            </c:txPr>
            <c:dLblPos val="ct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'Customer View Chart'!$F$61:$F$78</c:f>
              <c:numCache>
                <c:formatCode>0%</c:formatCode>
                <c:ptCount val="18"/>
                <c:pt idx="0">
                  <c:v>3.9482570523144056E-3</c:v>
                </c:pt>
                <c:pt idx="1">
                  <c:v>8.3744610109616077E-2</c:v>
                </c:pt>
                <c:pt idx="2">
                  <c:v>7.3094706218504862E-2</c:v>
                </c:pt>
                <c:pt idx="3">
                  <c:v>1.3922801184477116E-2</c:v>
                </c:pt>
                <c:pt idx="4">
                  <c:v>6.5561847368694484E-2</c:v>
                </c:pt>
                <c:pt idx="5">
                  <c:v>2.317003480700296E-2</c:v>
                </c:pt>
                <c:pt idx="6">
                  <c:v>6.3224063587718843E-2</c:v>
                </c:pt>
                <c:pt idx="7">
                  <c:v>0.1294093199646735</c:v>
                </c:pt>
                <c:pt idx="8">
                  <c:v>2.7118291859317366E-2</c:v>
                </c:pt>
                <c:pt idx="9">
                  <c:v>5.4859992726894902E-2</c:v>
                </c:pt>
                <c:pt idx="10">
                  <c:v>6.1821393319133463E-3</c:v>
                </c:pt>
                <c:pt idx="11">
                  <c:v>6.0055067795729646E-2</c:v>
                </c:pt>
                <c:pt idx="12">
                  <c:v>0.15</c:v>
                </c:pt>
                <c:pt idx="13">
                  <c:v>3.6521377733908254E-2</c:v>
                </c:pt>
                <c:pt idx="14">
                  <c:v>3.7248688243545117E-2</c:v>
                </c:pt>
                <c:pt idx="15">
                  <c:v>9.9849342823003798E-2</c:v>
                </c:pt>
                <c:pt idx="16">
                  <c:v>6.550989661800613E-2</c:v>
                </c:pt>
                <c:pt idx="17">
                  <c:v>3.7404540495610161E-3</c:v>
                </c:pt>
              </c:numCache>
            </c:numRef>
          </c:xVal>
          <c:yVal>
            <c:numRef>
              <c:f>'Customer View Chart'!$E$61:$E$78</c:f>
              <c:numCache>
                <c:formatCode>General</c:formatCode>
                <c:ptCount val="18"/>
                <c:pt idx="0">
                  <c:v>30.2703103134419</c:v>
                </c:pt>
                <c:pt idx="1">
                  <c:v>67.725956621737339</c:v>
                </c:pt>
                <c:pt idx="2">
                  <c:v>77.419930555389357</c:v>
                </c:pt>
                <c:pt idx="3">
                  <c:v>39.840420643974177</c:v>
                </c:pt>
                <c:pt idx="4">
                  <c:v>111.56386743738307</c:v>
                </c:pt>
                <c:pt idx="5">
                  <c:v>39.491634381022614</c:v>
                </c:pt>
                <c:pt idx="6">
                  <c:v>102.64621665718407</c:v>
                </c:pt>
                <c:pt idx="7">
                  <c:v>158.4884036404523</c:v>
                </c:pt>
                <c:pt idx="8">
                  <c:v>99.310801578363709</c:v>
                </c:pt>
                <c:pt idx="9">
                  <c:v>137.52302312364631</c:v>
                </c:pt>
                <c:pt idx="10">
                  <c:v>21.42102697911918</c:v>
                </c:pt>
                <c:pt idx="11">
                  <c:v>80.011464788072843</c:v>
                </c:pt>
                <c:pt idx="12">
                  <c:v>198.5097998998568</c:v>
                </c:pt>
                <c:pt idx="13">
                  <c:v>79.943981890075662</c:v>
                </c:pt>
                <c:pt idx="14">
                  <c:v>70.786985518837426</c:v>
                </c:pt>
                <c:pt idx="15">
                  <c:v>141.39902183087275</c:v>
                </c:pt>
                <c:pt idx="16">
                  <c:v>144.50695902891306</c:v>
                </c:pt>
                <c:pt idx="17">
                  <c:v>34.319816827282978</c:v>
                </c:pt>
              </c:numCache>
            </c:numRef>
          </c:yVal>
          <c:smooth val="0"/>
        </c:ser>
        <c:dLbls>
          <c:showLegendKey val="0"/>
          <c:showVal val="0"/>
          <c:showCatName val="0"/>
          <c:showSerName val="0"/>
          <c:showPercent val="0"/>
          <c:showBubbleSize val="0"/>
        </c:dLbls>
        <c:axId val="155739264"/>
        <c:axId val="155741184"/>
      </c:scatterChart>
      <c:valAx>
        <c:axId val="155739264"/>
        <c:scaling>
          <c:orientation val="minMax"/>
          <c:min val="0"/>
        </c:scaling>
        <c:delete val="0"/>
        <c:axPos val="b"/>
        <c:title>
          <c:tx>
            <c:rich>
              <a:bodyPr/>
              <a:lstStyle/>
              <a:p>
                <a:pPr>
                  <a:defRPr/>
                </a:pPr>
                <a:r>
                  <a:rPr lang="en-US"/>
                  <a:t>Customer Volume</a:t>
                </a:r>
              </a:p>
            </c:rich>
          </c:tx>
          <c:overlay val="0"/>
        </c:title>
        <c:numFmt formatCode="0%" sourceLinked="1"/>
        <c:majorTickMark val="out"/>
        <c:minorTickMark val="none"/>
        <c:tickLblPos val="nextTo"/>
        <c:spPr>
          <a:ln w="6350">
            <a:solidFill>
              <a:srgbClr val="C00000"/>
            </a:solidFill>
            <a:prstDash val="dash"/>
          </a:ln>
        </c:spPr>
        <c:txPr>
          <a:bodyPr/>
          <a:lstStyle/>
          <a:p>
            <a:pPr>
              <a:defRPr sz="800" b="1"/>
            </a:pPr>
            <a:endParaRPr lang="en-US"/>
          </a:p>
        </c:txPr>
        <c:crossAx val="155741184"/>
        <c:crosses val="autoZero"/>
        <c:crossBetween val="midCat"/>
      </c:valAx>
      <c:valAx>
        <c:axId val="155741184"/>
        <c:scaling>
          <c:orientation val="minMax"/>
          <c:max val="200"/>
          <c:min val="0"/>
        </c:scaling>
        <c:delete val="0"/>
        <c:axPos val="l"/>
        <c:title>
          <c:tx>
            <c:rich>
              <a:bodyPr rot="-5400000" vert="horz"/>
              <a:lstStyle/>
              <a:p>
                <a:pPr>
                  <a:defRPr/>
                </a:pPr>
                <a:r>
                  <a:rPr lang="en-US"/>
                  <a:t>Index</a:t>
                </a:r>
              </a:p>
            </c:rich>
          </c:tx>
          <c:overlay val="0"/>
        </c:title>
        <c:numFmt formatCode="General" sourceLinked="1"/>
        <c:majorTickMark val="out"/>
        <c:minorTickMark val="none"/>
        <c:tickLblPos val="nextTo"/>
        <c:spPr>
          <a:ln w="6350">
            <a:solidFill>
              <a:srgbClr val="C00000"/>
            </a:solidFill>
            <a:prstDash val="dash"/>
          </a:ln>
        </c:spPr>
        <c:txPr>
          <a:bodyPr/>
          <a:lstStyle/>
          <a:p>
            <a:pPr>
              <a:defRPr sz="800" b="1"/>
            </a:pPr>
            <a:endParaRPr lang="en-US"/>
          </a:p>
        </c:txPr>
        <c:crossAx val="155739264"/>
        <c:crosses val="autoZero"/>
        <c:crossBetween val="midCat"/>
      </c:valAx>
      <c:spPr>
        <a:noFill/>
        <a:ln w="6350">
          <a:solidFill>
            <a:srgbClr val="C00000"/>
          </a:solidFill>
          <a:prstDash val="dash"/>
        </a:ln>
      </c:spPr>
    </c:plotArea>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C00000"/>
            </a:solidFill>
          </c:spPr>
          <c:invertIfNegative val="0"/>
          <c:val>
            <c:numRef>
              <c:f>'Profile Features'!$B$19:$B$96</c:f>
              <c:numCache>
                <c:formatCode>;;;</c:formatCode>
                <c:ptCount val="78"/>
                <c:pt idx="0">
                  <c:v>102.27031932396919</c:v>
                </c:pt>
                <c:pt idx="1">
                  <c:v>103.99922208653449</c:v>
                </c:pt>
                <c:pt idx="2">
                  <c:v>93.926640381385397</c:v>
                </c:pt>
                <c:pt idx="3">
                  <c:v>92.962848749948975</c:v>
                </c:pt>
                <c:pt idx="4">
                  <c:v>109.01203450313437</c:v>
                </c:pt>
                <c:pt idx="5">
                  <c:v>88.424076235219445</c:v>
                </c:pt>
                <c:pt idx="6">
                  <c:v>106.87836673363353</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numCache>
            </c:numRef>
          </c:val>
        </c:ser>
        <c:dLbls>
          <c:showLegendKey val="0"/>
          <c:showVal val="0"/>
          <c:showCatName val="0"/>
          <c:showSerName val="0"/>
          <c:showPercent val="0"/>
          <c:showBubbleSize val="0"/>
        </c:dLbls>
        <c:gapWidth val="50"/>
        <c:axId val="156132480"/>
        <c:axId val="156134016"/>
      </c:barChart>
      <c:catAx>
        <c:axId val="156132480"/>
        <c:scaling>
          <c:orientation val="maxMin"/>
        </c:scaling>
        <c:delete val="1"/>
        <c:axPos val="l"/>
        <c:majorTickMark val="out"/>
        <c:minorTickMark val="none"/>
        <c:tickLblPos val="nextTo"/>
        <c:crossAx val="156134016"/>
        <c:crossesAt val="100"/>
        <c:auto val="1"/>
        <c:lblAlgn val="ctr"/>
        <c:lblOffset val="100"/>
        <c:noMultiLvlLbl val="0"/>
      </c:catAx>
      <c:valAx>
        <c:axId val="156134016"/>
        <c:scaling>
          <c:orientation val="minMax"/>
          <c:max val="200"/>
          <c:min val="0"/>
        </c:scaling>
        <c:delete val="1"/>
        <c:axPos val="b"/>
        <c:numFmt formatCode=";;;" sourceLinked="1"/>
        <c:majorTickMark val="out"/>
        <c:minorTickMark val="none"/>
        <c:tickLblPos val="nextTo"/>
        <c:crossAx val="156132480"/>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C00000"/>
            </a:solidFill>
          </c:spPr>
          <c:invertIfNegative val="0"/>
          <c:val>
            <c:numRef>
              <c:f>'Profile Features'!$H$19:$H$96</c:f>
              <c:numCache>
                <c:formatCode>;;;</c:formatCode>
                <c:ptCount val="78"/>
                <c:pt idx="0">
                  <c:v>88.159750868373735</c:v>
                </c:pt>
                <c:pt idx="1">
                  <c:v>81.129170786743543</c:v>
                </c:pt>
                <c:pt idx="2">
                  <c:v>98.63036989238195</c:v>
                </c:pt>
                <c:pt idx="3">
                  <c:v>103.30016763145879</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numCache>
            </c:numRef>
          </c:val>
        </c:ser>
        <c:dLbls>
          <c:showLegendKey val="0"/>
          <c:showVal val="0"/>
          <c:showCatName val="0"/>
          <c:showSerName val="0"/>
          <c:showPercent val="0"/>
          <c:showBubbleSize val="0"/>
        </c:dLbls>
        <c:gapWidth val="50"/>
        <c:axId val="156141440"/>
        <c:axId val="156142976"/>
      </c:barChart>
      <c:catAx>
        <c:axId val="156141440"/>
        <c:scaling>
          <c:orientation val="maxMin"/>
        </c:scaling>
        <c:delete val="1"/>
        <c:axPos val="l"/>
        <c:majorTickMark val="out"/>
        <c:minorTickMark val="none"/>
        <c:tickLblPos val="nextTo"/>
        <c:crossAx val="156142976"/>
        <c:crossesAt val="100"/>
        <c:auto val="1"/>
        <c:lblAlgn val="ctr"/>
        <c:lblOffset val="100"/>
        <c:noMultiLvlLbl val="0"/>
      </c:catAx>
      <c:valAx>
        <c:axId val="156142976"/>
        <c:scaling>
          <c:orientation val="minMax"/>
          <c:max val="200"/>
          <c:min val="0"/>
        </c:scaling>
        <c:delete val="1"/>
        <c:axPos val="b"/>
        <c:numFmt formatCode=";;;" sourceLinked="1"/>
        <c:majorTickMark val="out"/>
        <c:minorTickMark val="none"/>
        <c:tickLblPos val="nextTo"/>
        <c:crossAx val="156141440"/>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C00000"/>
            </a:solidFill>
          </c:spPr>
          <c:invertIfNegative val="0"/>
          <c:val>
            <c:numRef>
              <c:f>'Profile Features'!$N$19:$N$96</c:f>
              <c:numCache>
                <c:formatCode>;;;</c:formatCode>
                <c:ptCount val="78"/>
                <c:pt idx="0">
                  <c:v>99.452923968943452</c:v>
                </c:pt>
                <c:pt idx="1">
                  <c:v>97.997953101093643</c:v>
                </c:pt>
                <c:pt idx="2">
                  <c:v>98.874407129926851</c:v>
                </c:pt>
                <c:pt idx="3">
                  <c:v>97.32001977598452</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numCache>
            </c:numRef>
          </c:val>
        </c:ser>
        <c:dLbls>
          <c:showLegendKey val="0"/>
          <c:showVal val="0"/>
          <c:showCatName val="0"/>
          <c:showSerName val="0"/>
          <c:showPercent val="0"/>
          <c:showBubbleSize val="0"/>
        </c:dLbls>
        <c:gapWidth val="50"/>
        <c:axId val="156154496"/>
        <c:axId val="155844992"/>
      </c:barChart>
      <c:catAx>
        <c:axId val="156154496"/>
        <c:scaling>
          <c:orientation val="maxMin"/>
        </c:scaling>
        <c:delete val="1"/>
        <c:axPos val="l"/>
        <c:majorTickMark val="out"/>
        <c:minorTickMark val="none"/>
        <c:tickLblPos val="nextTo"/>
        <c:crossAx val="155844992"/>
        <c:crossesAt val="100"/>
        <c:auto val="1"/>
        <c:lblAlgn val="ctr"/>
        <c:lblOffset val="100"/>
        <c:noMultiLvlLbl val="0"/>
      </c:catAx>
      <c:valAx>
        <c:axId val="155844992"/>
        <c:scaling>
          <c:orientation val="minMax"/>
          <c:max val="200"/>
          <c:min val="0"/>
        </c:scaling>
        <c:delete val="1"/>
        <c:axPos val="b"/>
        <c:numFmt formatCode=";;;" sourceLinked="1"/>
        <c:majorTickMark val="out"/>
        <c:minorTickMark val="none"/>
        <c:tickLblPos val="nextTo"/>
        <c:crossAx val="156154496"/>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Pt>
            <c:idx val="0"/>
            <c:invertIfNegative val="0"/>
            <c:bubble3D val="0"/>
            <c:spPr>
              <a:solidFill>
                <a:srgbClr val="304DEC"/>
              </a:solidFill>
              <a:ln>
                <a:solidFill>
                  <a:sysClr val="windowText" lastClr="000000"/>
                </a:solidFill>
              </a:ln>
            </c:spPr>
          </c:dPt>
          <c:dPt>
            <c:idx val="1"/>
            <c:invertIfNegative val="0"/>
            <c:bubble3D val="0"/>
            <c:spPr>
              <a:solidFill>
                <a:srgbClr val="7D38BA"/>
              </a:solidFill>
              <a:ln>
                <a:solidFill>
                  <a:sysClr val="windowText" lastClr="000000"/>
                </a:solidFill>
              </a:ln>
            </c:spPr>
          </c:dPt>
          <c:dPt>
            <c:idx val="2"/>
            <c:invertIfNegative val="0"/>
            <c:bubble3D val="0"/>
            <c:spPr>
              <a:solidFill>
                <a:srgbClr val="4F9342"/>
              </a:solidFill>
              <a:ln>
                <a:solidFill>
                  <a:sysClr val="windowText" lastClr="000000"/>
                </a:solidFill>
              </a:ln>
            </c:spPr>
          </c:dPt>
          <c:dPt>
            <c:idx val="3"/>
            <c:invertIfNegative val="0"/>
            <c:bubble3D val="0"/>
            <c:spPr>
              <a:solidFill>
                <a:srgbClr val="F47421"/>
              </a:solidFill>
              <a:ln>
                <a:solidFill>
                  <a:sysClr val="windowText" lastClr="000000"/>
                </a:solidFill>
              </a:ln>
            </c:spPr>
          </c:dPt>
          <c:dPt>
            <c:idx val="4"/>
            <c:invertIfNegative val="0"/>
            <c:bubble3D val="0"/>
            <c:spPr>
              <a:solidFill>
                <a:srgbClr val="00A1C5"/>
              </a:solidFill>
              <a:ln>
                <a:solidFill>
                  <a:sysClr val="windowText" lastClr="000000"/>
                </a:solidFill>
              </a:ln>
            </c:spPr>
          </c:dPt>
          <c:cat>
            <c:strRef>
              <c:f>Category!$C$59:$C$63</c:f>
              <c:strCache>
                <c:ptCount val="5"/>
                <c:pt idx="0">
                  <c:v>Affluent Achievers</c:v>
                </c:pt>
                <c:pt idx="1">
                  <c:v>Rising Prosperity</c:v>
                </c:pt>
                <c:pt idx="2">
                  <c:v>Comfortable Communities</c:v>
                </c:pt>
                <c:pt idx="3">
                  <c:v>Financially Stretched</c:v>
                </c:pt>
                <c:pt idx="4">
                  <c:v>Urban Adversity</c:v>
                </c:pt>
              </c:strCache>
            </c:strRef>
          </c:cat>
          <c:val>
            <c:numRef>
              <c:f>Category!$D$59:$D$63</c:f>
              <c:numCache>
                <c:formatCode>General</c:formatCode>
                <c:ptCount val="5"/>
                <c:pt idx="0">
                  <c:v>16.078757338043534</c:v>
                </c:pt>
                <c:pt idx="1">
                  <c:v>7.9484648553171597</c:v>
                </c:pt>
                <c:pt idx="2">
                  <c:v>29.778170294560759</c:v>
                </c:pt>
                <c:pt idx="3">
                  <c:v>25.559769338666943</c:v>
                </c:pt>
                <c:pt idx="4">
                  <c:v>20.260792768455506</c:v>
                </c:pt>
              </c:numCache>
            </c:numRef>
          </c:val>
        </c:ser>
        <c:ser>
          <c:idx val="1"/>
          <c:order val="1"/>
          <c:spPr>
            <a:noFill/>
            <a:ln w="31750">
              <a:solidFill>
                <a:schemeClr val="tx1"/>
              </a:solidFill>
              <a:prstDash val="dash"/>
            </a:ln>
          </c:spPr>
          <c:invertIfNegative val="0"/>
          <c:cat>
            <c:strRef>
              <c:f>Category!$C$59:$C$63</c:f>
              <c:strCache>
                <c:ptCount val="5"/>
                <c:pt idx="0">
                  <c:v>Affluent Achievers</c:v>
                </c:pt>
                <c:pt idx="1">
                  <c:v>Rising Prosperity</c:v>
                </c:pt>
                <c:pt idx="2">
                  <c:v>Comfortable Communities</c:v>
                </c:pt>
                <c:pt idx="3">
                  <c:v>Financially Stretched</c:v>
                </c:pt>
                <c:pt idx="4">
                  <c:v>Urban Adversity</c:v>
                </c:pt>
              </c:strCache>
            </c:strRef>
          </c:cat>
          <c:val>
            <c:numRef>
              <c:f>Category!$E$59:$E$63</c:f>
              <c:numCache>
                <c:formatCode>General</c:formatCode>
                <c:ptCount val="5"/>
                <c:pt idx="0">
                  <c:v>23.110878813456981</c:v>
                </c:pt>
                <c:pt idx="1">
                  <c:v>9.3712622851225724</c:v>
                </c:pt>
                <c:pt idx="2">
                  <c:v>26.911510806367069</c:v>
                </c:pt>
                <c:pt idx="3">
                  <c:v>22.659516461802902</c:v>
                </c:pt>
                <c:pt idx="4">
                  <c:v>16.856949927766696</c:v>
                </c:pt>
              </c:numCache>
            </c:numRef>
          </c:val>
        </c:ser>
        <c:dLbls>
          <c:showLegendKey val="0"/>
          <c:showVal val="0"/>
          <c:showCatName val="0"/>
          <c:showSerName val="0"/>
          <c:showPercent val="0"/>
          <c:showBubbleSize val="0"/>
        </c:dLbls>
        <c:gapWidth val="100"/>
        <c:overlap val="100"/>
        <c:axId val="40280832"/>
        <c:axId val="40282368"/>
      </c:barChart>
      <c:catAx>
        <c:axId val="40280832"/>
        <c:scaling>
          <c:orientation val="minMax"/>
        </c:scaling>
        <c:delete val="0"/>
        <c:axPos val="b"/>
        <c:numFmt formatCode="General" sourceLinked="0"/>
        <c:majorTickMark val="out"/>
        <c:minorTickMark val="none"/>
        <c:tickLblPos val="nextTo"/>
        <c:txPr>
          <a:bodyPr/>
          <a:lstStyle/>
          <a:p>
            <a:pPr>
              <a:defRPr b="1"/>
            </a:pPr>
            <a:endParaRPr lang="en-US"/>
          </a:p>
        </c:txPr>
        <c:crossAx val="40282368"/>
        <c:crosses val="autoZero"/>
        <c:auto val="1"/>
        <c:lblAlgn val="ctr"/>
        <c:lblOffset val="100"/>
        <c:noMultiLvlLbl val="0"/>
      </c:catAx>
      <c:valAx>
        <c:axId val="40282368"/>
        <c:scaling>
          <c:orientation val="minMax"/>
        </c:scaling>
        <c:delete val="0"/>
        <c:axPos val="l"/>
        <c:majorGridlines>
          <c:spPr>
            <a:ln>
              <a:solidFill>
                <a:schemeClr val="bg1">
                  <a:lumMod val="85000"/>
                </a:schemeClr>
              </a:solidFill>
              <a:prstDash val="sysDot"/>
            </a:ln>
          </c:spPr>
        </c:majorGridlines>
        <c:title>
          <c:tx>
            <c:rich>
              <a:bodyPr rot="-5400000" vert="horz"/>
              <a:lstStyle/>
              <a:p>
                <a:pPr>
                  <a:defRPr sz="1000"/>
                </a:pPr>
                <a:r>
                  <a:rPr lang="en-US" sz="1000"/>
                  <a:t>%</a:t>
                </a:r>
              </a:p>
            </c:rich>
          </c:tx>
          <c:overlay val="0"/>
        </c:title>
        <c:numFmt formatCode="General" sourceLinked="0"/>
        <c:majorTickMark val="out"/>
        <c:minorTickMark val="none"/>
        <c:tickLblPos val="nextTo"/>
        <c:crossAx val="4028083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invertIfNegative val="0"/>
          <c:dPt>
            <c:idx val="0"/>
            <c:invertIfNegative val="0"/>
            <c:bubble3D val="0"/>
            <c:spPr>
              <a:solidFill>
                <a:srgbClr val="304DEC"/>
              </a:solidFill>
            </c:spPr>
          </c:dPt>
          <c:dPt>
            <c:idx val="1"/>
            <c:invertIfNegative val="0"/>
            <c:bubble3D val="0"/>
            <c:spPr>
              <a:solidFill>
                <a:srgbClr val="7D38BA"/>
              </a:solidFill>
            </c:spPr>
          </c:dPt>
          <c:dPt>
            <c:idx val="2"/>
            <c:invertIfNegative val="0"/>
            <c:bubble3D val="0"/>
            <c:spPr>
              <a:solidFill>
                <a:srgbClr val="4F9342"/>
              </a:solidFill>
            </c:spPr>
          </c:dPt>
          <c:dPt>
            <c:idx val="3"/>
            <c:invertIfNegative val="0"/>
            <c:bubble3D val="0"/>
            <c:spPr>
              <a:solidFill>
                <a:srgbClr val="F47421"/>
              </a:solidFill>
            </c:spPr>
          </c:dPt>
          <c:dPt>
            <c:idx val="4"/>
            <c:invertIfNegative val="0"/>
            <c:bubble3D val="0"/>
            <c:spPr>
              <a:solidFill>
                <a:srgbClr val="00A1C5"/>
              </a:solidFill>
            </c:spPr>
          </c:dPt>
          <c:dPt>
            <c:idx val="5"/>
            <c:invertIfNegative val="0"/>
            <c:bubble3D val="0"/>
            <c:spPr>
              <a:solidFill>
                <a:srgbClr val="E44296"/>
              </a:solidFill>
            </c:spPr>
          </c:dPt>
          <c:val>
            <c:numRef>
              <c:f>Category!$J$13:$J$18</c:f>
              <c:numCache>
                <c:formatCode>0</c:formatCode>
                <c:ptCount val="6"/>
                <c:pt idx="0">
                  <c:v>69.572245468576511</c:v>
                </c:pt>
                <c:pt idx="1">
                  <c:v>84.817440953881032</c:v>
                </c:pt>
                <c:pt idx="2">
                  <c:v>110.65216854163185</c:v>
                </c:pt>
                <c:pt idx="3">
                  <c:v>112.79927081300694</c:v>
                </c:pt>
                <c:pt idx="4">
                  <c:v>120.19251914061877</c:v>
                </c:pt>
                <c:pt idx="5">
                  <c:v>34.319816827282978</c:v>
                </c:pt>
              </c:numCache>
            </c:numRef>
          </c:val>
        </c:ser>
        <c:dLbls>
          <c:showLegendKey val="0"/>
          <c:showVal val="0"/>
          <c:showCatName val="0"/>
          <c:showSerName val="0"/>
          <c:showPercent val="0"/>
          <c:showBubbleSize val="0"/>
        </c:dLbls>
        <c:gapWidth val="90"/>
        <c:axId val="156537216"/>
        <c:axId val="156538752"/>
      </c:barChart>
      <c:catAx>
        <c:axId val="156537216"/>
        <c:scaling>
          <c:orientation val="maxMin"/>
        </c:scaling>
        <c:delete val="0"/>
        <c:axPos val="l"/>
        <c:majorTickMark val="none"/>
        <c:minorTickMark val="none"/>
        <c:tickLblPos val="none"/>
        <c:spPr>
          <a:ln>
            <a:solidFill>
              <a:srgbClr val="C00000"/>
            </a:solidFill>
            <a:prstDash val="dash"/>
          </a:ln>
        </c:spPr>
        <c:crossAx val="156538752"/>
        <c:crossesAt val="100"/>
        <c:auto val="1"/>
        <c:lblAlgn val="ctr"/>
        <c:lblOffset val="100"/>
        <c:noMultiLvlLbl val="0"/>
      </c:catAx>
      <c:valAx>
        <c:axId val="156538752"/>
        <c:scaling>
          <c:orientation val="minMax"/>
          <c:max val="200"/>
          <c:min val="0"/>
        </c:scaling>
        <c:delete val="0"/>
        <c:axPos val="t"/>
        <c:numFmt formatCode="0" sourceLinked="1"/>
        <c:majorTickMark val="none"/>
        <c:minorTickMark val="none"/>
        <c:tickLblPos val="none"/>
        <c:spPr>
          <a:ln>
            <a:noFill/>
          </a:ln>
        </c:spPr>
        <c:crossAx val="1565372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304DEC"/>
            </a:solidFill>
            <a:ln>
              <a:noFill/>
            </a:ln>
          </c:spPr>
          <c:invertIfNegative val="0"/>
          <c:val>
            <c:numRef>
              <c:f>Group!$J$14:$J$16</c:f>
              <c:numCache>
                <c:formatCode>0</c:formatCode>
                <c:ptCount val="3"/>
                <c:pt idx="0">
                  <c:v>30.2703103134419</c:v>
                </c:pt>
                <c:pt idx="1">
                  <c:v>67.725956621737339</c:v>
                </c:pt>
                <c:pt idx="2">
                  <c:v>77.419930555389357</c:v>
                </c:pt>
              </c:numCache>
            </c:numRef>
          </c:val>
        </c:ser>
        <c:dLbls>
          <c:showLegendKey val="0"/>
          <c:showVal val="0"/>
          <c:showCatName val="0"/>
          <c:showSerName val="0"/>
          <c:showPercent val="0"/>
          <c:showBubbleSize val="0"/>
        </c:dLbls>
        <c:gapWidth val="90"/>
        <c:axId val="157741440"/>
        <c:axId val="157742976"/>
      </c:barChart>
      <c:catAx>
        <c:axId val="157741440"/>
        <c:scaling>
          <c:orientation val="maxMin"/>
        </c:scaling>
        <c:delete val="0"/>
        <c:axPos val="l"/>
        <c:majorTickMark val="none"/>
        <c:minorTickMark val="none"/>
        <c:tickLblPos val="none"/>
        <c:spPr>
          <a:ln>
            <a:solidFill>
              <a:srgbClr val="C00000"/>
            </a:solidFill>
            <a:prstDash val="sysDash"/>
          </a:ln>
        </c:spPr>
        <c:crossAx val="157742976"/>
        <c:crossesAt val="100"/>
        <c:auto val="1"/>
        <c:lblAlgn val="ctr"/>
        <c:lblOffset val="100"/>
        <c:noMultiLvlLbl val="0"/>
      </c:catAx>
      <c:valAx>
        <c:axId val="157742976"/>
        <c:scaling>
          <c:orientation val="minMax"/>
          <c:max val="200"/>
          <c:min val="0"/>
        </c:scaling>
        <c:delete val="0"/>
        <c:axPos val="t"/>
        <c:numFmt formatCode="0" sourceLinked="1"/>
        <c:majorTickMark val="none"/>
        <c:minorTickMark val="none"/>
        <c:tickLblPos val="none"/>
        <c:spPr>
          <a:ln>
            <a:noFill/>
          </a:ln>
        </c:spPr>
        <c:crossAx val="15774144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7D38BA"/>
            </a:solidFill>
            <a:ln>
              <a:noFill/>
            </a:ln>
          </c:spPr>
          <c:invertIfNegative val="0"/>
          <c:val>
            <c:numRef>
              <c:f>Group!$J$18:$J$19</c:f>
              <c:numCache>
                <c:formatCode>0</c:formatCode>
                <c:ptCount val="2"/>
                <c:pt idx="0">
                  <c:v>39.840420643974177</c:v>
                </c:pt>
                <c:pt idx="1">
                  <c:v>111.56386743738307</c:v>
                </c:pt>
              </c:numCache>
            </c:numRef>
          </c:val>
        </c:ser>
        <c:dLbls>
          <c:showLegendKey val="0"/>
          <c:showVal val="0"/>
          <c:showCatName val="0"/>
          <c:showSerName val="0"/>
          <c:showPercent val="0"/>
          <c:showBubbleSize val="0"/>
        </c:dLbls>
        <c:gapWidth val="90"/>
        <c:axId val="165004416"/>
        <c:axId val="165005952"/>
      </c:barChart>
      <c:catAx>
        <c:axId val="165004416"/>
        <c:scaling>
          <c:orientation val="maxMin"/>
        </c:scaling>
        <c:delete val="0"/>
        <c:axPos val="l"/>
        <c:majorTickMark val="none"/>
        <c:minorTickMark val="none"/>
        <c:tickLblPos val="none"/>
        <c:spPr>
          <a:ln>
            <a:solidFill>
              <a:srgbClr val="C00000"/>
            </a:solidFill>
            <a:prstDash val="sysDash"/>
          </a:ln>
        </c:spPr>
        <c:crossAx val="165005952"/>
        <c:crossesAt val="100"/>
        <c:auto val="1"/>
        <c:lblAlgn val="ctr"/>
        <c:lblOffset val="100"/>
        <c:noMultiLvlLbl val="0"/>
      </c:catAx>
      <c:valAx>
        <c:axId val="165005952"/>
        <c:scaling>
          <c:orientation val="minMax"/>
          <c:max val="200"/>
          <c:min val="0"/>
        </c:scaling>
        <c:delete val="0"/>
        <c:axPos val="t"/>
        <c:numFmt formatCode="0" sourceLinked="1"/>
        <c:majorTickMark val="none"/>
        <c:minorTickMark val="none"/>
        <c:tickLblPos val="none"/>
        <c:spPr>
          <a:ln>
            <a:noFill/>
          </a:ln>
        </c:spPr>
        <c:crossAx val="1650044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ED1B2D"/>
            </a:solidFill>
          </c:spPr>
          <c:invertIfNegative val="0"/>
          <c:dLbls>
            <c:spPr>
              <a:noFill/>
              <a:ln>
                <a:noFill/>
              </a:ln>
              <a:effectLst/>
            </c:spPr>
            <c:txPr>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Overview!$A$197:$A$201</c:f>
              <c:strCache>
                <c:ptCount val="5"/>
                <c:pt idx="0">
                  <c:v>0-17</c:v>
                </c:pt>
                <c:pt idx="1">
                  <c:v>18-34</c:v>
                </c:pt>
                <c:pt idx="2">
                  <c:v>35-49</c:v>
                </c:pt>
                <c:pt idx="3">
                  <c:v>50-64</c:v>
                </c:pt>
                <c:pt idx="4">
                  <c:v>65+</c:v>
                </c:pt>
              </c:strCache>
            </c:strRef>
          </c:cat>
          <c:val>
            <c:numRef>
              <c:f>Overview!$B$197:$B$201</c:f>
              <c:numCache>
                <c:formatCode>0%</c:formatCode>
                <c:ptCount val="5"/>
                <c:pt idx="0">
                  <c:v>0.22305445272983265</c:v>
                </c:pt>
                <c:pt idx="1">
                  <c:v>0.22301179537988214</c:v>
                </c:pt>
                <c:pt idx="2">
                  <c:v>0.20425019554674867</c:v>
                </c:pt>
                <c:pt idx="3">
                  <c:v>0.18218173332638055</c:v>
                </c:pt>
                <c:pt idx="4">
                  <c:v>0.1676077582520728</c:v>
                </c:pt>
              </c:numCache>
            </c:numRef>
          </c:val>
        </c:ser>
        <c:dLbls>
          <c:showLegendKey val="0"/>
          <c:showVal val="0"/>
          <c:showCatName val="0"/>
          <c:showSerName val="0"/>
          <c:showPercent val="0"/>
          <c:showBubbleSize val="0"/>
        </c:dLbls>
        <c:gapWidth val="25"/>
        <c:axId val="125240064"/>
        <c:axId val="125241600"/>
      </c:barChart>
      <c:catAx>
        <c:axId val="125240064"/>
        <c:scaling>
          <c:orientation val="maxMin"/>
        </c:scaling>
        <c:delete val="0"/>
        <c:axPos val="l"/>
        <c:numFmt formatCode="General" sourceLinked="0"/>
        <c:majorTickMark val="out"/>
        <c:minorTickMark val="none"/>
        <c:tickLblPos val="nextTo"/>
        <c:txPr>
          <a:bodyPr/>
          <a:lstStyle/>
          <a:p>
            <a:pPr>
              <a:defRPr sz="1200"/>
            </a:pPr>
            <a:endParaRPr lang="en-US"/>
          </a:p>
        </c:txPr>
        <c:crossAx val="125241600"/>
        <c:crosses val="autoZero"/>
        <c:auto val="1"/>
        <c:lblAlgn val="ctr"/>
        <c:lblOffset val="100"/>
        <c:noMultiLvlLbl val="0"/>
      </c:catAx>
      <c:valAx>
        <c:axId val="125241600"/>
        <c:scaling>
          <c:orientation val="minMax"/>
        </c:scaling>
        <c:delete val="1"/>
        <c:axPos val="t"/>
        <c:numFmt formatCode="0%" sourceLinked="1"/>
        <c:majorTickMark val="out"/>
        <c:minorTickMark val="none"/>
        <c:tickLblPos val="nextTo"/>
        <c:crossAx val="12524006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4F9342"/>
            </a:solidFill>
            <a:ln>
              <a:noFill/>
            </a:ln>
          </c:spPr>
          <c:invertIfNegative val="0"/>
          <c:val>
            <c:numRef>
              <c:f>Group!$J$21:$J$25</c:f>
              <c:numCache>
                <c:formatCode>0</c:formatCode>
                <c:ptCount val="5"/>
                <c:pt idx="0">
                  <c:v>39.491634381022614</c:v>
                </c:pt>
                <c:pt idx="1">
                  <c:v>102.64621665718407</c:v>
                </c:pt>
                <c:pt idx="2">
                  <c:v>158.4884036404523</c:v>
                </c:pt>
                <c:pt idx="3">
                  <c:v>99.310801578363709</c:v>
                </c:pt>
                <c:pt idx="4">
                  <c:v>137.52302312364631</c:v>
                </c:pt>
              </c:numCache>
            </c:numRef>
          </c:val>
        </c:ser>
        <c:dLbls>
          <c:showLegendKey val="0"/>
          <c:showVal val="0"/>
          <c:showCatName val="0"/>
          <c:showSerName val="0"/>
          <c:showPercent val="0"/>
          <c:showBubbleSize val="0"/>
        </c:dLbls>
        <c:gapWidth val="90"/>
        <c:axId val="165017472"/>
        <c:axId val="165019008"/>
      </c:barChart>
      <c:catAx>
        <c:axId val="165017472"/>
        <c:scaling>
          <c:orientation val="maxMin"/>
        </c:scaling>
        <c:delete val="0"/>
        <c:axPos val="l"/>
        <c:majorTickMark val="none"/>
        <c:minorTickMark val="none"/>
        <c:tickLblPos val="none"/>
        <c:spPr>
          <a:ln>
            <a:solidFill>
              <a:srgbClr val="C00000"/>
            </a:solidFill>
            <a:prstDash val="sysDash"/>
          </a:ln>
        </c:spPr>
        <c:crossAx val="165019008"/>
        <c:crossesAt val="100"/>
        <c:auto val="1"/>
        <c:lblAlgn val="ctr"/>
        <c:lblOffset val="100"/>
        <c:noMultiLvlLbl val="0"/>
      </c:catAx>
      <c:valAx>
        <c:axId val="165019008"/>
        <c:scaling>
          <c:orientation val="minMax"/>
          <c:max val="200"/>
          <c:min val="0"/>
        </c:scaling>
        <c:delete val="0"/>
        <c:axPos val="t"/>
        <c:numFmt formatCode="0" sourceLinked="1"/>
        <c:majorTickMark val="none"/>
        <c:minorTickMark val="none"/>
        <c:tickLblPos val="none"/>
        <c:spPr>
          <a:ln>
            <a:noFill/>
          </a:ln>
        </c:spPr>
        <c:crossAx val="1650174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F47421"/>
            </a:solidFill>
            <a:ln>
              <a:noFill/>
            </a:ln>
          </c:spPr>
          <c:invertIfNegative val="0"/>
          <c:val>
            <c:numRef>
              <c:f>Group!$J$27:$J$30</c:f>
              <c:numCache>
                <c:formatCode>0</c:formatCode>
                <c:ptCount val="4"/>
                <c:pt idx="0">
                  <c:v>21.42102697911918</c:v>
                </c:pt>
                <c:pt idx="1">
                  <c:v>80.011464788072843</c:v>
                </c:pt>
                <c:pt idx="2">
                  <c:v>198.5097998998568</c:v>
                </c:pt>
                <c:pt idx="3">
                  <c:v>79.943981890075662</c:v>
                </c:pt>
              </c:numCache>
            </c:numRef>
          </c:val>
        </c:ser>
        <c:dLbls>
          <c:showLegendKey val="0"/>
          <c:showVal val="0"/>
          <c:showCatName val="0"/>
          <c:showSerName val="0"/>
          <c:showPercent val="0"/>
          <c:showBubbleSize val="0"/>
        </c:dLbls>
        <c:gapWidth val="90"/>
        <c:axId val="157788800"/>
        <c:axId val="157794688"/>
      </c:barChart>
      <c:catAx>
        <c:axId val="157788800"/>
        <c:scaling>
          <c:orientation val="maxMin"/>
        </c:scaling>
        <c:delete val="0"/>
        <c:axPos val="l"/>
        <c:majorTickMark val="none"/>
        <c:minorTickMark val="none"/>
        <c:tickLblPos val="none"/>
        <c:spPr>
          <a:ln>
            <a:solidFill>
              <a:srgbClr val="C00000"/>
            </a:solidFill>
            <a:prstDash val="sysDash"/>
          </a:ln>
        </c:spPr>
        <c:crossAx val="157794688"/>
        <c:crossesAt val="100"/>
        <c:auto val="1"/>
        <c:lblAlgn val="ctr"/>
        <c:lblOffset val="100"/>
        <c:noMultiLvlLbl val="0"/>
      </c:catAx>
      <c:valAx>
        <c:axId val="157794688"/>
        <c:scaling>
          <c:orientation val="minMax"/>
          <c:max val="200"/>
          <c:min val="0"/>
        </c:scaling>
        <c:delete val="0"/>
        <c:axPos val="t"/>
        <c:numFmt formatCode="0" sourceLinked="1"/>
        <c:majorTickMark val="none"/>
        <c:minorTickMark val="none"/>
        <c:tickLblPos val="none"/>
        <c:spPr>
          <a:ln>
            <a:noFill/>
          </a:ln>
        </c:spPr>
        <c:crossAx val="15778880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00A1C5"/>
            </a:solidFill>
            <a:ln>
              <a:noFill/>
            </a:ln>
          </c:spPr>
          <c:invertIfNegative val="0"/>
          <c:val>
            <c:numRef>
              <c:f>Group!$J$32:$J$34</c:f>
              <c:numCache>
                <c:formatCode>0</c:formatCode>
                <c:ptCount val="3"/>
                <c:pt idx="0">
                  <c:v>70.786985518837426</c:v>
                </c:pt>
                <c:pt idx="1">
                  <c:v>141.39902183087275</c:v>
                </c:pt>
                <c:pt idx="2">
                  <c:v>144.50695902891306</c:v>
                </c:pt>
              </c:numCache>
            </c:numRef>
          </c:val>
        </c:ser>
        <c:dLbls>
          <c:showLegendKey val="0"/>
          <c:showVal val="0"/>
          <c:showCatName val="0"/>
          <c:showSerName val="0"/>
          <c:showPercent val="0"/>
          <c:showBubbleSize val="0"/>
        </c:dLbls>
        <c:gapWidth val="90"/>
        <c:axId val="157801856"/>
        <c:axId val="165225600"/>
      </c:barChart>
      <c:catAx>
        <c:axId val="157801856"/>
        <c:scaling>
          <c:orientation val="maxMin"/>
        </c:scaling>
        <c:delete val="0"/>
        <c:axPos val="l"/>
        <c:majorTickMark val="none"/>
        <c:minorTickMark val="none"/>
        <c:tickLblPos val="none"/>
        <c:spPr>
          <a:ln>
            <a:solidFill>
              <a:srgbClr val="C00000"/>
            </a:solidFill>
            <a:prstDash val="sysDash"/>
          </a:ln>
        </c:spPr>
        <c:crossAx val="165225600"/>
        <c:crossesAt val="100"/>
        <c:auto val="1"/>
        <c:lblAlgn val="ctr"/>
        <c:lblOffset val="100"/>
        <c:noMultiLvlLbl val="0"/>
      </c:catAx>
      <c:valAx>
        <c:axId val="165225600"/>
        <c:scaling>
          <c:orientation val="minMax"/>
          <c:max val="200"/>
          <c:min val="0"/>
        </c:scaling>
        <c:delete val="0"/>
        <c:axPos val="t"/>
        <c:numFmt formatCode="0" sourceLinked="1"/>
        <c:majorTickMark val="none"/>
        <c:minorTickMark val="none"/>
        <c:tickLblPos val="none"/>
        <c:spPr>
          <a:ln>
            <a:noFill/>
          </a:ln>
        </c:spPr>
        <c:crossAx val="15780185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E44296"/>
            </a:solidFill>
            <a:ln>
              <a:noFill/>
            </a:ln>
          </c:spPr>
          <c:invertIfNegative val="0"/>
          <c:val>
            <c:numRef>
              <c:f>Group!$J$36</c:f>
              <c:numCache>
                <c:formatCode>0</c:formatCode>
                <c:ptCount val="1"/>
                <c:pt idx="0">
                  <c:v>34.319816827282978</c:v>
                </c:pt>
              </c:numCache>
            </c:numRef>
          </c:val>
        </c:ser>
        <c:dLbls>
          <c:showLegendKey val="0"/>
          <c:showVal val="0"/>
          <c:showCatName val="0"/>
          <c:showSerName val="0"/>
          <c:showPercent val="0"/>
          <c:showBubbleSize val="0"/>
        </c:dLbls>
        <c:gapWidth val="90"/>
        <c:axId val="165241216"/>
        <c:axId val="165242752"/>
      </c:barChart>
      <c:catAx>
        <c:axId val="165241216"/>
        <c:scaling>
          <c:orientation val="maxMin"/>
        </c:scaling>
        <c:delete val="0"/>
        <c:axPos val="l"/>
        <c:majorTickMark val="none"/>
        <c:minorTickMark val="none"/>
        <c:tickLblPos val="none"/>
        <c:spPr>
          <a:ln>
            <a:solidFill>
              <a:srgbClr val="C00000"/>
            </a:solidFill>
            <a:prstDash val="sysDash"/>
          </a:ln>
        </c:spPr>
        <c:crossAx val="165242752"/>
        <c:crossesAt val="100"/>
        <c:auto val="1"/>
        <c:lblAlgn val="ctr"/>
        <c:lblOffset val="100"/>
        <c:noMultiLvlLbl val="0"/>
      </c:catAx>
      <c:valAx>
        <c:axId val="165242752"/>
        <c:scaling>
          <c:orientation val="minMax"/>
          <c:max val="200"/>
          <c:min val="0"/>
        </c:scaling>
        <c:delete val="0"/>
        <c:axPos val="t"/>
        <c:numFmt formatCode="0" sourceLinked="1"/>
        <c:majorTickMark val="none"/>
        <c:minorTickMark val="none"/>
        <c:tickLblPos val="none"/>
        <c:spPr>
          <a:ln>
            <a:noFill/>
          </a:ln>
        </c:spPr>
        <c:crossAx val="1652412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58811056398931"/>
          <c:y val="0.10763316858868753"/>
          <c:w val="0.81096522877003485"/>
          <c:h val="0.78681679617065992"/>
        </c:manualLayout>
      </c:layout>
      <c:barChart>
        <c:barDir val="bar"/>
        <c:grouping val="clustered"/>
        <c:varyColors val="0"/>
        <c:ser>
          <c:idx val="0"/>
          <c:order val="0"/>
          <c:invertIfNegative val="0"/>
          <c:dPt>
            <c:idx val="0"/>
            <c:invertIfNegative val="0"/>
            <c:bubble3D val="0"/>
            <c:spPr>
              <a:solidFill>
                <a:srgbClr val="304DEC"/>
              </a:solidFill>
              <a:ln>
                <a:noFill/>
              </a:ln>
            </c:spPr>
          </c:dPt>
          <c:dPt>
            <c:idx val="1"/>
            <c:invertIfNegative val="0"/>
            <c:bubble3D val="0"/>
            <c:spPr>
              <a:solidFill>
                <a:srgbClr val="304DEC"/>
              </a:solidFill>
              <a:ln>
                <a:noFill/>
              </a:ln>
            </c:spPr>
          </c:dPt>
          <c:dPt>
            <c:idx val="2"/>
            <c:invertIfNegative val="0"/>
            <c:bubble3D val="0"/>
            <c:spPr>
              <a:solidFill>
                <a:srgbClr val="304DEC"/>
              </a:solidFill>
              <a:ln>
                <a:noFill/>
              </a:ln>
            </c:spPr>
          </c:dPt>
          <c:dPt>
            <c:idx val="3"/>
            <c:invertIfNegative val="0"/>
            <c:bubble3D val="0"/>
            <c:spPr>
              <a:solidFill>
                <a:srgbClr val="7D38BA"/>
              </a:solidFill>
              <a:ln>
                <a:noFill/>
              </a:ln>
            </c:spPr>
          </c:dPt>
          <c:dPt>
            <c:idx val="4"/>
            <c:invertIfNegative val="0"/>
            <c:bubble3D val="0"/>
            <c:spPr>
              <a:solidFill>
                <a:srgbClr val="7D38BA"/>
              </a:solidFill>
              <a:ln>
                <a:noFill/>
              </a:ln>
            </c:spPr>
          </c:dPt>
          <c:dPt>
            <c:idx val="5"/>
            <c:invertIfNegative val="0"/>
            <c:bubble3D val="0"/>
            <c:spPr>
              <a:solidFill>
                <a:srgbClr val="4F9342"/>
              </a:solidFill>
              <a:ln>
                <a:noFill/>
              </a:ln>
            </c:spPr>
          </c:dPt>
          <c:dPt>
            <c:idx val="6"/>
            <c:invertIfNegative val="0"/>
            <c:bubble3D val="0"/>
            <c:spPr>
              <a:solidFill>
                <a:srgbClr val="4F9342"/>
              </a:solidFill>
              <a:ln>
                <a:noFill/>
              </a:ln>
            </c:spPr>
          </c:dPt>
          <c:dPt>
            <c:idx val="7"/>
            <c:invertIfNegative val="0"/>
            <c:bubble3D val="0"/>
            <c:spPr>
              <a:solidFill>
                <a:srgbClr val="4F9342"/>
              </a:solidFill>
              <a:ln>
                <a:noFill/>
              </a:ln>
            </c:spPr>
          </c:dPt>
          <c:dPt>
            <c:idx val="8"/>
            <c:invertIfNegative val="0"/>
            <c:bubble3D val="0"/>
            <c:spPr>
              <a:solidFill>
                <a:srgbClr val="4F9342"/>
              </a:solidFill>
              <a:ln>
                <a:noFill/>
              </a:ln>
            </c:spPr>
          </c:dPt>
          <c:dPt>
            <c:idx val="9"/>
            <c:invertIfNegative val="0"/>
            <c:bubble3D val="0"/>
            <c:spPr>
              <a:solidFill>
                <a:srgbClr val="4F9342"/>
              </a:solidFill>
              <a:ln>
                <a:noFill/>
              </a:ln>
            </c:spPr>
          </c:dPt>
          <c:dPt>
            <c:idx val="10"/>
            <c:invertIfNegative val="0"/>
            <c:bubble3D val="0"/>
            <c:spPr>
              <a:solidFill>
                <a:srgbClr val="F47421"/>
              </a:solidFill>
              <a:ln>
                <a:noFill/>
              </a:ln>
            </c:spPr>
          </c:dPt>
          <c:dPt>
            <c:idx val="11"/>
            <c:invertIfNegative val="0"/>
            <c:bubble3D val="0"/>
            <c:spPr>
              <a:solidFill>
                <a:srgbClr val="F47421"/>
              </a:solidFill>
              <a:ln>
                <a:noFill/>
              </a:ln>
            </c:spPr>
          </c:dPt>
          <c:dPt>
            <c:idx val="12"/>
            <c:invertIfNegative val="0"/>
            <c:bubble3D val="0"/>
            <c:spPr>
              <a:solidFill>
                <a:srgbClr val="F47421"/>
              </a:solidFill>
              <a:ln>
                <a:noFill/>
              </a:ln>
            </c:spPr>
          </c:dPt>
          <c:dPt>
            <c:idx val="13"/>
            <c:invertIfNegative val="0"/>
            <c:bubble3D val="0"/>
            <c:spPr>
              <a:solidFill>
                <a:srgbClr val="F47421"/>
              </a:solidFill>
              <a:ln>
                <a:noFill/>
              </a:ln>
            </c:spPr>
          </c:dPt>
          <c:dPt>
            <c:idx val="14"/>
            <c:invertIfNegative val="0"/>
            <c:bubble3D val="0"/>
            <c:spPr>
              <a:solidFill>
                <a:srgbClr val="00A1C5"/>
              </a:solidFill>
              <a:ln>
                <a:noFill/>
              </a:ln>
            </c:spPr>
          </c:dPt>
          <c:dPt>
            <c:idx val="15"/>
            <c:invertIfNegative val="0"/>
            <c:bubble3D val="0"/>
            <c:spPr>
              <a:solidFill>
                <a:srgbClr val="00A1C5"/>
              </a:solidFill>
              <a:ln>
                <a:noFill/>
              </a:ln>
            </c:spPr>
          </c:dPt>
          <c:dPt>
            <c:idx val="16"/>
            <c:invertIfNegative val="0"/>
            <c:bubble3D val="0"/>
            <c:spPr>
              <a:solidFill>
                <a:srgbClr val="00A1C5"/>
              </a:solidFill>
              <a:ln>
                <a:noFill/>
              </a:ln>
            </c:spPr>
          </c:dPt>
          <c:dPt>
            <c:idx val="17"/>
            <c:invertIfNegative val="0"/>
            <c:bubble3D val="0"/>
            <c:spPr>
              <a:solidFill>
                <a:srgbClr val="E44296"/>
              </a:solidFill>
              <a:ln>
                <a:noFill/>
              </a:ln>
            </c:spPr>
          </c:dPt>
          <c:cat>
            <c:strRef>
              <c:f>Group!$B$81:$B$98</c:f>
              <c:strCache>
                <c:ptCount val="18"/>
                <c:pt idx="0">
                  <c:v>A Lavish Lifestyles</c:v>
                </c:pt>
                <c:pt idx="1">
                  <c:v>B Executive Wealth</c:v>
                </c:pt>
                <c:pt idx="2">
                  <c:v>C Mature Money</c:v>
                </c:pt>
                <c:pt idx="3">
                  <c:v>D City Sophisticates</c:v>
                </c:pt>
                <c:pt idx="4">
                  <c:v>E Career Climbers</c:v>
                </c:pt>
                <c:pt idx="5">
                  <c:v>F Countryside Communities</c:v>
                </c:pt>
                <c:pt idx="6">
                  <c:v>G Successful Suburbs</c:v>
                </c:pt>
                <c:pt idx="7">
                  <c:v>H Steady Neighbourhoods</c:v>
                </c:pt>
                <c:pt idx="8">
                  <c:v>I Comfortable Seniors</c:v>
                </c:pt>
                <c:pt idx="9">
                  <c:v>J Starting Out</c:v>
                </c:pt>
                <c:pt idx="10">
                  <c:v>K Student Life</c:v>
                </c:pt>
                <c:pt idx="11">
                  <c:v>L Modest Means</c:v>
                </c:pt>
                <c:pt idx="12">
                  <c:v>M Striving Families</c:v>
                </c:pt>
                <c:pt idx="13">
                  <c:v>N Poorer Pensioners</c:v>
                </c:pt>
                <c:pt idx="14">
                  <c:v>O Young Hardship</c:v>
                </c:pt>
                <c:pt idx="15">
                  <c:v>P Struggling Estates</c:v>
                </c:pt>
                <c:pt idx="16">
                  <c:v>Q Difficult Circumstances</c:v>
                </c:pt>
                <c:pt idx="17">
                  <c:v>R Not Private Households</c:v>
                </c:pt>
              </c:strCache>
            </c:strRef>
          </c:cat>
          <c:val>
            <c:numRef>
              <c:f>Group!$C$81:$C$98</c:f>
              <c:numCache>
                <c:formatCode>General</c:formatCode>
                <c:ptCount val="18"/>
                <c:pt idx="0">
                  <c:v>0.39482570523144056</c:v>
                </c:pt>
                <c:pt idx="1">
                  <c:v>8.3744610109616069</c:v>
                </c:pt>
                <c:pt idx="2">
                  <c:v>7.3094706218504859</c:v>
                </c:pt>
                <c:pt idx="3">
                  <c:v>1.3922801184477116</c:v>
                </c:pt>
                <c:pt idx="4">
                  <c:v>6.5561847368694481</c:v>
                </c:pt>
                <c:pt idx="5">
                  <c:v>2.3170034807002962</c:v>
                </c:pt>
                <c:pt idx="6">
                  <c:v>6.3224063587718842</c:v>
                </c:pt>
                <c:pt idx="7">
                  <c:v>12.94093199646735</c:v>
                </c:pt>
                <c:pt idx="8">
                  <c:v>2.7118291859317365</c:v>
                </c:pt>
                <c:pt idx="9">
                  <c:v>5.4859992726894902</c:v>
                </c:pt>
                <c:pt idx="10">
                  <c:v>0.61821393319133466</c:v>
                </c:pt>
                <c:pt idx="11">
                  <c:v>6.0055067795729649</c:v>
                </c:pt>
                <c:pt idx="12">
                  <c:v>15.28391085251182</c:v>
                </c:pt>
                <c:pt idx="13">
                  <c:v>3.6521377733908253</c:v>
                </c:pt>
                <c:pt idx="14">
                  <c:v>3.7248688243545116</c:v>
                </c:pt>
                <c:pt idx="15">
                  <c:v>9.9849342823003795</c:v>
                </c:pt>
                <c:pt idx="16">
                  <c:v>6.5509896618006129</c:v>
                </c:pt>
                <c:pt idx="17">
                  <c:v>0.37404540495610161</c:v>
                </c:pt>
              </c:numCache>
            </c:numRef>
          </c:val>
        </c:ser>
        <c:ser>
          <c:idx val="1"/>
          <c:order val="1"/>
          <c:spPr>
            <a:noFill/>
            <a:ln w="19050">
              <a:solidFill>
                <a:schemeClr val="tx1"/>
              </a:solidFill>
              <a:prstDash val="sysDash"/>
            </a:ln>
          </c:spPr>
          <c:invertIfNegative val="0"/>
          <c:cat>
            <c:strRef>
              <c:f>Group!$B$81:$B$98</c:f>
              <c:strCache>
                <c:ptCount val="18"/>
                <c:pt idx="0">
                  <c:v>A Lavish Lifestyles</c:v>
                </c:pt>
                <c:pt idx="1">
                  <c:v>B Executive Wealth</c:v>
                </c:pt>
                <c:pt idx="2">
                  <c:v>C Mature Money</c:v>
                </c:pt>
                <c:pt idx="3">
                  <c:v>D City Sophisticates</c:v>
                </c:pt>
                <c:pt idx="4">
                  <c:v>E Career Climbers</c:v>
                </c:pt>
                <c:pt idx="5">
                  <c:v>F Countryside Communities</c:v>
                </c:pt>
                <c:pt idx="6">
                  <c:v>G Successful Suburbs</c:v>
                </c:pt>
                <c:pt idx="7">
                  <c:v>H Steady Neighbourhoods</c:v>
                </c:pt>
                <c:pt idx="8">
                  <c:v>I Comfortable Seniors</c:v>
                </c:pt>
                <c:pt idx="9">
                  <c:v>J Starting Out</c:v>
                </c:pt>
                <c:pt idx="10">
                  <c:v>K Student Life</c:v>
                </c:pt>
                <c:pt idx="11">
                  <c:v>L Modest Means</c:v>
                </c:pt>
                <c:pt idx="12">
                  <c:v>M Striving Families</c:v>
                </c:pt>
                <c:pt idx="13">
                  <c:v>N Poorer Pensioners</c:v>
                </c:pt>
                <c:pt idx="14">
                  <c:v>O Young Hardship</c:v>
                </c:pt>
                <c:pt idx="15">
                  <c:v>P Struggling Estates</c:v>
                </c:pt>
                <c:pt idx="16">
                  <c:v>Q Difficult Circumstances</c:v>
                </c:pt>
                <c:pt idx="17">
                  <c:v>R Not Private Households</c:v>
                </c:pt>
              </c:strCache>
            </c:strRef>
          </c:cat>
          <c:val>
            <c:numRef>
              <c:f>Group!$D$81:$D$98</c:f>
              <c:numCache>
                <c:formatCode>General</c:formatCode>
                <c:ptCount val="18"/>
                <c:pt idx="0">
                  <c:v>1.3043331936247557</c:v>
                </c:pt>
                <c:pt idx="1">
                  <c:v>12.365216275547946</c:v>
                </c:pt>
                <c:pt idx="2">
                  <c:v>9.4413293442842789</c:v>
                </c:pt>
                <c:pt idx="3">
                  <c:v>3.4946421145738893</c:v>
                </c:pt>
                <c:pt idx="4">
                  <c:v>5.8766201705486836</c:v>
                </c:pt>
                <c:pt idx="5">
                  <c:v>5.8670741715711658</c:v>
                </c:pt>
                <c:pt idx="6">
                  <c:v>6.1594148958137822</c:v>
                </c:pt>
                <c:pt idx="7">
                  <c:v>8.1652232587471971</c:v>
                </c:pt>
                <c:pt idx="8">
                  <c:v>2.7306487741838423</c:v>
                </c:pt>
                <c:pt idx="9">
                  <c:v>3.9891497060510761</c:v>
                </c:pt>
                <c:pt idx="10">
                  <c:v>2.8860144464313415</c:v>
                </c:pt>
                <c:pt idx="11">
                  <c:v>7.505807818266808</c:v>
                </c:pt>
                <c:pt idx="12">
                  <c:v>7.69932308642806</c:v>
                </c:pt>
                <c:pt idx="13">
                  <c:v>4.5683711106766944</c:v>
                </c:pt>
                <c:pt idx="14">
                  <c:v>5.2620814363726103</c:v>
                </c:pt>
                <c:pt idx="15">
                  <c:v>7.0615299547427917</c:v>
                </c:pt>
                <c:pt idx="16">
                  <c:v>4.5333385366512946</c:v>
                </c:pt>
                <c:pt idx="17">
                  <c:v>1.0898817054837817</c:v>
                </c:pt>
              </c:numCache>
            </c:numRef>
          </c:val>
        </c:ser>
        <c:dLbls>
          <c:showLegendKey val="0"/>
          <c:showVal val="0"/>
          <c:showCatName val="0"/>
          <c:showSerName val="0"/>
          <c:showPercent val="0"/>
          <c:showBubbleSize val="0"/>
        </c:dLbls>
        <c:gapWidth val="50"/>
        <c:overlap val="100"/>
        <c:axId val="167531648"/>
        <c:axId val="167533184"/>
      </c:barChart>
      <c:catAx>
        <c:axId val="167531648"/>
        <c:scaling>
          <c:orientation val="maxMin"/>
        </c:scaling>
        <c:delete val="0"/>
        <c:axPos val="l"/>
        <c:numFmt formatCode="General" sourceLinked="0"/>
        <c:majorTickMark val="out"/>
        <c:minorTickMark val="none"/>
        <c:tickLblPos val="nextTo"/>
        <c:txPr>
          <a:bodyPr/>
          <a:lstStyle/>
          <a:p>
            <a:pPr>
              <a:defRPr sz="1000" b="0"/>
            </a:pPr>
            <a:endParaRPr lang="en-US"/>
          </a:p>
        </c:txPr>
        <c:crossAx val="167533184"/>
        <c:crosses val="autoZero"/>
        <c:auto val="1"/>
        <c:lblAlgn val="ctr"/>
        <c:lblOffset val="100"/>
        <c:noMultiLvlLbl val="0"/>
      </c:catAx>
      <c:valAx>
        <c:axId val="167533184"/>
        <c:scaling>
          <c:orientation val="minMax"/>
        </c:scaling>
        <c:delete val="0"/>
        <c:axPos val="b"/>
        <c:majorGridlines>
          <c:spPr>
            <a:ln w="6350">
              <a:solidFill>
                <a:schemeClr val="bg2">
                  <a:lumMod val="90000"/>
                </a:schemeClr>
              </a:solidFill>
              <a:prstDash val="dash"/>
            </a:ln>
          </c:spPr>
        </c:majorGridlines>
        <c:numFmt formatCode="0&quot;%&quot;" sourceLinked="0"/>
        <c:majorTickMark val="out"/>
        <c:minorTickMark val="none"/>
        <c:tickLblPos val="nextTo"/>
        <c:txPr>
          <a:bodyPr/>
          <a:lstStyle/>
          <a:p>
            <a:pPr>
              <a:defRPr sz="900" b="1"/>
            </a:pPr>
            <a:endParaRPr lang="en-US"/>
          </a:p>
        </c:txPr>
        <c:crossAx val="167531648"/>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tx>
            <c:strRef>
              <c:f>'Group (Sorted)'!$B$38</c:f>
              <c:strCache>
                <c:ptCount val="1"/>
                <c:pt idx="0">
                  <c:v>A</c:v>
                </c:pt>
              </c:strCache>
            </c:strRef>
          </c:tx>
          <c:spPr>
            <a:solidFill>
              <a:srgbClr val="304DEC"/>
            </a:solidFill>
          </c:spPr>
          <c:invertIfNegative val="0"/>
          <c:cat>
            <c:strRef>
              <c:f>'Group (Sorted)'!$A$39:$A$56</c:f>
              <c:strCache>
                <c:ptCount val="18"/>
                <c:pt idx="0">
                  <c:v>M</c:v>
                </c:pt>
                <c:pt idx="1">
                  <c:v>H</c:v>
                </c:pt>
                <c:pt idx="2">
                  <c:v>Q</c:v>
                </c:pt>
                <c:pt idx="3">
                  <c:v>P</c:v>
                </c:pt>
                <c:pt idx="4">
                  <c:v>J</c:v>
                </c:pt>
                <c:pt idx="5">
                  <c:v>E</c:v>
                </c:pt>
                <c:pt idx="6">
                  <c:v>G</c:v>
                </c:pt>
                <c:pt idx="7">
                  <c:v>I</c:v>
                </c:pt>
                <c:pt idx="8">
                  <c:v>L</c:v>
                </c:pt>
                <c:pt idx="9">
                  <c:v>N</c:v>
                </c:pt>
                <c:pt idx="10">
                  <c:v>C</c:v>
                </c:pt>
                <c:pt idx="11">
                  <c:v>O</c:v>
                </c:pt>
                <c:pt idx="12">
                  <c:v>B</c:v>
                </c:pt>
                <c:pt idx="13">
                  <c:v>D</c:v>
                </c:pt>
                <c:pt idx="14">
                  <c:v>F</c:v>
                </c:pt>
                <c:pt idx="15">
                  <c:v>R</c:v>
                </c:pt>
                <c:pt idx="16">
                  <c:v>A</c:v>
                </c:pt>
                <c:pt idx="17">
                  <c:v>K</c:v>
                </c:pt>
              </c:strCache>
            </c:strRef>
          </c:cat>
          <c:val>
            <c:numRef>
              <c:f>'Group (Sorted)'!$B$39:$B$56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30.2703103134419</c:v>
                </c:pt>
                <c:pt idx="17">
                  <c:v>100</c:v>
                </c:pt>
              </c:numCache>
            </c:numRef>
          </c:val>
        </c:ser>
        <c:ser>
          <c:idx val="1"/>
          <c:order val="1"/>
          <c:tx>
            <c:strRef>
              <c:f>'Group (Sorted)'!$C$38</c:f>
              <c:strCache>
                <c:ptCount val="1"/>
                <c:pt idx="0">
                  <c:v>B</c:v>
                </c:pt>
              </c:strCache>
            </c:strRef>
          </c:tx>
          <c:spPr>
            <a:solidFill>
              <a:srgbClr val="304DEC"/>
            </a:solidFill>
          </c:spPr>
          <c:invertIfNegative val="0"/>
          <c:cat>
            <c:strRef>
              <c:f>'Group (Sorted)'!$A$39:$A$56</c:f>
              <c:strCache>
                <c:ptCount val="18"/>
                <c:pt idx="0">
                  <c:v>M</c:v>
                </c:pt>
                <c:pt idx="1">
                  <c:v>H</c:v>
                </c:pt>
                <c:pt idx="2">
                  <c:v>Q</c:v>
                </c:pt>
                <c:pt idx="3">
                  <c:v>P</c:v>
                </c:pt>
                <c:pt idx="4">
                  <c:v>J</c:v>
                </c:pt>
                <c:pt idx="5">
                  <c:v>E</c:v>
                </c:pt>
                <c:pt idx="6">
                  <c:v>G</c:v>
                </c:pt>
                <c:pt idx="7">
                  <c:v>I</c:v>
                </c:pt>
                <c:pt idx="8">
                  <c:v>L</c:v>
                </c:pt>
                <c:pt idx="9">
                  <c:v>N</c:v>
                </c:pt>
                <c:pt idx="10">
                  <c:v>C</c:v>
                </c:pt>
                <c:pt idx="11">
                  <c:v>O</c:v>
                </c:pt>
                <c:pt idx="12">
                  <c:v>B</c:v>
                </c:pt>
                <c:pt idx="13">
                  <c:v>D</c:v>
                </c:pt>
                <c:pt idx="14">
                  <c:v>F</c:v>
                </c:pt>
                <c:pt idx="15">
                  <c:v>R</c:v>
                </c:pt>
                <c:pt idx="16">
                  <c:v>A</c:v>
                </c:pt>
                <c:pt idx="17">
                  <c:v>K</c:v>
                </c:pt>
              </c:strCache>
            </c:strRef>
          </c:cat>
          <c:val>
            <c:numRef>
              <c:f>'Group (Sorted)'!$C$39:$C$56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67.725956621737339</c:v>
                </c:pt>
                <c:pt idx="13">
                  <c:v>100</c:v>
                </c:pt>
                <c:pt idx="14">
                  <c:v>100</c:v>
                </c:pt>
                <c:pt idx="15">
                  <c:v>100</c:v>
                </c:pt>
                <c:pt idx="16">
                  <c:v>100</c:v>
                </c:pt>
                <c:pt idx="17">
                  <c:v>100</c:v>
                </c:pt>
              </c:numCache>
            </c:numRef>
          </c:val>
        </c:ser>
        <c:ser>
          <c:idx val="2"/>
          <c:order val="2"/>
          <c:tx>
            <c:strRef>
              <c:f>'Group (Sorted)'!$D$38</c:f>
              <c:strCache>
                <c:ptCount val="1"/>
                <c:pt idx="0">
                  <c:v>C</c:v>
                </c:pt>
              </c:strCache>
            </c:strRef>
          </c:tx>
          <c:spPr>
            <a:solidFill>
              <a:srgbClr val="304DEC"/>
            </a:solidFill>
          </c:spPr>
          <c:invertIfNegative val="0"/>
          <c:cat>
            <c:strRef>
              <c:f>'Group (Sorted)'!$A$39:$A$56</c:f>
              <c:strCache>
                <c:ptCount val="18"/>
                <c:pt idx="0">
                  <c:v>M</c:v>
                </c:pt>
                <c:pt idx="1">
                  <c:v>H</c:v>
                </c:pt>
                <c:pt idx="2">
                  <c:v>Q</c:v>
                </c:pt>
                <c:pt idx="3">
                  <c:v>P</c:v>
                </c:pt>
                <c:pt idx="4">
                  <c:v>J</c:v>
                </c:pt>
                <c:pt idx="5">
                  <c:v>E</c:v>
                </c:pt>
                <c:pt idx="6">
                  <c:v>G</c:v>
                </c:pt>
                <c:pt idx="7">
                  <c:v>I</c:v>
                </c:pt>
                <c:pt idx="8">
                  <c:v>L</c:v>
                </c:pt>
                <c:pt idx="9">
                  <c:v>N</c:v>
                </c:pt>
                <c:pt idx="10">
                  <c:v>C</c:v>
                </c:pt>
                <c:pt idx="11">
                  <c:v>O</c:v>
                </c:pt>
                <c:pt idx="12">
                  <c:v>B</c:v>
                </c:pt>
                <c:pt idx="13">
                  <c:v>D</c:v>
                </c:pt>
                <c:pt idx="14">
                  <c:v>F</c:v>
                </c:pt>
                <c:pt idx="15">
                  <c:v>R</c:v>
                </c:pt>
                <c:pt idx="16">
                  <c:v>A</c:v>
                </c:pt>
                <c:pt idx="17">
                  <c:v>K</c:v>
                </c:pt>
              </c:strCache>
            </c:strRef>
          </c:cat>
          <c:val>
            <c:numRef>
              <c:f>'Group (Sorted)'!$D$39:$D$56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77.419930555389357</c:v>
                </c:pt>
                <c:pt idx="11">
                  <c:v>100</c:v>
                </c:pt>
                <c:pt idx="12">
                  <c:v>100</c:v>
                </c:pt>
                <c:pt idx="13">
                  <c:v>100</c:v>
                </c:pt>
                <c:pt idx="14">
                  <c:v>100</c:v>
                </c:pt>
                <c:pt idx="15">
                  <c:v>100</c:v>
                </c:pt>
                <c:pt idx="16">
                  <c:v>100</c:v>
                </c:pt>
                <c:pt idx="17">
                  <c:v>100</c:v>
                </c:pt>
              </c:numCache>
            </c:numRef>
          </c:val>
        </c:ser>
        <c:ser>
          <c:idx val="3"/>
          <c:order val="3"/>
          <c:tx>
            <c:strRef>
              <c:f>'Group (Sorted)'!$E$38</c:f>
              <c:strCache>
                <c:ptCount val="1"/>
                <c:pt idx="0">
                  <c:v>D</c:v>
                </c:pt>
              </c:strCache>
            </c:strRef>
          </c:tx>
          <c:spPr>
            <a:solidFill>
              <a:srgbClr val="7D38BA"/>
            </a:solidFill>
          </c:spPr>
          <c:invertIfNegative val="0"/>
          <c:cat>
            <c:strRef>
              <c:f>'Group (Sorted)'!$A$39:$A$56</c:f>
              <c:strCache>
                <c:ptCount val="18"/>
                <c:pt idx="0">
                  <c:v>M</c:v>
                </c:pt>
                <c:pt idx="1">
                  <c:v>H</c:v>
                </c:pt>
                <c:pt idx="2">
                  <c:v>Q</c:v>
                </c:pt>
                <c:pt idx="3">
                  <c:v>P</c:v>
                </c:pt>
                <c:pt idx="4">
                  <c:v>J</c:v>
                </c:pt>
                <c:pt idx="5">
                  <c:v>E</c:v>
                </c:pt>
                <c:pt idx="6">
                  <c:v>G</c:v>
                </c:pt>
                <c:pt idx="7">
                  <c:v>I</c:v>
                </c:pt>
                <c:pt idx="8">
                  <c:v>L</c:v>
                </c:pt>
                <c:pt idx="9">
                  <c:v>N</c:v>
                </c:pt>
                <c:pt idx="10">
                  <c:v>C</c:v>
                </c:pt>
                <c:pt idx="11">
                  <c:v>O</c:v>
                </c:pt>
                <c:pt idx="12">
                  <c:v>B</c:v>
                </c:pt>
                <c:pt idx="13">
                  <c:v>D</c:v>
                </c:pt>
                <c:pt idx="14">
                  <c:v>F</c:v>
                </c:pt>
                <c:pt idx="15">
                  <c:v>R</c:v>
                </c:pt>
                <c:pt idx="16">
                  <c:v>A</c:v>
                </c:pt>
                <c:pt idx="17">
                  <c:v>K</c:v>
                </c:pt>
              </c:strCache>
            </c:strRef>
          </c:cat>
          <c:val>
            <c:numRef>
              <c:f>'Group (Sorted)'!$E$39:$E$56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39.840420643974177</c:v>
                </c:pt>
                <c:pt idx="14">
                  <c:v>100</c:v>
                </c:pt>
                <c:pt idx="15">
                  <c:v>100</c:v>
                </c:pt>
                <c:pt idx="16">
                  <c:v>100</c:v>
                </c:pt>
                <c:pt idx="17">
                  <c:v>100</c:v>
                </c:pt>
              </c:numCache>
            </c:numRef>
          </c:val>
        </c:ser>
        <c:ser>
          <c:idx val="4"/>
          <c:order val="4"/>
          <c:tx>
            <c:strRef>
              <c:f>'Group (Sorted)'!$F$38</c:f>
              <c:strCache>
                <c:ptCount val="1"/>
                <c:pt idx="0">
                  <c:v>E</c:v>
                </c:pt>
              </c:strCache>
            </c:strRef>
          </c:tx>
          <c:spPr>
            <a:solidFill>
              <a:srgbClr val="7D38BA"/>
            </a:solidFill>
          </c:spPr>
          <c:invertIfNegative val="0"/>
          <c:cat>
            <c:strRef>
              <c:f>'Group (Sorted)'!$A$39:$A$56</c:f>
              <c:strCache>
                <c:ptCount val="18"/>
                <c:pt idx="0">
                  <c:v>M</c:v>
                </c:pt>
                <c:pt idx="1">
                  <c:v>H</c:v>
                </c:pt>
                <c:pt idx="2">
                  <c:v>Q</c:v>
                </c:pt>
                <c:pt idx="3">
                  <c:v>P</c:v>
                </c:pt>
                <c:pt idx="4">
                  <c:v>J</c:v>
                </c:pt>
                <c:pt idx="5">
                  <c:v>E</c:v>
                </c:pt>
                <c:pt idx="6">
                  <c:v>G</c:v>
                </c:pt>
                <c:pt idx="7">
                  <c:v>I</c:v>
                </c:pt>
                <c:pt idx="8">
                  <c:v>L</c:v>
                </c:pt>
                <c:pt idx="9">
                  <c:v>N</c:v>
                </c:pt>
                <c:pt idx="10">
                  <c:v>C</c:v>
                </c:pt>
                <c:pt idx="11">
                  <c:v>O</c:v>
                </c:pt>
                <c:pt idx="12">
                  <c:v>B</c:v>
                </c:pt>
                <c:pt idx="13">
                  <c:v>D</c:v>
                </c:pt>
                <c:pt idx="14">
                  <c:v>F</c:v>
                </c:pt>
                <c:pt idx="15">
                  <c:v>R</c:v>
                </c:pt>
                <c:pt idx="16">
                  <c:v>A</c:v>
                </c:pt>
                <c:pt idx="17">
                  <c:v>K</c:v>
                </c:pt>
              </c:strCache>
            </c:strRef>
          </c:cat>
          <c:val>
            <c:numRef>
              <c:f>'Group (Sorted)'!$F$39:$F$56</c:f>
              <c:numCache>
                <c:formatCode>General</c:formatCode>
                <c:ptCount val="18"/>
                <c:pt idx="0">
                  <c:v>100</c:v>
                </c:pt>
                <c:pt idx="1">
                  <c:v>100</c:v>
                </c:pt>
                <c:pt idx="2">
                  <c:v>100</c:v>
                </c:pt>
                <c:pt idx="3">
                  <c:v>100</c:v>
                </c:pt>
                <c:pt idx="4">
                  <c:v>100</c:v>
                </c:pt>
                <c:pt idx="5">
                  <c:v>111.56386743738307</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ser>
        <c:ser>
          <c:idx val="5"/>
          <c:order val="5"/>
          <c:tx>
            <c:strRef>
              <c:f>'Group (Sorted)'!$G$38</c:f>
              <c:strCache>
                <c:ptCount val="1"/>
                <c:pt idx="0">
                  <c:v>F</c:v>
                </c:pt>
              </c:strCache>
            </c:strRef>
          </c:tx>
          <c:spPr>
            <a:solidFill>
              <a:srgbClr val="4F9342"/>
            </a:solidFill>
          </c:spPr>
          <c:invertIfNegative val="0"/>
          <c:cat>
            <c:strRef>
              <c:f>'Group (Sorted)'!$A$39:$A$56</c:f>
              <c:strCache>
                <c:ptCount val="18"/>
                <c:pt idx="0">
                  <c:v>M</c:v>
                </c:pt>
                <c:pt idx="1">
                  <c:v>H</c:v>
                </c:pt>
                <c:pt idx="2">
                  <c:v>Q</c:v>
                </c:pt>
                <c:pt idx="3">
                  <c:v>P</c:v>
                </c:pt>
                <c:pt idx="4">
                  <c:v>J</c:v>
                </c:pt>
                <c:pt idx="5">
                  <c:v>E</c:v>
                </c:pt>
                <c:pt idx="6">
                  <c:v>G</c:v>
                </c:pt>
                <c:pt idx="7">
                  <c:v>I</c:v>
                </c:pt>
                <c:pt idx="8">
                  <c:v>L</c:v>
                </c:pt>
                <c:pt idx="9">
                  <c:v>N</c:v>
                </c:pt>
                <c:pt idx="10">
                  <c:v>C</c:v>
                </c:pt>
                <c:pt idx="11">
                  <c:v>O</c:v>
                </c:pt>
                <c:pt idx="12">
                  <c:v>B</c:v>
                </c:pt>
                <c:pt idx="13">
                  <c:v>D</c:v>
                </c:pt>
                <c:pt idx="14">
                  <c:v>F</c:v>
                </c:pt>
                <c:pt idx="15">
                  <c:v>R</c:v>
                </c:pt>
                <c:pt idx="16">
                  <c:v>A</c:v>
                </c:pt>
                <c:pt idx="17">
                  <c:v>K</c:v>
                </c:pt>
              </c:strCache>
            </c:strRef>
          </c:cat>
          <c:val>
            <c:numRef>
              <c:f>'Group (Sorted)'!$G$39:$G$56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39.491634381022614</c:v>
                </c:pt>
                <c:pt idx="15">
                  <c:v>100</c:v>
                </c:pt>
                <c:pt idx="16">
                  <c:v>100</c:v>
                </c:pt>
                <c:pt idx="17">
                  <c:v>100</c:v>
                </c:pt>
              </c:numCache>
            </c:numRef>
          </c:val>
        </c:ser>
        <c:ser>
          <c:idx val="6"/>
          <c:order val="6"/>
          <c:tx>
            <c:strRef>
              <c:f>'Group (Sorted)'!$H$38</c:f>
              <c:strCache>
                <c:ptCount val="1"/>
                <c:pt idx="0">
                  <c:v>G</c:v>
                </c:pt>
              </c:strCache>
            </c:strRef>
          </c:tx>
          <c:spPr>
            <a:solidFill>
              <a:srgbClr val="4F9342"/>
            </a:solidFill>
          </c:spPr>
          <c:invertIfNegative val="0"/>
          <c:cat>
            <c:strRef>
              <c:f>'Group (Sorted)'!$A$39:$A$56</c:f>
              <c:strCache>
                <c:ptCount val="18"/>
                <c:pt idx="0">
                  <c:v>M</c:v>
                </c:pt>
                <c:pt idx="1">
                  <c:v>H</c:v>
                </c:pt>
                <c:pt idx="2">
                  <c:v>Q</c:v>
                </c:pt>
                <c:pt idx="3">
                  <c:v>P</c:v>
                </c:pt>
                <c:pt idx="4">
                  <c:v>J</c:v>
                </c:pt>
                <c:pt idx="5">
                  <c:v>E</c:v>
                </c:pt>
                <c:pt idx="6">
                  <c:v>G</c:v>
                </c:pt>
                <c:pt idx="7">
                  <c:v>I</c:v>
                </c:pt>
                <c:pt idx="8">
                  <c:v>L</c:v>
                </c:pt>
                <c:pt idx="9">
                  <c:v>N</c:v>
                </c:pt>
                <c:pt idx="10">
                  <c:v>C</c:v>
                </c:pt>
                <c:pt idx="11">
                  <c:v>O</c:v>
                </c:pt>
                <c:pt idx="12">
                  <c:v>B</c:v>
                </c:pt>
                <c:pt idx="13">
                  <c:v>D</c:v>
                </c:pt>
                <c:pt idx="14">
                  <c:v>F</c:v>
                </c:pt>
                <c:pt idx="15">
                  <c:v>R</c:v>
                </c:pt>
                <c:pt idx="16">
                  <c:v>A</c:v>
                </c:pt>
                <c:pt idx="17">
                  <c:v>K</c:v>
                </c:pt>
              </c:strCache>
            </c:strRef>
          </c:cat>
          <c:val>
            <c:numRef>
              <c:f>'Group (Sorted)'!$H$39:$H$56</c:f>
              <c:numCache>
                <c:formatCode>General</c:formatCode>
                <c:ptCount val="18"/>
                <c:pt idx="0">
                  <c:v>100</c:v>
                </c:pt>
                <c:pt idx="1">
                  <c:v>100</c:v>
                </c:pt>
                <c:pt idx="2">
                  <c:v>100</c:v>
                </c:pt>
                <c:pt idx="3">
                  <c:v>100</c:v>
                </c:pt>
                <c:pt idx="4">
                  <c:v>100</c:v>
                </c:pt>
                <c:pt idx="5">
                  <c:v>100</c:v>
                </c:pt>
                <c:pt idx="6">
                  <c:v>102.64621665718407</c:v>
                </c:pt>
                <c:pt idx="7">
                  <c:v>100</c:v>
                </c:pt>
                <c:pt idx="8">
                  <c:v>100</c:v>
                </c:pt>
                <c:pt idx="9">
                  <c:v>100</c:v>
                </c:pt>
                <c:pt idx="10">
                  <c:v>100</c:v>
                </c:pt>
                <c:pt idx="11">
                  <c:v>100</c:v>
                </c:pt>
                <c:pt idx="12">
                  <c:v>100</c:v>
                </c:pt>
                <c:pt idx="13">
                  <c:v>100</c:v>
                </c:pt>
                <c:pt idx="14">
                  <c:v>100</c:v>
                </c:pt>
                <c:pt idx="15">
                  <c:v>100</c:v>
                </c:pt>
                <c:pt idx="16">
                  <c:v>100</c:v>
                </c:pt>
                <c:pt idx="17">
                  <c:v>100</c:v>
                </c:pt>
              </c:numCache>
            </c:numRef>
          </c:val>
        </c:ser>
        <c:ser>
          <c:idx val="7"/>
          <c:order val="7"/>
          <c:tx>
            <c:strRef>
              <c:f>'Group (Sorted)'!$I$38</c:f>
              <c:strCache>
                <c:ptCount val="1"/>
                <c:pt idx="0">
                  <c:v>H</c:v>
                </c:pt>
              </c:strCache>
            </c:strRef>
          </c:tx>
          <c:spPr>
            <a:solidFill>
              <a:srgbClr val="4F9342"/>
            </a:solidFill>
          </c:spPr>
          <c:invertIfNegative val="0"/>
          <c:cat>
            <c:strRef>
              <c:f>'Group (Sorted)'!$A$39:$A$56</c:f>
              <c:strCache>
                <c:ptCount val="18"/>
                <c:pt idx="0">
                  <c:v>M</c:v>
                </c:pt>
                <c:pt idx="1">
                  <c:v>H</c:v>
                </c:pt>
                <c:pt idx="2">
                  <c:v>Q</c:v>
                </c:pt>
                <c:pt idx="3">
                  <c:v>P</c:v>
                </c:pt>
                <c:pt idx="4">
                  <c:v>J</c:v>
                </c:pt>
                <c:pt idx="5">
                  <c:v>E</c:v>
                </c:pt>
                <c:pt idx="6">
                  <c:v>G</c:v>
                </c:pt>
                <c:pt idx="7">
                  <c:v>I</c:v>
                </c:pt>
                <c:pt idx="8">
                  <c:v>L</c:v>
                </c:pt>
                <c:pt idx="9">
                  <c:v>N</c:v>
                </c:pt>
                <c:pt idx="10">
                  <c:v>C</c:v>
                </c:pt>
                <c:pt idx="11">
                  <c:v>O</c:v>
                </c:pt>
                <c:pt idx="12">
                  <c:v>B</c:v>
                </c:pt>
                <c:pt idx="13">
                  <c:v>D</c:v>
                </c:pt>
                <c:pt idx="14">
                  <c:v>F</c:v>
                </c:pt>
                <c:pt idx="15">
                  <c:v>R</c:v>
                </c:pt>
                <c:pt idx="16">
                  <c:v>A</c:v>
                </c:pt>
                <c:pt idx="17">
                  <c:v>K</c:v>
                </c:pt>
              </c:strCache>
            </c:strRef>
          </c:cat>
          <c:val>
            <c:numRef>
              <c:f>'Group (Sorted)'!$I$39:$I$56</c:f>
              <c:numCache>
                <c:formatCode>General</c:formatCode>
                <c:ptCount val="18"/>
                <c:pt idx="0">
                  <c:v>100</c:v>
                </c:pt>
                <c:pt idx="1">
                  <c:v>158.4884036404523</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ser>
        <c:ser>
          <c:idx val="8"/>
          <c:order val="8"/>
          <c:tx>
            <c:strRef>
              <c:f>'Group (Sorted)'!$J$38</c:f>
              <c:strCache>
                <c:ptCount val="1"/>
                <c:pt idx="0">
                  <c:v>I</c:v>
                </c:pt>
              </c:strCache>
            </c:strRef>
          </c:tx>
          <c:spPr>
            <a:solidFill>
              <a:srgbClr val="4F9342"/>
            </a:solidFill>
          </c:spPr>
          <c:invertIfNegative val="0"/>
          <c:cat>
            <c:strRef>
              <c:f>'Group (Sorted)'!$A$39:$A$56</c:f>
              <c:strCache>
                <c:ptCount val="18"/>
                <c:pt idx="0">
                  <c:v>M</c:v>
                </c:pt>
                <c:pt idx="1">
                  <c:v>H</c:v>
                </c:pt>
                <c:pt idx="2">
                  <c:v>Q</c:v>
                </c:pt>
                <c:pt idx="3">
                  <c:v>P</c:v>
                </c:pt>
                <c:pt idx="4">
                  <c:v>J</c:v>
                </c:pt>
                <c:pt idx="5">
                  <c:v>E</c:v>
                </c:pt>
                <c:pt idx="6">
                  <c:v>G</c:v>
                </c:pt>
                <c:pt idx="7">
                  <c:v>I</c:v>
                </c:pt>
                <c:pt idx="8">
                  <c:v>L</c:v>
                </c:pt>
                <c:pt idx="9">
                  <c:v>N</c:v>
                </c:pt>
                <c:pt idx="10">
                  <c:v>C</c:v>
                </c:pt>
                <c:pt idx="11">
                  <c:v>O</c:v>
                </c:pt>
                <c:pt idx="12">
                  <c:v>B</c:v>
                </c:pt>
                <c:pt idx="13">
                  <c:v>D</c:v>
                </c:pt>
                <c:pt idx="14">
                  <c:v>F</c:v>
                </c:pt>
                <c:pt idx="15">
                  <c:v>R</c:v>
                </c:pt>
                <c:pt idx="16">
                  <c:v>A</c:v>
                </c:pt>
                <c:pt idx="17">
                  <c:v>K</c:v>
                </c:pt>
              </c:strCache>
            </c:strRef>
          </c:cat>
          <c:val>
            <c:numRef>
              <c:f>'Group (Sorted)'!$J$39:$J$56</c:f>
              <c:numCache>
                <c:formatCode>General</c:formatCode>
                <c:ptCount val="18"/>
                <c:pt idx="0">
                  <c:v>100</c:v>
                </c:pt>
                <c:pt idx="1">
                  <c:v>100</c:v>
                </c:pt>
                <c:pt idx="2">
                  <c:v>100</c:v>
                </c:pt>
                <c:pt idx="3">
                  <c:v>100</c:v>
                </c:pt>
                <c:pt idx="4">
                  <c:v>100</c:v>
                </c:pt>
                <c:pt idx="5">
                  <c:v>100</c:v>
                </c:pt>
                <c:pt idx="6">
                  <c:v>100</c:v>
                </c:pt>
                <c:pt idx="7">
                  <c:v>99.310801578363709</c:v>
                </c:pt>
                <c:pt idx="8">
                  <c:v>100</c:v>
                </c:pt>
                <c:pt idx="9">
                  <c:v>100</c:v>
                </c:pt>
                <c:pt idx="10">
                  <c:v>100</c:v>
                </c:pt>
                <c:pt idx="11">
                  <c:v>100</c:v>
                </c:pt>
                <c:pt idx="12">
                  <c:v>100</c:v>
                </c:pt>
                <c:pt idx="13">
                  <c:v>100</c:v>
                </c:pt>
                <c:pt idx="14">
                  <c:v>100</c:v>
                </c:pt>
                <c:pt idx="15">
                  <c:v>100</c:v>
                </c:pt>
                <c:pt idx="16">
                  <c:v>100</c:v>
                </c:pt>
                <c:pt idx="17">
                  <c:v>100</c:v>
                </c:pt>
              </c:numCache>
            </c:numRef>
          </c:val>
        </c:ser>
        <c:ser>
          <c:idx val="9"/>
          <c:order val="9"/>
          <c:tx>
            <c:strRef>
              <c:f>'Group (Sorted)'!$K$38</c:f>
              <c:strCache>
                <c:ptCount val="1"/>
                <c:pt idx="0">
                  <c:v>J</c:v>
                </c:pt>
              </c:strCache>
            </c:strRef>
          </c:tx>
          <c:spPr>
            <a:solidFill>
              <a:srgbClr val="4F9342"/>
            </a:solidFill>
          </c:spPr>
          <c:invertIfNegative val="0"/>
          <c:cat>
            <c:strRef>
              <c:f>'Group (Sorted)'!$A$39:$A$56</c:f>
              <c:strCache>
                <c:ptCount val="18"/>
                <c:pt idx="0">
                  <c:v>M</c:v>
                </c:pt>
                <c:pt idx="1">
                  <c:v>H</c:v>
                </c:pt>
                <c:pt idx="2">
                  <c:v>Q</c:v>
                </c:pt>
                <c:pt idx="3">
                  <c:v>P</c:v>
                </c:pt>
                <c:pt idx="4">
                  <c:v>J</c:v>
                </c:pt>
                <c:pt idx="5">
                  <c:v>E</c:v>
                </c:pt>
                <c:pt idx="6">
                  <c:v>G</c:v>
                </c:pt>
                <c:pt idx="7">
                  <c:v>I</c:v>
                </c:pt>
                <c:pt idx="8">
                  <c:v>L</c:v>
                </c:pt>
                <c:pt idx="9">
                  <c:v>N</c:v>
                </c:pt>
                <c:pt idx="10">
                  <c:v>C</c:v>
                </c:pt>
                <c:pt idx="11">
                  <c:v>O</c:v>
                </c:pt>
                <c:pt idx="12">
                  <c:v>B</c:v>
                </c:pt>
                <c:pt idx="13">
                  <c:v>D</c:v>
                </c:pt>
                <c:pt idx="14">
                  <c:v>F</c:v>
                </c:pt>
                <c:pt idx="15">
                  <c:v>R</c:v>
                </c:pt>
                <c:pt idx="16">
                  <c:v>A</c:v>
                </c:pt>
                <c:pt idx="17">
                  <c:v>K</c:v>
                </c:pt>
              </c:strCache>
            </c:strRef>
          </c:cat>
          <c:val>
            <c:numRef>
              <c:f>'Group (Sorted)'!$K$39:$K$56</c:f>
              <c:numCache>
                <c:formatCode>General</c:formatCode>
                <c:ptCount val="18"/>
                <c:pt idx="0">
                  <c:v>100</c:v>
                </c:pt>
                <c:pt idx="1">
                  <c:v>100</c:v>
                </c:pt>
                <c:pt idx="2">
                  <c:v>100</c:v>
                </c:pt>
                <c:pt idx="3">
                  <c:v>100</c:v>
                </c:pt>
                <c:pt idx="4">
                  <c:v>137.52302312364631</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ser>
        <c:ser>
          <c:idx val="10"/>
          <c:order val="10"/>
          <c:tx>
            <c:strRef>
              <c:f>'Group (Sorted)'!$L$38</c:f>
              <c:strCache>
                <c:ptCount val="1"/>
                <c:pt idx="0">
                  <c:v>K</c:v>
                </c:pt>
              </c:strCache>
            </c:strRef>
          </c:tx>
          <c:spPr>
            <a:solidFill>
              <a:srgbClr val="F47421"/>
            </a:solidFill>
          </c:spPr>
          <c:invertIfNegative val="0"/>
          <c:cat>
            <c:strRef>
              <c:f>'Group (Sorted)'!$A$39:$A$56</c:f>
              <c:strCache>
                <c:ptCount val="18"/>
                <c:pt idx="0">
                  <c:v>M</c:v>
                </c:pt>
                <c:pt idx="1">
                  <c:v>H</c:v>
                </c:pt>
                <c:pt idx="2">
                  <c:v>Q</c:v>
                </c:pt>
                <c:pt idx="3">
                  <c:v>P</c:v>
                </c:pt>
                <c:pt idx="4">
                  <c:v>J</c:v>
                </c:pt>
                <c:pt idx="5">
                  <c:v>E</c:v>
                </c:pt>
                <c:pt idx="6">
                  <c:v>G</c:v>
                </c:pt>
                <c:pt idx="7">
                  <c:v>I</c:v>
                </c:pt>
                <c:pt idx="8">
                  <c:v>L</c:v>
                </c:pt>
                <c:pt idx="9">
                  <c:v>N</c:v>
                </c:pt>
                <c:pt idx="10">
                  <c:v>C</c:v>
                </c:pt>
                <c:pt idx="11">
                  <c:v>O</c:v>
                </c:pt>
                <c:pt idx="12">
                  <c:v>B</c:v>
                </c:pt>
                <c:pt idx="13">
                  <c:v>D</c:v>
                </c:pt>
                <c:pt idx="14">
                  <c:v>F</c:v>
                </c:pt>
                <c:pt idx="15">
                  <c:v>R</c:v>
                </c:pt>
                <c:pt idx="16">
                  <c:v>A</c:v>
                </c:pt>
                <c:pt idx="17">
                  <c:v>K</c:v>
                </c:pt>
              </c:strCache>
            </c:strRef>
          </c:cat>
          <c:val>
            <c:numRef>
              <c:f>'Group (Sorted)'!$L$39:$L$56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21.42102697911918</c:v>
                </c:pt>
              </c:numCache>
            </c:numRef>
          </c:val>
        </c:ser>
        <c:ser>
          <c:idx val="11"/>
          <c:order val="11"/>
          <c:tx>
            <c:strRef>
              <c:f>'Group (Sorted)'!$M$38</c:f>
              <c:strCache>
                <c:ptCount val="1"/>
                <c:pt idx="0">
                  <c:v>L</c:v>
                </c:pt>
              </c:strCache>
            </c:strRef>
          </c:tx>
          <c:spPr>
            <a:solidFill>
              <a:srgbClr val="F47421"/>
            </a:solidFill>
          </c:spPr>
          <c:invertIfNegative val="0"/>
          <c:cat>
            <c:strRef>
              <c:f>'Group (Sorted)'!$A$39:$A$56</c:f>
              <c:strCache>
                <c:ptCount val="18"/>
                <c:pt idx="0">
                  <c:v>M</c:v>
                </c:pt>
                <c:pt idx="1">
                  <c:v>H</c:v>
                </c:pt>
                <c:pt idx="2">
                  <c:v>Q</c:v>
                </c:pt>
                <c:pt idx="3">
                  <c:v>P</c:v>
                </c:pt>
                <c:pt idx="4">
                  <c:v>J</c:v>
                </c:pt>
                <c:pt idx="5">
                  <c:v>E</c:v>
                </c:pt>
                <c:pt idx="6">
                  <c:v>G</c:v>
                </c:pt>
                <c:pt idx="7">
                  <c:v>I</c:v>
                </c:pt>
                <c:pt idx="8">
                  <c:v>L</c:v>
                </c:pt>
                <c:pt idx="9">
                  <c:v>N</c:v>
                </c:pt>
                <c:pt idx="10">
                  <c:v>C</c:v>
                </c:pt>
                <c:pt idx="11">
                  <c:v>O</c:v>
                </c:pt>
                <c:pt idx="12">
                  <c:v>B</c:v>
                </c:pt>
                <c:pt idx="13">
                  <c:v>D</c:v>
                </c:pt>
                <c:pt idx="14">
                  <c:v>F</c:v>
                </c:pt>
                <c:pt idx="15">
                  <c:v>R</c:v>
                </c:pt>
                <c:pt idx="16">
                  <c:v>A</c:v>
                </c:pt>
                <c:pt idx="17">
                  <c:v>K</c:v>
                </c:pt>
              </c:strCache>
            </c:strRef>
          </c:cat>
          <c:val>
            <c:numRef>
              <c:f>'Group (Sorted)'!$M$39:$M$56</c:f>
              <c:numCache>
                <c:formatCode>General</c:formatCode>
                <c:ptCount val="18"/>
                <c:pt idx="0">
                  <c:v>100</c:v>
                </c:pt>
                <c:pt idx="1">
                  <c:v>100</c:v>
                </c:pt>
                <c:pt idx="2">
                  <c:v>100</c:v>
                </c:pt>
                <c:pt idx="3">
                  <c:v>100</c:v>
                </c:pt>
                <c:pt idx="4">
                  <c:v>100</c:v>
                </c:pt>
                <c:pt idx="5">
                  <c:v>100</c:v>
                </c:pt>
                <c:pt idx="6">
                  <c:v>100</c:v>
                </c:pt>
                <c:pt idx="7">
                  <c:v>100</c:v>
                </c:pt>
                <c:pt idx="8">
                  <c:v>80.011464788072843</c:v>
                </c:pt>
                <c:pt idx="9">
                  <c:v>100</c:v>
                </c:pt>
                <c:pt idx="10">
                  <c:v>100</c:v>
                </c:pt>
                <c:pt idx="11">
                  <c:v>100</c:v>
                </c:pt>
                <c:pt idx="12">
                  <c:v>100</c:v>
                </c:pt>
                <c:pt idx="13">
                  <c:v>100</c:v>
                </c:pt>
                <c:pt idx="14">
                  <c:v>100</c:v>
                </c:pt>
                <c:pt idx="15">
                  <c:v>100</c:v>
                </c:pt>
                <c:pt idx="16">
                  <c:v>100</c:v>
                </c:pt>
                <c:pt idx="17">
                  <c:v>100</c:v>
                </c:pt>
              </c:numCache>
            </c:numRef>
          </c:val>
        </c:ser>
        <c:ser>
          <c:idx val="12"/>
          <c:order val="12"/>
          <c:tx>
            <c:strRef>
              <c:f>'Group (Sorted)'!$N$38</c:f>
              <c:strCache>
                <c:ptCount val="1"/>
                <c:pt idx="0">
                  <c:v>M</c:v>
                </c:pt>
              </c:strCache>
            </c:strRef>
          </c:tx>
          <c:spPr>
            <a:solidFill>
              <a:srgbClr val="F47421"/>
            </a:solidFill>
          </c:spPr>
          <c:invertIfNegative val="0"/>
          <c:cat>
            <c:strRef>
              <c:f>'Group (Sorted)'!$A$39:$A$56</c:f>
              <c:strCache>
                <c:ptCount val="18"/>
                <c:pt idx="0">
                  <c:v>M</c:v>
                </c:pt>
                <c:pt idx="1">
                  <c:v>H</c:v>
                </c:pt>
                <c:pt idx="2">
                  <c:v>Q</c:v>
                </c:pt>
                <c:pt idx="3">
                  <c:v>P</c:v>
                </c:pt>
                <c:pt idx="4">
                  <c:v>J</c:v>
                </c:pt>
                <c:pt idx="5">
                  <c:v>E</c:v>
                </c:pt>
                <c:pt idx="6">
                  <c:v>G</c:v>
                </c:pt>
                <c:pt idx="7">
                  <c:v>I</c:v>
                </c:pt>
                <c:pt idx="8">
                  <c:v>L</c:v>
                </c:pt>
                <c:pt idx="9">
                  <c:v>N</c:v>
                </c:pt>
                <c:pt idx="10">
                  <c:v>C</c:v>
                </c:pt>
                <c:pt idx="11">
                  <c:v>O</c:v>
                </c:pt>
                <c:pt idx="12">
                  <c:v>B</c:v>
                </c:pt>
                <c:pt idx="13">
                  <c:v>D</c:v>
                </c:pt>
                <c:pt idx="14">
                  <c:v>F</c:v>
                </c:pt>
                <c:pt idx="15">
                  <c:v>R</c:v>
                </c:pt>
                <c:pt idx="16">
                  <c:v>A</c:v>
                </c:pt>
                <c:pt idx="17">
                  <c:v>K</c:v>
                </c:pt>
              </c:strCache>
            </c:strRef>
          </c:cat>
          <c:val>
            <c:numRef>
              <c:f>'Group (Sorted)'!$N$39:$N$56</c:f>
              <c:numCache>
                <c:formatCode>General</c:formatCode>
                <c:ptCount val="18"/>
                <c:pt idx="0">
                  <c:v>198.5097998998568</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ser>
        <c:ser>
          <c:idx val="13"/>
          <c:order val="13"/>
          <c:tx>
            <c:strRef>
              <c:f>'Group (Sorted)'!$O$38</c:f>
              <c:strCache>
                <c:ptCount val="1"/>
                <c:pt idx="0">
                  <c:v>N</c:v>
                </c:pt>
              </c:strCache>
            </c:strRef>
          </c:tx>
          <c:spPr>
            <a:solidFill>
              <a:srgbClr val="F47421"/>
            </a:solidFill>
          </c:spPr>
          <c:invertIfNegative val="0"/>
          <c:cat>
            <c:strRef>
              <c:f>'Group (Sorted)'!$A$39:$A$56</c:f>
              <c:strCache>
                <c:ptCount val="18"/>
                <c:pt idx="0">
                  <c:v>M</c:v>
                </c:pt>
                <c:pt idx="1">
                  <c:v>H</c:v>
                </c:pt>
                <c:pt idx="2">
                  <c:v>Q</c:v>
                </c:pt>
                <c:pt idx="3">
                  <c:v>P</c:v>
                </c:pt>
                <c:pt idx="4">
                  <c:v>J</c:v>
                </c:pt>
                <c:pt idx="5">
                  <c:v>E</c:v>
                </c:pt>
                <c:pt idx="6">
                  <c:v>G</c:v>
                </c:pt>
                <c:pt idx="7">
                  <c:v>I</c:v>
                </c:pt>
                <c:pt idx="8">
                  <c:v>L</c:v>
                </c:pt>
                <c:pt idx="9">
                  <c:v>N</c:v>
                </c:pt>
                <c:pt idx="10">
                  <c:v>C</c:v>
                </c:pt>
                <c:pt idx="11">
                  <c:v>O</c:v>
                </c:pt>
                <c:pt idx="12">
                  <c:v>B</c:v>
                </c:pt>
                <c:pt idx="13">
                  <c:v>D</c:v>
                </c:pt>
                <c:pt idx="14">
                  <c:v>F</c:v>
                </c:pt>
                <c:pt idx="15">
                  <c:v>R</c:v>
                </c:pt>
                <c:pt idx="16">
                  <c:v>A</c:v>
                </c:pt>
                <c:pt idx="17">
                  <c:v>K</c:v>
                </c:pt>
              </c:strCache>
            </c:strRef>
          </c:cat>
          <c:val>
            <c:numRef>
              <c:f>'Group (Sorted)'!$O$39:$O$56</c:f>
              <c:numCache>
                <c:formatCode>General</c:formatCode>
                <c:ptCount val="18"/>
                <c:pt idx="0">
                  <c:v>100</c:v>
                </c:pt>
                <c:pt idx="1">
                  <c:v>100</c:v>
                </c:pt>
                <c:pt idx="2">
                  <c:v>100</c:v>
                </c:pt>
                <c:pt idx="3">
                  <c:v>100</c:v>
                </c:pt>
                <c:pt idx="4">
                  <c:v>100</c:v>
                </c:pt>
                <c:pt idx="5">
                  <c:v>100</c:v>
                </c:pt>
                <c:pt idx="6">
                  <c:v>100</c:v>
                </c:pt>
                <c:pt idx="7">
                  <c:v>100</c:v>
                </c:pt>
                <c:pt idx="8">
                  <c:v>100</c:v>
                </c:pt>
                <c:pt idx="9">
                  <c:v>79.943981890075662</c:v>
                </c:pt>
                <c:pt idx="10">
                  <c:v>100</c:v>
                </c:pt>
                <c:pt idx="11">
                  <c:v>100</c:v>
                </c:pt>
                <c:pt idx="12">
                  <c:v>100</c:v>
                </c:pt>
                <c:pt idx="13">
                  <c:v>100</c:v>
                </c:pt>
                <c:pt idx="14">
                  <c:v>100</c:v>
                </c:pt>
                <c:pt idx="15">
                  <c:v>100</c:v>
                </c:pt>
                <c:pt idx="16">
                  <c:v>100</c:v>
                </c:pt>
                <c:pt idx="17">
                  <c:v>100</c:v>
                </c:pt>
              </c:numCache>
            </c:numRef>
          </c:val>
        </c:ser>
        <c:ser>
          <c:idx val="14"/>
          <c:order val="14"/>
          <c:tx>
            <c:strRef>
              <c:f>'Group (Sorted)'!$P$38</c:f>
              <c:strCache>
                <c:ptCount val="1"/>
                <c:pt idx="0">
                  <c:v>O</c:v>
                </c:pt>
              </c:strCache>
            </c:strRef>
          </c:tx>
          <c:spPr>
            <a:solidFill>
              <a:srgbClr val="00A1C5"/>
            </a:solidFill>
          </c:spPr>
          <c:invertIfNegative val="0"/>
          <c:cat>
            <c:strRef>
              <c:f>'Group (Sorted)'!$A$39:$A$56</c:f>
              <c:strCache>
                <c:ptCount val="18"/>
                <c:pt idx="0">
                  <c:v>M</c:v>
                </c:pt>
                <c:pt idx="1">
                  <c:v>H</c:v>
                </c:pt>
                <c:pt idx="2">
                  <c:v>Q</c:v>
                </c:pt>
                <c:pt idx="3">
                  <c:v>P</c:v>
                </c:pt>
                <c:pt idx="4">
                  <c:v>J</c:v>
                </c:pt>
                <c:pt idx="5">
                  <c:v>E</c:v>
                </c:pt>
                <c:pt idx="6">
                  <c:v>G</c:v>
                </c:pt>
                <c:pt idx="7">
                  <c:v>I</c:v>
                </c:pt>
                <c:pt idx="8">
                  <c:v>L</c:v>
                </c:pt>
                <c:pt idx="9">
                  <c:v>N</c:v>
                </c:pt>
                <c:pt idx="10">
                  <c:v>C</c:v>
                </c:pt>
                <c:pt idx="11">
                  <c:v>O</c:v>
                </c:pt>
                <c:pt idx="12">
                  <c:v>B</c:v>
                </c:pt>
                <c:pt idx="13">
                  <c:v>D</c:v>
                </c:pt>
                <c:pt idx="14">
                  <c:v>F</c:v>
                </c:pt>
                <c:pt idx="15">
                  <c:v>R</c:v>
                </c:pt>
                <c:pt idx="16">
                  <c:v>A</c:v>
                </c:pt>
                <c:pt idx="17">
                  <c:v>K</c:v>
                </c:pt>
              </c:strCache>
            </c:strRef>
          </c:cat>
          <c:val>
            <c:numRef>
              <c:f>'Group (Sorted)'!$P$39:$P$56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70.786985518837426</c:v>
                </c:pt>
                <c:pt idx="12">
                  <c:v>100</c:v>
                </c:pt>
                <c:pt idx="13">
                  <c:v>100</c:v>
                </c:pt>
                <c:pt idx="14">
                  <c:v>100</c:v>
                </c:pt>
                <c:pt idx="15">
                  <c:v>100</c:v>
                </c:pt>
                <c:pt idx="16">
                  <c:v>100</c:v>
                </c:pt>
                <c:pt idx="17">
                  <c:v>100</c:v>
                </c:pt>
              </c:numCache>
            </c:numRef>
          </c:val>
        </c:ser>
        <c:ser>
          <c:idx val="15"/>
          <c:order val="15"/>
          <c:tx>
            <c:strRef>
              <c:f>'Group (Sorted)'!$Q$38</c:f>
              <c:strCache>
                <c:ptCount val="1"/>
                <c:pt idx="0">
                  <c:v>P</c:v>
                </c:pt>
              </c:strCache>
            </c:strRef>
          </c:tx>
          <c:spPr>
            <a:solidFill>
              <a:srgbClr val="00A1C5"/>
            </a:solidFill>
          </c:spPr>
          <c:invertIfNegative val="0"/>
          <c:cat>
            <c:strRef>
              <c:f>'Group (Sorted)'!$A$39:$A$56</c:f>
              <c:strCache>
                <c:ptCount val="18"/>
                <c:pt idx="0">
                  <c:v>M</c:v>
                </c:pt>
                <c:pt idx="1">
                  <c:v>H</c:v>
                </c:pt>
                <c:pt idx="2">
                  <c:v>Q</c:v>
                </c:pt>
                <c:pt idx="3">
                  <c:v>P</c:v>
                </c:pt>
                <c:pt idx="4">
                  <c:v>J</c:v>
                </c:pt>
                <c:pt idx="5">
                  <c:v>E</c:v>
                </c:pt>
                <c:pt idx="6">
                  <c:v>G</c:v>
                </c:pt>
                <c:pt idx="7">
                  <c:v>I</c:v>
                </c:pt>
                <c:pt idx="8">
                  <c:v>L</c:v>
                </c:pt>
                <c:pt idx="9">
                  <c:v>N</c:v>
                </c:pt>
                <c:pt idx="10">
                  <c:v>C</c:v>
                </c:pt>
                <c:pt idx="11">
                  <c:v>O</c:v>
                </c:pt>
                <c:pt idx="12">
                  <c:v>B</c:v>
                </c:pt>
                <c:pt idx="13">
                  <c:v>D</c:v>
                </c:pt>
                <c:pt idx="14">
                  <c:v>F</c:v>
                </c:pt>
                <c:pt idx="15">
                  <c:v>R</c:v>
                </c:pt>
                <c:pt idx="16">
                  <c:v>A</c:v>
                </c:pt>
                <c:pt idx="17">
                  <c:v>K</c:v>
                </c:pt>
              </c:strCache>
            </c:strRef>
          </c:cat>
          <c:val>
            <c:numRef>
              <c:f>'Group (Sorted)'!$Q$39:$Q$56</c:f>
              <c:numCache>
                <c:formatCode>General</c:formatCode>
                <c:ptCount val="18"/>
                <c:pt idx="0">
                  <c:v>100</c:v>
                </c:pt>
                <c:pt idx="1">
                  <c:v>100</c:v>
                </c:pt>
                <c:pt idx="2">
                  <c:v>100</c:v>
                </c:pt>
                <c:pt idx="3">
                  <c:v>141.39902183087275</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ser>
        <c:ser>
          <c:idx val="16"/>
          <c:order val="16"/>
          <c:tx>
            <c:strRef>
              <c:f>'Group (Sorted)'!$R$38</c:f>
              <c:strCache>
                <c:ptCount val="1"/>
                <c:pt idx="0">
                  <c:v>Q</c:v>
                </c:pt>
              </c:strCache>
            </c:strRef>
          </c:tx>
          <c:spPr>
            <a:solidFill>
              <a:srgbClr val="00A1C5"/>
            </a:solidFill>
          </c:spPr>
          <c:invertIfNegative val="0"/>
          <c:cat>
            <c:strRef>
              <c:f>'Group (Sorted)'!$A$39:$A$56</c:f>
              <c:strCache>
                <c:ptCount val="18"/>
                <c:pt idx="0">
                  <c:v>M</c:v>
                </c:pt>
                <c:pt idx="1">
                  <c:v>H</c:v>
                </c:pt>
                <c:pt idx="2">
                  <c:v>Q</c:v>
                </c:pt>
                <c:pt idx="3">
                  <c:v>P</c:v>
                </c:pt>
                <c:pt idx="4">
                  <c:v>J</c:v>
                </c:pt>
                <c:pt idx="5">
                  <c:v>E</c:v>
                </c:pt>
                <c:pt idx="6">
                  <c:v>G</c:v>
                </c:pt>
                <c:pt idx="7">
                  <c:v>I</c:v>
                </c:pt>
                <c:pt idx="8">
                  <c:v>L</c:v>
                </c:pt>
                <c:pt idx="9">
                  <c:v>N</c:v>
                </c:pt>
                <c:pt idx="10">
                  <c:v>C</c:v>
                </c:pt>
                <c:pt idx="11">
                  <c:v>O</c:v>
                </c:pt>
                <c:pt idx="12">
                  <c:v>B</c:v>
                </c:pt>
                <c:pt idx="13">
                  <c:v>D</c:v>
                </c:pt>
                <c:pt idx="14">
                  <c:v>F</c:v>
                </c:pt>
                <c:pt idx="15">
                  <c:v>R</c:v>
                </c:pt>
                <c:pt idx="16">
                  <c:v>A</c:v>
                </c:pt>
                <c:pt idx="17">
                  <c:v>K</c:v>
                </c:pt>
              </c:strCache>
            </c:strRef>
          </c:cat>
          <c:val>
            <c:numRef>
              <c:f>'Group (Sorted)'!$R$39:$R$56</c:f>
              <c:numCache>
                <c:formatCode>General</c:formatCode>
                <c:ptCount val="18"/>
                <c:pt idx="0">
                  <c:v>100</c:v>
                </c:pt>
                <c:pt idx="1">
                  <c:v>100</c:v>
                </c:pt>
                <c:pt idx="2">
                  <c:v>144.50695902891306</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ser>
        <c:ser>
          <c:idx val="17"/>
          <c:order val="17"/>
          <c:tx>
            <c:strRef>
              <c:f>'Group (Sorted)'!$S$38</c:f>
              <c:strCache>
                <c:ptCount val="1"/>
                <c:pt idx="0">
                  <c:v>R</c:v>
                </c:pt>
              </c:strCache>
            </c:strRef>
          </c:tx>
          <c:spPr>
            <a:solidFill>
              <a:srgbClr val="E44296"/>
            </a:solidFill>
          </c:spPr>
          <c:invertIfNegative val="0"/>
          <c:cat>
            <c:strRef>
              <c:f>'Group (Sorted)'!$A$39:$A$56</c:f>
              <c:strCache>
                <c:ptCount val="18"/>
                <c:pt idx="0">
                  <c:v>M</c:v>
                </c:pt>
                <c:pt idx="1">
                  <c:v>H</c:v>
                </c:pt>
                <c:pt idx="2">
                  <c:v>Q</c:v>
                </c:pt>
                <c:pt idx="3">
                  <c:v>P</c:v>
                </c:pt>
                <c:pt idx="4">
                  <c:v>J</c:v>
                </c:pt>
                <c:pt idx="5">
                  <c:v>E</c:v>
                </c:pt>
                <c:pt idx="6">
                  <c:v>G</c:v>
                </c:pt>
                <c:pt idx="7">
                  <c:v>I</c:v>
                </c:pt>
                <c:pt idx="8">
                  <c:v>L</c:v>
                </c:pt>
                <c:pt idx="9">
                  <c:v>N</c:v>
                </c:pt>
                <c:pt idx="10">
                  <c:v>C</c:v>
                </c:pt>
                <c:pt idx="11">
                  <c:v>O</c:v>
                </c:pt>
                <c:pt idx="12">
                  <c:v>B</c:v>
                </c:pt>
                <c:pt idx="13">
                  <c:v>D</c:v>
                </c:pt>
                <c:pt idx="14">
                  <c:v>F</c:v>
                </c:pt>
                <c:pt idx="15">
                  <c:v>R</c:v>
                </c:pt>
                <c:pt idx="16">
                  <c:v>A</c:v>
                </c:pt>
                <c:pt idx="17">
                  <c:v>K</c:v>
                </c:pt>
              </c:strCache>
            </c:strRef>
          </c:cat>
          <c:val>
            <c:numRef>
              <c:f>'Group (Sorted)'!$S$39:$S$56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34.319816827282978</c:v>
                </c:pt>
                <c:pt idx="16">
                  <c:v>100</c:v>
                </c:pt>
                <c:pt idx="17">
                  <c:v>100</c:v>
                </c:pt>
              </c:numCache>
            </c:numRef>
          </c:val>
        </c:ser>
        <c:dLbls>
          <c:showLegendKey val="0"/>
          <c:showVal val="0"/>
          <c:showCatName val="0"/>
          <c:showSerName val="0"/>
          <c:showPercent val="0"/>
          <c:showBubbleSize val="0"/>
        </c:dLbls>
        <c:gapWidth val="90"/>
        <c:overlap val="100"/>
        <c:axId val="165549952"/>
        <c:axId val="165551488"/>
      </c:barChart>
      <c:catAx>
        <c:axId val="165549952"/>
        <c:scaling>
          <c:orientation val="maxMin"/>
        </c:scaling>
        <c:delete val="0"/>
        <c:axPos val="l"/>
        <c:numFmt formatCode="General" sourceLinked="0"/>
        <c:majorTickMark val="none"/>
        <c:minorTickMark val="none"/>
        <c:tickLblPos val="none"/>
        <c:spPr>
          <a:ln>
            <a:solidFill>
              <a:srgbClr val="C00000"/>
            </a:solidFill>
            <a:prstDash val="sysDash"/>
          </a:ln>
        </c:spPr>
        <c:crossAx val="165551488"/>
        <c:crossesAt val="100"/>
        <c:auto val="1"/>
        <c:lblAlgn val="ctr"/>
        <c:lblOffset val="100"/>
        <c:noMultiLvlLbl val="0"/>
      </c:catAx>
      <c:valAx>
        <c:axId val="165551488"/>
        <c:scaling>
          <c:orientation val="minMax"/>
          <c:max val="200"/>
          <c:min val="0"/>
        </c:scaling>
        <c:delete val="0"/>
        <c:axPos val="t"/>
        <c:numFmt formatCode="General" sourceLinked="1"/>
        <c:majorTickMark val="none"/>
        <c:minorTickMark val="none"/>
        <c:tickLblPos val="none"/>
        <c:spPr>
          <a:ln>
            <a:noFill/>
          </a:ln>
        </c:spPr>
        <c:crossAx val="16554995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304DEC"/>
            </a:solidFill>
            <a:ln>
              <a:noFill/>
            </a:ln>
          </c:spPr>
          <c:invertIfNegative val="0"/>
          <c:val>
            <c:numRef>
              <c:f>Type!$J$15:$J$17</c:f>
              <c:numCache>
                <c:formatCode>0</c:formatCode>
                <c:ptCount val="3"/>
                <c:pt idx="0">
                  <c:v>27.931398441865284</c:v>
                </c:pt>
                <c:pt idx="1">
                  <c:v>0</c:v>
                </c:pt>
                <c:pt idx="2">
                  <c:v>35.033401373940521</c:v>
                </c:pt>
              </c:numCache>
            </c:numRef>
          </c:val>
        </c:ser>
        <c:dLbls>
          <c:showLegendKey val="0"/>
          <c:showVal val="0"/>
          <c:showCatName val="0"/>
          <c:showSerName val="0"/>
          <c:showPercent val="0"/>
          <c:showBubbleSize val="0"/>
        </c:dLbls>
        <c:gapWidth val="90"/>
        <c:axId val="156049408"/>
        <c:axId val="156050944"/>
      </c:barChart>
      <c:catAx>
        <c:axId val="156049408"/>
        <c:scaling>
          <c:orientation val="maxMin"/>
        </c:scaling>
        <c:delete val="0"/>
        <c:axPos val="l"/>
        <c:majorTickMark val="none"/>
        <c:minorTickMark val="none"/>
        <c:tickLblPos val="none"/>
        <c:spPr>
          <a:ln>
            <a:solidFill>
              <a:srgbClr val="C00000"/>
            </a:solidFill>
            <a:prstDash val="sysDash"/>
          </a:ln>
        </c:spPr>
        <c:crossAx val="156050944"/>
        <c:crossesAt val="100"/>
        <c:auto val="1"/>
        <c:lblAlgn val="ctr"/>
        <c:lblOffset val="100"/>
        <c:noMultiLvlLbl val="0"/>
      </c:catAx>
      <c:valAx>
        <c:axId val="156050944"/>
        <c:scaling>
          <c:orientation val="minMax"/>
          <c:max val="200"/>
          <c:min val="0"/>
        </c:scaling>
        <c:delete val="0"/>
        <c:axPos val="t"/>
        <c:numFmt formatCode="0" sourceLinked="1"/>
        <c:majorTickMark val="none"/>
        <c:minorTickMark val="none"/>
        <c:tickLblPos val="none"/>
        <c:spPr>
          <a:noFill/>
          <a:ln>
            <a:noFill/>
          </a:ln>
        </c:spPr>
        <c:crossAx val="15604940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6F83F3"/>
            </a:solidFill>
            <a:ln>
              <a:noFill/>
            </a:ln>
          </c:spPr>
          <c:invertIfNegative val="0"/>
          <c:val>
            <c:numRef>
              <c:f>Type!$J$19:$J$24</c:f>
              <c:numCache>
                <c:formatCode>0</c:formatCode>
                <c:ptCount val="6"/>
                <c:pt idx="0">
                  <c:v>60.850412624407348</c:v>
                </c:pt>
                <c:pt idx="1">
                  <c:v>43.233917097734192</c:v>
                </c:pt>
                <c:pt idx="2">
                  <c:v>82.671670616478423</c:v>
                </c:pt>
                <c:pt idx="3">
                  <c:v>53.293027581703875</c:v>
                </c:pt>
                <c:pt idx="4">
                  <c:v>105.65882003141189</c:v>
                </c:pt>
                <c:pt idx="5">
                  <c:v>61.794457920401314</c:v>
                </c:pt>
              </c:numCache>
            </c:numRef>
          </c:val>
        </c:ser>
        <c:dLbls>
          <c:showLegendKey val="0"/>
          <c:showVal val="0"/>
          <c:showCatName val="0"/>
          <c:showSerName val="0"/>
          <c:showPercent val="0"/>
          <c:showBubbleSize val="0"/>
        </c:dLbls>
        <c:gapWidth val="90"/>
        <c:axId val="156103424"/>
        <c:axId val="156104960"/>
      </c:barChart>
      <c:catAx>
        <c:axId val="156103424"/>
        <c:scaling>
          <c:orientation val="maxMin"/>
        </c:scaling>
        <c:delete val="0"/>
        <c:axPos val="l"/>
        <c:majorTickMark val="none"/>
        <c:minorTickMark val="none"/>
        <c:tickLblPos val="none"/>
        <c:spPr>
          <a:ln>
            <a:solidFill>
              <a:srgbClr val="C00000"/>
            </a:solidFill>
            <a:prstDash val="sysDash"/>
          </a:ln>
        </c:spPr>
        <c:crossAx val="156104960"/>
        <c:crossesAt val="100"/>
        <c:auto val="1"/>
        <c:lblAlgn val="ctr"/>
        <c:lblOffset val="100"/>
        <c:noMultiLvlLbl val="0"/>
      </c:catAx>
      <c:valAx>
        <c:axId val="156104960"/>
        <c:scaling>
          <c:orientation val="minMax"/>
          <c:max val="200"/>
          <c:min val="0"/>
        </c:scaling>
        <c:delete val="0"/>
        <c:axPos val="t"/>
        <c:numFmt formatCode="0" sourceLinked="1"/>
        <c:majorTickMark val="none"/>
        <c:minorTickMark val="none"/>
        <c:tickLblPos val="none"/>
        <c:spPr>
          <a:noFill/>
          <a:ln>
            <a:noFill/>
          </a:ln>
        </c:spPr>
        <c:crossAx val="15610342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AAB8F5"/>
            </a:solidFill>
            <a:ln>
              <a:noFill/>
            </a:ln>
          </c:spPr>
          <c:invertIfNegative val="0"/>
          <c:val>
            <c:numRef>
              <c:f>Type!$J$26:$J$29</c:f>
              <c:numCache>
                <c:formatCode>0</c:formatCode>
                <c:ptCount val="4"/>
                <c:pt idx="0">
                  <c:v>68.089127587222336</c:v>
                </c:pt>
                <c:pt idx="1">
                  <c:v>100.28478562150762</c:v>
                </c:pt>
                <c:pt idx="2">
                  <c:v>68.246463944504399</c:v>
                </c:pt>
                <c:pt idx="3">
                  <c:v>52.39578003448657</c:v>
                </c:pt>
              </c:numCache>
            </c:numRef>
          </c:val>
        </c:ser>
        <c:dLbls>
          <c:showLegendKey val="0"/>
          <c:showVal val="0"/>
          <c:showCatName val="0"/>
          <c:showSerName val="0"/>
          <c:showPercent val="0"/>
          <c:showBubbleSize val="0"/>
        </c:dLbls>
        <c:gapWidth val="90"/>
        <c:axId val="34543104"/>
        <c:axId val="34544640"/>
      </c:barChart>
      <c:catAx>
        <c:axId val="34543104"/>
        <c:scaling>
          <c:orientation val="maxMin"/>
        </c:scaling>
        <c:delete val="0"/>
        <c:axPos val="l"/>
        <c:majorTickMark val="none"/>
        <c:minorTickMark val="none"/>
        <c:tickLblPos val="none"/>
        <c:spPr>
          <a:ln>
            <a:solidFill>
              <a:srgbClr val="C00000"/>
            </a:solidFill>
            <a:prstDash val="sysDash"/>
          </a:ln>
        </c:spPr>
        <c:crossAx val="34544640"/>
        <c:crossesAt val="100"/>
        <c:auto val="1"/>
        <c:lblAlgn val="ctr"/>
        <c:lblOffset val="100"/>
        <c:noMultiLvlLbl val="0"/>
      </c:catAx>
      <c:valAx>
        <c:axId val="34544640"/>
        <c:scaling>
          <c:orientation val="minMax"/>
          <c:max val="200"/>
          <c:min val="0"/>
        </c:scaling>
        <c:delete val="0"/>
        <c:axPos val="t"/>
        <c:numFmt formatCode="0" sourceLinked="1"/>
        <c:majorTickMark val="none"/>
        <c:minorTickMark val="none"/>
        <c:tickLblPos val="none"/>
        <c:spPr>
          <a:noFill/>
          <a:ln>
            <a:noFill/>
          </a:ln>
        </c:spPr>
        <c:crossAx val="3454310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7D38BA"/>
            </a:solidFill>
            <a:ln>
              <a:noFill/>
            </a:ln>
          </c:spPr>
          <c:invertIfNegative val="0"/>
          <c:val>
            <c:numRef>
              <c:f>Type!$J$32:$J$35</c:f>
              <c:numCache>
                <c:formatCode>0</c:formatCode>
                <c:ptCount val="4"/>
                <c:pt idx="0">
                  <c:v>50.286751873959822</c:v>
                </c:pt>
                <c:pt idx="1">
                  <c:v>41.068256435449385</c:v>
                </c:pt>
                <c:pt idx="2">
                  <c:v>28.931918646607041</c:v>
                </c:pt>
                <c:pt idx="3">
                  <c:v>38.248075552420325</c:v>
                </c:pt>
              </c:numCache>
            </c:numRef>
          </c:val>
        </c:ser>
        <c:dLbls>
          <c:showLegendKey val="0"/>
          <c:showVal val="0"/>
          <c:showCatName val="0"/>
          <c:showSerName val="0"/>
          <c:showPercent val="0"/>
          <c:showBubbleSize val="0"/>
        </c:dLbls>
        <c:gapWidth val="90"/>
        <c:axId val="34560256"/>
        <c:axId val="34562048"/>
      </c:barChart>
      <c:catAx>
        <c:axId val="34560256"/>
        <c:scaling>
          <c:orientation val="maxMin"/>
        </c:scaling>
        <c:delete val="0"/>
        <c:axPos val="l"/>
        <c:majorTickMark val="none"/>
        <c:minorTickMark val="none"/>
        <c:tickLblPos val="none"/>
        <c:spPr>
          <a:ln>
            <a:solidFill>
              <a:srgbClr val="C00000"/>
            </a:solidFill>
            <a:prstDash val="sysDash"/>
          </a:ln>
        </c:spPr>
        <c:crossAx val="34562048"/>
        <c:crossesAt val="100"/>
        <c:auto val="1"/>
        <c:lblAlgn val="ctr"/>
        <c:lblOffset val="100"/>
        <c:noMultiLvlLbl val="0"/>
      </c:catAx>
      <c:valAx>
        <c:axId val="34562048"/>
        <c:scaling>
          <c:orientation val="minMax"/>
          <c:max val="200"/>
          <c:min val="0"/>
        </c:scaling>
        <c:delete val="0"/>
        <c:axPos val="t"/>
        <c:numFmt formatCode="0" sourceLinked="1"/>
        <c:majorTickMark val="none"/>
        <c:minorTickMark val="none"/>
        <c:tickLblPos val="none"/>
        <c:spPr>
          <a:noFill/>
          <a:ln>
            <a:noFill/>
          </a:ln>
        </c:spPr>
        <c:crossAx val="3456025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895424836601302E-2"/>
          <c:y val="0"/>
          <c:w val="0.85620915032679734"/>
          <c:h val="1"/>
        </c:manualLayout>
      </c:layout>
      <c:barChart>
        <c:barDir val="col"/>
        <c:grouping val="percentStacked"/>
        <c:varyColors val="0"/>
        <c:ser>
          <c:idx val="0"/>
          <c:order val="0"/>
          <c:spPr>
            <a:solidFill>
              <a:srgbClr val="ED1B2D"/>
            </a:solidFill>
          </c:spPr>
          <c:invertIfNegative val="0"/>
          <c:dPt>
            <c:idx val="0"/>
            <c:invertIfNegative val="0"/>
            <c:bubble3D val="0"/>
          </c:dPt>
          <c:val>
            <c:numRef>
              <c:f>Overview!$B$218</c:f>
              <c:numCache>
                <c:formatCode>0%</c:formatCode>
                <c:ptCount val="1"/>
                <c:pt idx="0">
                  <c:v>0.16993222714710329</c:v>
                </c:pt>
              </c:numCache>
            </c:numRef>
          </c:val>
        </c:ser>
        <c:ser>
          <c:idx val="1"/>
          <c:order val="1"/>
          <c:spPr>
            <a:solidFill>
              <a:srgbClr val="6C6F71"/>
            </a:solidFill>
          </c:spPr>
          <c:invertIfNegative val="0"/>
          <c:val>
            <c:numRef>
              <c:f>Overview!$B$219</c:f>
              <c:numCache>
                <c:formatCode>0%</c:formatCode>
                <c:ptCount val="1"/>
                <c:pt idx="0">
                  <c:v>0.20103117484486616</c:v>
                </c:pt>
              </c:numCache>
            </c:numRef>
          </c:val>
        </c:ser>
        <c:ser>
          <c:idx val="2"/>
          <c:order val="2"/>
          <c:spPr>
            <a:solidFill>
              <a:srgbClr val="7A19C1"/>
            </a:solidFill>
          </c:spPr>
          <c:invertIfNegative val="0"/>
          <c:val>
            <c:numRef>
              <c:f>Overview!$B$220</c:f>
              <c:numCache>
                <c:formatCode>0%</c:formatCode>
                <c:ptCount val="1"/>
                <c:pt idx="0">
                  <c:v>8.2182234968973256E-2</c:v>
                </c:pt>
              </c:numCache>
            </c:numRef>
          </c:val>
        </c:ser>
        <c:ser>
          <c:idx val="3"/>
          <c:order val="3"/>
          <c:spPr>
            <a:solidFill>
              <a:srgbClr val="1964C1"/>
            </a:solidFill>
          </c:spPr>
          <c:invertIfNegative val="0"/>
          <c:val>
            <c:numRef>
              <c:f>Overview!$B$221</c:f>
              <c:numCache>
                <c:formatCode>0%</c:formatCode>
                <c:ptCount val="1"/>
                <c:pt idx="0">
                  <c:v>0.17402957918339679</c:v>
                </c:pt>
              </c:numCache>
            </c:numRef>
          </c:val>
        </c:ser>
        <c:ser>
          <c:idx val="4"/>
          <c:order val="4"/>
          <c:spPr>
            <a:solidFill>
              <a:srgbClr val="8CC119"/>
            </a:solidFill>
          </c:spPr>
          <c:invertIfNegative val="0"/>
          <c:val>
            <c:numRef>
              <c:f>Overview!$B$222</c:f>
              <c:numCache>
                <c:formatCode>0%</c:formatCode>
                <c:ptCount val="1"/>
                <c:pt idx="0">
                  <c:v>0.18935551024664959</c:v>
                </c:pt>
              </c:numCache>
            </c:numRef>
          </c:val>
        </c:ser>
        <c:dLbls>
          <c:showLegendKey val="0"/>
          <c:showVal val="0"/>
          <c:showCatName val="0"/>
          <c:showSerName val="0"/>
          <c:showPercent val="0"/>
          <c:showBubbleSize val="0"/>
        </c:dLbls>
        <c:gapWidth val="150"/>
        <c:overlap val="100"/>
        <c:axId val="125282560"/>
        <c:axId val="125284352"/>
      </c:barChart>
      <c:catAx>
        <c:axId val="125282560"/>
        <c:scaling>
          <c:orientation val="minMax"/>
        </c:scaling>
        <c:delete val="1"/>
        <c:axPos val="t"/>
        <c:majorTickMark val="out"/>
        <c:minorTickMark val="none"/>
        <c:tickLblPos val="nextTo"/>
        <c:crossAx val="125284352"/>
        <c:crosses val="autoZero"/>
        <c:auto val="1"/>
        <c:lblAlgn val="ctr"/>
        <c:lblOffset val="100"/>
        <c:noMultiLvlLbl val="0"/>
      </c:catAx>
      <c:valAx>
        <c:axId val="125284352"/>
        <c:scaling>
          <c:orientation val="maxMin"/>
        </c:scaling>
        <c:delete val="1"/>
        <c:axPos val="l"/>
        <c:numFmt formatCode="0%" sourceLinked="1"/>
        <c:majorTickMark val="out"/>
        <c:minorTickMark val="none"/>
        <c:tickLblPos val="nextTo"/>
        <c:crossAx val="12528256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BD9EDB"/>
            </a:solidFill>
            <a:ln>
              <a:noFill/>
            </a:ln>
          </c:spPr>
          <c:invertIfNegative val="0"/>
          <c:val>
            <c:numRef>
              <c:f>Type!$J$37:$J$39</c:f>
              <c:numCache>
                <c:formatCode>0</c:formatCode>
                <c:ptCount val="3"/>
                <c:pt idx="0">
                  <c:v>128.86550466038707</c:v>
                </c:pt>
                <c:pt idx="1">
                  <c:v>114.74234922807425</c:v>
                </c:pt>
                <c:pt idx="2">
                  <c:v>78.800231418523381</c:v>
                </c:pt>
              </c:numCache>
            </c:numRef>
          </c:val>
        </c:ser>
        <c:dLbls>
          <c:showLegendKey val="0"/>
          <c:showVal val="0"/>
          <c:showCatName val="0"/>
          <c:showSerName val="0"/>
          <c:showPercent val="0"/>
          <c:showBubbleSize val="0"/>
        </c:dLbls>
        <c:gapWidth val="90"/>
        <c:axId val="156085248"/>
        <c:axId val="156087040"/>
      </c:barChart>
      <c:catAx>
        <c:axId val="156085248"/>
        <c:scaling>
          <c:orientation val="maxMin"/>
        </c:scaling>
        <c:delete val="0"/>
        <c:axPos val="l"/>
        <c:majorTickMark val="none"/>
        <c:minorTickMark val="none"/>
        <c:tickLblPos val="none"/>
        <c:spPr>
          <a:ln>
            <a:solidFill>
              <a:srgbClr val="C00000"/>
            </a:solidFill>
            <a:prstDash val="sysDash"/>
          </a:ln>
        </c:spPr>
        <c:crossAx val="156087040"/>
        <c:crossesAt val="100"/>
        <c:auto val="1"/>
        <c:lblAlgn val="ctr"/>
        <c:lblOffset val="100"/>
        <c:noMultiLvlLbl val="0"/>
      </c:catAx>
      <c:valAx>
        <c:axId val="156087040"/>
        <c:scaling>
          <c:orientation val="minMax"/>
          <c:max val="200"/>
          <c:min val="0"/>
        </c:scaling>
        <c:delete val="0"/>
        <c:axPos val="t"/>
        <c:numFmt formatCode="0" sourceLinked="1"/>
        <c:majorTickMark val="none"/>
        <c:minorTickMark val="none"/>
        <c:tickLblPos val="none"/>
        <c:spPr>
          <a:noFill/>
          <a:ln>
            <a:noFill/>
          </a:ln>
        </c:spPr>
        <c:crossAx val="15608524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4F9342"/>
            </a:solidFill>
            <a:ln>
              <a:noFill/>
            </a:ln>
          </c:spPr>
          <c:invertIfNegative val="0"/>
          <c:val>
            <c:numRef>
              <c:f>Type!$J$42:$J$44</c:f>
              <c:numCache>
                <c:formatCode>0</c:formatCode>
                <c:ptCount val="3"/>
                <c:pt idx="0">
                  <c:v>10.425584786476568</c:v>
                </c:pt>
                <c:pt idx="1">
                  <c:v>33.432017803703125</c:v>
                </c:pt>
                <c:pt idx="2">
                  <c:v>57.364911818770992</c:v>
                </c:pt>
              </c:numCache>
            </c:numRef>
          </c:val>
        </c:ser>
        <c:dLbls>
          <c:showLegendKey val="0"/>
          <c:showVal val="0"/>
          <c:showCatName val="0"/>
          <c:showSerName val="0"/>
          <c:showPercent val="0"/>
          <c:showBubbleSize val="0"/>
        </c:dLbls>
        <c:gapWidth val="90"/>
        <c:axId val="174407680"/>
        <c:axId val="174409216"/>
      </c:barChart>
      <c:catAx>
        <c:axId val="174407680"/>
        <c:scaling>
          <c:orientation val="maxMin"/>
        </c:scaling>
        <c:delete val="0"/>
        <c:axPos val="l"/>
        <c:majorTickMark val="none"/>
        <c:minorTickMark val="none"/>
        <c:tickLblPos val="none"/>
        <c:spPr>
          <a:ln>
            <a:solidFill>
              <a:srgbClr val="C00000"/>
            </a:solidFill>
            <a:prstDash val="sysDash"/>
          </a:ln>
        </c:spPr>
        <c:crossAx val="174409216"/>
        <c:crossesAt val="100"/>
        <c:auto val="1"/>
        <c:lblAlgn val="ctr"/>
        <c:lblOffset val="100"/>
        <c:noMultiLvlLbl val="0"/>
      </c:catAx>
      <c:valAx>
        <c:axId val="174409216"/>
        <c:scaling>
          <c:orientation val="minMax"/>
          <c:max val="200"/>
          <c:min val="0"/>
        </c:scaling>
        <c:delete val="0"/>
        <c:axPos val="t"/>
        <c:numFmt formatCode="0" sourceLinked="1"/>
        <c:majorTickMark val="none"/>
        <c:minorTickMark val="none"/>
        <c:tickLblPos val="none"/>
        <c:spPr>
          <a:noFill/>
          <a:ln>
            <a:noFill/>
          </a:ln>
        </c:spPr>
        <c:crossAx val="17440768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71A867"/>
            </a:solidFill>
            <a:ln>
              <a:noFill/>
            </a:ln>
          </c:spPr>
          <c:invertIfNegative val="0"/>
          <c:val>
            <c:numRef>
              <c:f>Type!$J$46:$J$48</c:f>
              <c:numCache>
                <c:formatCode>0</c:formatCode>
                <c:ptCount val="3"/>
                <c:pt idx="0">
                  <c:v>94.990270691788098</c:v>
                </c:pt>
                <c:pt idx="1">
                  <c:v>68.621516947470354</c:v>
                </c:pt>
                <c:pt idx="2">
                  <c:v>130.00517302790396</c:v>
                </c:pt>
              </c:numCache>
            </c:numRef>
          </c:val>
        </c:ser>
        <c:dLbls>
          <c:showLegendKey val="0"/>
          <c:showVal val="0"/>
          <c:showCatName val="0"/>
          <c:showSerName val="0"/>
          <c:showPercent val="0"/>
          <c:showBubbleSize val="0"/>
        </c:dLbls>
        <c:gapWidth val="90"/>
        <c:axId val="174433024"/>
        <c:axId val="174434560"/>
      </c:barChart>
      <c:catAx>
        <c:axId val="174433024"/>
        <c:scaling>
          <c:orientation val="maxMin"/>
        </c:scaling>
        <c:delete val="0"/>
        <c:axPos val="l"/>
        <c:majorTickMark val="none"/>
        <c:minorTickMark val="none"/>
        <c:tickLblPos val="none"/>
        <c:spPr>
          <a:ln>
            <a:solidFill>
              <a:srgbClr val="C00000"/>
            </a:solidFill>
            <a:prstDash val="sysDash"/>
          </a:ln>
        </c:spPr>
        <c:crossAx val="174434560"/>
        <c:crossesAt val="100"/>
        <c:auto val="1"/>
        <c:lblAlgn val="ctr"/>
        <c:lblOffset val="100"/>
        <c:noMultiLvlLbl val="0"/>
      </c:catAx>
      <c:valAx>
        <c:axId val="174434560"/>
        <c:scaling>
          <c:orientation val="minMax"/>
          <c:max val="200"/>
          <c:min val="0"/>
        </c:scaling>
        <c:delete val="0"/>
        <c:axPos val="t"/>
        <c:numFmt formatCode="0" sourceLinked="1"/>
        <c:majorTickMark val="none"/>
        <c:minorTickMark val="none"/>
        <c:tickLblPos val="none"/>
        <c:spPr>
          <a:noFill/>
          <a:ln>
            <a:noFill/>
          </a:ln>
        </c:spPr>
        <c:crossAx val="17443302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94BE8E"/>
            </a:solidFill>
            <a:ln>
              <a:noFill/>
            </a:ln>
          </c:spPr>
          <c:invertIfNegative val="0"/>
          <c:val>
            <c:numRef>
              <c:f>Type!$J$50:$J$52</c:f>
              <c:numCache>
                <c:formatCode>0</c:formatCode>
                <c:ptCount val="3"/>
                <c:pt idx="0">
                  <c:v>68.886700531261852</c:v>
                </c:pt>
                <c:pt idx="1">
                  <c:v>310.58706119845004</c:v>
                </c:pt>
                <c:pt idx="2">
                  <c:v>174.00280974975357</c:v>
                </c:pt>
              </c:numCache>
            </c:numRef>
          </c:val>
        </c:ser>
        <c:dLbls>
          <c:showLegendKey val="0"/>
          <c:showVal val="0"/>
          <c:showCatName val="0"/>
          <c:showSerName val="0"/>
          <c:showPercent val="0"/>
          <c:showBubbleSize val="0"/>
        </c:dLbls>
        <c:gapWidth val="90"/>
        <c:axId val="174454272"/>
        <c:axId val="174455808"/>
      </c:barChart>
      <c:catAx>
        <c:axId val="174454272"/>
        <c:scaling>
          <c:orientation val="maxMin"/>
        </c:scaling>
        <c:delete val="0"/>
        <c:axPos val="l"/>
        <c:majorTickMark val="none"/>
        <c:minorTickMark val="none"/>
        <c:tickLblPos val="none"/>
        <c:spPr>
          <a:ln>
            <a:solidFill>
              <a:srgbClr val="C00000"/>
            </a:solidFill>
            <a:prstDash val="sysDash"/>
          </a:ln>
        </c:spPr>
        <c:crossAx val="174455808"/>
        <c:crossesAt val="100"/>
        <c:auto val="1"/>
        <c:lblAlgn val="ctr"/>
        <c:lblOffset val="100"/>
        <c:noMultiLvlLbl val="0"/>
      </c:catAx>
      <c:valAx>
        <c:axId val="174455808"/>
        <c:scaling>
          <c:orientation val="minMax"/>
          <c:max val="200"/>
          <c:min val="0"/>
        </c:scaling>
        <c:delete val="0"/>
        <c:axPos val="t"/>
        <c:numFmt formatCode="0" sourceLinked="1"/>
        <c:majorTickMark val="none"/>
        <c:minorTickMark val="none"/>
        <c:tickLblPos val="none"/>
        <c:spPr>
          <a:noFill/>
          <a:ln>
            <a:noFill/>
          </a:ln>
        </c:spPr>
        <c:crossAx val="1744542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B9D2B4"/>
            </a:solidFill>
            <a:ln>
              <a:noFill/>
            </a:ln>
          </c:spPr>
          <c:invertIfNegative val="0"/>
          <c:val>
            <c:numRef>
              <c:f>Type!$J$54:$J$55</c:f>
              <c:numCache>
                <c:formatCode>0</c:formatCode>
                <c:ptCount val="2"/>
                <c:pt idx="0">
                  <c:v>104.85073466829043</c:v>
                </c:pt>
                <c:pt idx="1">
                  <c:v>64.740413116225525</c:v>
                </c:pt>
              </c:numCache>
            </c:numRef>
          </c:val>
        </c:ser>
        <c:dLbls>
          <c:showLegendKey val="0"/>
          <c:showVal val="0"/>
          <c:showCatName val="0"/>
          <c:showSerName val="0"/>
          <c:showPercent val="0"/>
          <c:showBubbleSize val="0"/>
        </c:dLbls>
        <c:gapWidth val="90"/>
        <c:axId val="174491904"/>
        <c:axId val="174493696"/>
      </c:barChart>
      <c:catAx>
        <c:axId val="174491904"/>
        <c:scaling>
          <c:orientation val="maxMin"/>
        </c:scaling>
        <c:delete val="0"/>
        <c:axPos val="l"/>
        <c:majorTickMark val="none"/>
        <c:minorTickMark val="none"/>
        <c:tickLblPos val="none"/>
        <c:spPr>
          <a:ln>
            <a:solidFill>
              <a:srgbClr val="C00000"/>
            </a:solidFill>
            <a:prstDash val="sysDash"/>
          </a:ln>
        </c:spPr>
        <c:crossAx val="174493696"/>
        <c:crossesAt val="100"/>
        <c:auto val="1"/>
        <c:lblAlgn val="ctr"/>
        <c:lblOffset val="100"/>
        <c:noMultiLvlLbl val="0"/>
      </c:catAx>
      <c:valAx>
        <c:axId val="174493696"/>
        <c:scaling>
          <c:orientation val="minMax"/>
          <c:max val="200"/>
          <c:min val="0"/>
        </c:scaling>
        <c:delete val="0"/>
        <c:axPos val="t"/>
        <c:numFmt formatCode="0" sourceLinked="1"/>
        <c:majorTickMark val="none"/>
        <c:minorTickMark val="none"/>
        <c:tickLblPos val="none"/>
        <c:spPr>
          <a:noFill/>
          <a:ln>
            <a:noFill/>
          </a:ln>
        </c:spPr>
        <c:crossAx val="17449190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DCE9D7"/>
            </a:solidFill>
            <a:ln>
              <a:noFill/>
            </a:ln>
          </c:spPr>
          <c:invertIfNegative val="0"/>
          <c:val>
            <c:numRef>
              <c:f>Type!$J$57:$J$58</c:f>
              <c:numCache>
                <c:formatCode>0</c:formatCode>
                <c:ptCount val="2"/>
                <c:pt idx="0">
                  <c:v>132.12666790895827</c:v>
                </c:pt>
                <c:pt idx="1">
                  <c:v>142.29250304530214</c:v>
                </c:pt>
              </c:numCache>
            </c:numRef>
          </c:val>
        </c:ser>
        <c:dLbls>
          <c:showLegendKey val="0"/>
          <c:showVal val="0"/>
          <c:showCatName val="0"/>
          <c:showSerName val="0"/>
          <c:showPercent val="0"/>
          <c:showBubbleSize val="0"/>
        </c:dLbls>
        <c:gapWidth val="90"/>
        <c:axId val="174504960"/>
        <c:axId val="177021696"/>
      </c:barChart>
      <c:catAx>
        <c:axId val="174504960"/>
        <c:scaling>
          <c:orientation val="maxMin"/>
        </c:scaling>
        <c:delete val="0"/>
        <c:axPos val="l"/>
        <c:majorTickMark val="none"/>
        <c:minorTickMark val="none"/>
        <c:tickLblPos val="none"/>
        <c:spPr>
          <a:ln>
            <a:solidFill>
              <a:srgbClr val="C00000"/>
            </a:solidFill>
            <a:prstDash val="sysDash"/>
          </a:ln>
        </c:spPr>
        <c:crossAx val="177021696"/>
        <c:crossesAt val="100"/>
        <c:auto val="1"/>
        <c:lblAlgn val="ctr"/>
        <c:lblOffset val="100"/>
        <c:noMultiLvlLbl val="0"/>
      </c:catAx>
      <c:valAx>
        <c:axId val="177021696"/>
        <c:scaling>
          <c:orientation val="minMax"/>
          <c:max val="200"/>
          <c:min val="0"/>
        </c:scaling>
        <c:delete val="0"/>
        <c:axPos val="t"/>
        <c:numFmt formatCode="0" sourceLinked="1"/>
        <c:majorTickMark val="none"/>
        <c:minorTickMark val="none"/>
        <c:tickLblPos val="none"/>
        <c:spPr>
          <a:noFill/>
          <a:ln>
            <a:noFill/>
          </a:ln>
        </c:spPr>
        <c:crossAx val="17450496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47421"/>
            </a:solidFill>
            <a:ln>
              <a:noFill/>
            </a:ln>
          </c:spPr>
          <c:invertIfNegative val="0"/>
          <c:val>
            <c:numRef>
              <c:f>Type!$J$61:$J$63</c:f>
              <c:numCache>
                <c:formatCode>0</c:formatCode>
                <c:ptCount val="3"/>
                <c:pt idx="0">
                  <c:v>3.0244830586776152</c:v>
                </c:pt>
                <c:pt idx="1">
                  <c:v>19.114117162495347</c:v>
                </c:pt>
                <c:pt idx="2">
                  <c:v>40.400619026630061</c:v>
                </c:pt>
              </c:numCache>
            </c:numRef>
          </c:val>
        </c:ser>
        <c:dLbls>
          <c:showLegendKey val="0"/>
          <c:showVal val="0"/>
          <c:showCatName val="0"/>
          <c:showSerName val="0"/>
          <c:showPercent val="0"/>
          <c:showBubbleSize val="0"/>
        </c:dLbls>
        <c:gapWidth val="90"/>
        <c:axId val="177033216"/>
        <c:axId val="177034752"/>
      </c:barChart>
      <c:catAx>
        <c:axId val="177033216"/>
        <c:scaling>
          <c:orientation val="maxMin"/>
        </c:scaling>
        <c:delete val="0"/>
        <c:axPos val="l"/>
        <c:majorTickMark val="none"/>
        <c:minorTickMark val="none"/>
        <c:tickLblPos val="none"/>
        <c:spPr>
          <a:ln>
            <a:solidFill>
              <a:srgbClr val="C00000"/>
            </a:solidFill>
            <a:prstDash val="sysDash"/>
          </a:ln>
        </c:spPr>
        <c:crossAx val="177034752"/>
        <c:crossesAt val="100"/>
        <c:auto val="1"/>
        <c:lblAlgn val="ctr"/>
        <c:lblOffset val="100"/>
        <c:noMultiLvlLbl val="0"/>
      </c:catAx>
      <c:valAx>
        <c:axId val="177034752"/>
        <c:scaling>
          <c:orientation val="minMax"/>
          <c:max val="200"/>
          <c:min val="0"/>
        </c:scaling>
        <c:delete val="0"/>
        <c:axPos val="t"/>
        <c:numFmt formatCode="0" sourceLinked="1"/>
        <c:majorTickMark val="none"/>
        <c:minorTickMark val="none"/>
        <c:tickLblPos val="none"/>
        <c:spPr>
          <a:noFill/>
          <a:ln>
            <a:noFill/>
          </a:ln>
        </c:spPr>
        <c:crossAx val="1770332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79E64"/>
            </a:solidFill>
            <a:ln>
              <a:noFill/>
            </a:ln>
          </c:spPr>
          <c:invertIfNegative val="0"/>
          <c:val>
            <c:numRef>
              <c:f>Type!$J$65:$J$68</c:f>
              <c:numCache>
                <c:formatCode>0</c:formatCode>
                <c:ptCount val="4"/>
                <c:pt idx="0">
                  <c:v>172.08989201346395</c:v>
                </c:pt>
                <c:pt idx="1">
                  <c:v>74.230668665704187</c:v>
                </c:pt>
                <c:pt idx="2">
                  <c:v>92.240155735992261</c:v>
                </c:pt>
                <c:pt idx="3">
                  <c:v>12.972320775380913</c:v>
                </c:pt>
              </c:numCache>
            </c:numRef>
          </c:val>
        </c:ser>
        <c:dLbls>
          <c:showLegendKey val="0"/>
          <c:showVal val="0"/>
          <c:showCatName val="0"/>
          <c:showSerName val="0"/>
          <c:showPercent val="0"/>
          <c:showBubbleSize val="0"/>
        </c:dLbls>
        <c:gapWidth val="90"/>
        <c:axId val="177066752"/>
        <c:axId val="177068288"/>
      </c:barChart>
      <c:catAx>
        <c:axId val="177066752"/>
        <c:scaling>
          <c:orientation val="maxMin"/>
        </c:scaling>
        <c:delete val="0"/>
        <c:axPos val="l"/>
        <c:majorTickMark val="none"/>
        <c:minorTickMark val="none"/>
        <c:tickLblPos val="none"/>
        <c:spPr>
          <a:ln>
            <a:solidFill>
              <a:srgbClr val="C00000"/>
            </a:solidFill>
            <a:prstDash val="sysDash"/>
          </a:ln>
        </c:spPr>
        <c:crossAx val="177068288"/>
        <c:crossesAt val="100"/>
        <c:auto val="1"/>
        <c:lblAlgn val="ctr"/>
        <c:lblOffset val="100"/>
        <c:noMultiLvlLbl val="0"/>
      </c:catAx>
      <c:valAx>
        <c:axId val="177068288"/>
        <c:scaling>
          <c:orientation val="minMax"/>
          <c:max val="200"/>
          <c:min val="0"/>
        </c:scaling>
        <c:delete val="0"/>
        <c:axPos val="t"/>
        <c:numFmt formatCode="0" sourceLinked="1"/>
        <c:majorTickMark val="none"/>
        <c:minorTickMark val="none"/>
        <c:tickLblPos val="none"/>
        <c:spPr>
          <a:noFill/>
          <a:ln>
            <a:noFill/>
          </a:ln>
        </c:spPr>
        <c:crossAx val="17706675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AC8A7"/>
            </a:solidFill>
            <a:ln>
              <a:noFill/>
            </a:ln>
          </c:spPr>
          <c:invertIfNegative val="0"/>
          <c:val>
            <c:numRef>
              <c:f>Type!$J$70:$J$73</c:f>
              <c:numCache>
                <c:formatCode>0</c:formatCode>
                <c:ptCount val="4"/>
                <c:pt idx="0">
                  <c:v>223.93395351533471</c:v>
                </c:pt>
                <c:pt idx="1">
                  <c:v>385.4105196586379</c:v>
                </c:pt>
                <c:pt idx="2">
                  <c:v>140.82450882471781</c:v>
                </c:pt>
                <c:pt idx="3">
                  <c:v>72.23871227640393</c:v>
                </c:pt>
              </c:numCache>
            </c:numRef>
          </c:val>
        </c:ser>
        <c:dLbls>
          <c:showLegendKey val="0"/>
          <c:showVal val="0"/>
          <c:showCatName val="0"/>
          <c:showSerName val="0"/>
          <c:showPercent val="0"/>
          <c:showBubbleSize val="0"/>
        </c:dLbls>
        <c:gapWidth val="90"/>
        <c:axId val="191182336"/>
        <c:axId val="191183872"/>
      </c:barChart>
      <c:catAx>
        <c:axId val="191182336"/>
        <c:scaling>
          <c:orientation val="maxMin"/>
        </c:scaling>
        <c:delete val="0"/>
        <c:axPos val="l"/>
        <c:majorTickMark val="none"/>
        <c:minorTickMark val="none"/>
        <c:tickLblPos val="none"/>
        <c:spPr>
          <a:ln>
            <a:solidFill>
              <a:srgbClr val="C00000"/>
            </a:solidFill>
            <a:prstDash val="sysDash"/>
          </a:ln>
        </c:spPr>
        <c:crossAx val="191183872"/>
        <c:crossesAt val="100"/>
        <c:auto val="1"/>
        <c:lblAlgn val="ctr"/>
        <c:lblOffset val="100"/>
        <c:noMultiLvlLbl val="0"/>
      </c:catAx>
      <c:valAx>
        <c:axId val="191183872"/>
        <c:scaling>
          <c:orientation val="minMax"/>
          <c:max val="200"/>
          <c:min val="0"/>
        </c:scaling>
        <c:delete val="0"/>
        <c:axPos val="t"/>
        <c:numFmt formatCode="0" sourceLinked="1"/>
        <c:majorTickMark val="none"/>
        <c:minorTickMark val="none"/>
        <c:tickLblPos val="none"/>
        <c:spPr>
          <a:noFill/>
          <a:ln>
            <a:noFill/>
          </a:ln>
        </c:spPr>
        <c:crossAx val="19118233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DE3D2"/>
            </a:solidFill>
            <a:ln>
              <a:noFill/>
            </a:ln>
          </c:spPr>
          <c:invertIfNegative val="0"/>
          <c:val>
            <c:numRef>
              <c:f>Type!$J$75:$J$78</c:f>
              <c:numCache>
                <c:formatCode>0</c:formatCode>
                <c:ptCount val="4"/>
                <c:pt idx="0">
                  <c:v>87.354022018751323</c:v>
                </c:pt>
                <c:pt idx="1">
                  <c:v>70.689004564415399</c:v>
                </c:pt>
                <c:pt idx="2">
                  <c:v>80.567191301056354</c:v>
                </c:pt>
                <c:pt idx="3">
                  <c:v>79.491009281735671</c:v>
                </c:pt>
              </c:numCache>
            </c:numRef>
          </c:val>
        </c:ser>
        <c:dLbls>
          <c:showLegendKey val="0"/>
          <c:showVal val="0"/>
          <c:showCatName val="0"/>
          <c:showSerName val="0"/>
          <c:showPercent val="0"/>
          <c:showBubbleSize val="0"/>
        </c:dLbls>
        <c:gapWidth val="90"/>
        <c:axId val="191207680"/>
        <c:axId val="191209472"/>
      </c:barChart>
      <c:catAx>
        <c:axId val="191207680"/>
        <c:scaling>
          <c:orientation val="maxMin"/>
        </c:scaling>
        <c:delete val="0"/>
        <c:axPos val="l"/>
        <c:majorTickMark val="none"/>
        <c:minorTickMark val="none"/>
        <c:tickLblPos val="none"/>
        <c:spPr>
          <a:ln>
            <a:solidFill>
              <a:srgbClr val="C00000"/>
            </a:solidFill>
            <a:prstDash val="sysDash"/>
          </a:ln>
        </c:spPr>
        <c:crossAx val="191209472"/>
        <c:crossesAt val="100"/>
        <c:auto val="1"/>
        <c:lblAlgn val="ctr"/>
        <c:lblOffset val="100"/>
        <c:noMultiLvlLbl val="0"/>
      </c:catAx>
      <c:valAx>
        <c:axId val="191209472"/>
        <c:scaling>
          <c:orientation val="minMax"/>
          <c:max val="200"/>
          <c:min val="0"/>
        </c:scaling>
        <c:delete val="0"/>
        <c:axPos val="t"/>
        <c:numFmt formatCode="0" sourceLinked="1"/>
        <c:majorTickMark val="none"/>
        <c:minorTickMark val="none"/>
        <c:tickLblPos val="none"/>
        <c:spPr>
          <a:noFill/>
          <a:ln>
            <a:noFill/>
          </a:ln>
        </c:spPr>
        <c:crossAx val="19120768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71412713195796"/>
          <c:y val="0.14334194866863015"/>
          <c:w val="0.72315299297265256"/>
          <c:h val="0.7700751337380537"/>
        </c:manualLayout>
      </c:layout>
      <c:pieChart>
        <c:varyColors val="1"/>
        <c:ser>
          <c:idx val="0"/>
          <c:order val="0"/>
          <c:dPt>
            <c:idx val="0"/>
            <c:bubble3D val="0"/>
            <c:spPr>
              <a:solidFill>
                <a:srgbClr val="ED1B2D"/>
              </a:solidFill>
            </c:spPr>
          </c:dPt>
          <c:dPt>
            <c:idx val="1"/>
            <c:bubble3D val="0"/>
            <c:spPr>
              <a:solidFill>
                <a:srgbClr val="6C6F71"/>
              </a:solidFill>
            </c:spPr>
          </c:dPt>
          <c:dPt>
            <c:idx val="2"/>
            <c:bubble3D val="0"/>
            <c:spPr>
              <a:solidFill>
                <a:srgbClr val="7A19C1"/>
              </a:solidFill>
            </c:spPr>
          </c:dPt>
          <c:dPt>
            <c:idx val="3"/>
            <c:bubble3D val="0"/>
            <c:spPr>
              <a:solidFill>
                <a:srgbClr val="1964C1"/>
              </a:solidFill>
            </c:spPr>
          </c:dPt>
          <c:dPt>
            <c:idx val="4"/>
            <c:bubble3D val="0"/>
            <c:spPr>
              <a:solidFill>
                <a:srgbClr val="8CC119"/>
              </a:solidFill>
            </c:spPr>
          </c:dPt>
          <c:dPt>
            <c:idx val="5"/>
            <c:bubble3D val="0"/>
            <c:spPr>
              <a:solidFill>
                <a:srgbClr val="EBC61C"/>
              </a:solidFill>
            </c:spPr>
          </c:dPt>
          <c:dLbls>
            <c:dLbl>
              <c:idx val="0"/>
              <c:spPr/>
              <c:txPr>
                <a:bodyPr/>
                <a:lstStyle/>
                <a:p>
                  <a:pPr>
                    <a:defRPr sz="1400" b="1">
                      <a:solidFill>
                        <a:srgbClr val="ED1B2D"/>
                      </a:solidFill>
                    </a:defRPr>
                  </a:pPr>
                  <a:endParaRPr lang="en-US"/>
                </a:p>
              </c:txPr>
              <c:dLblPos val="outEnd"/>
              <c:showLegendKey val="0"/>
              <c:showVal val="1"/>
              <c:showCatName val="0"/>
              <c:showSerName val="0"/>
              <c:showPercent val="0"/>
              <c:showBubbleSize val="0"/>
            </c:dLbl>
            <c:dLbl>
              <c:idx val="1"/>
              <c:spPr/>
              <c:txPr>
                <a:bodyPr/>
                <a:lstStyle/>
                <a:p>
                  <a:pPr>
                    <a:defRPr sz="1400" b="1">
                      <a:solidFill>
                        <a:srgbClr val="6C6F71"/>
                      </a:solidFill>
                    </a:defRPr>
                  </a:pPr>
                  <a:endParaRPr lang="en-US"/>
                </a:p>
              </c:txPr>
              <c:dLblPos val="outEnd"/>
              <c:showLegendKey val="0"/>
              <c:showVal val="1"/>
              <c:showCatName val="0"/>
              <c:showSerName val="0"/>
              <c:showPercent val="0"/>
              <c:showBubbleSize val="0"/>
            </c:dLbl>
            <c:dLbl>
              <c:idx val="2"/>
              <c:spPr/>
              <c:txPr>
                <a:bodyPr/>
                <a:lstStyle/>
                <a:p>
                  <a:pPr>
                    <a:defRPr sz="1400" b="1">
                      <a:solidFill>
                        <a:srgbClr val="7A19C1"/>
                      </a:solidFill>
                    </a:defRPr>
                  </a:pPr>
                  <a:endParaRPr lang="en-US"/>
                </a:p>
              </c:txPr>
              <c:dLblPos val="outEnd"/>
              <c:showLegendKey val="0"/>
              <c:showVal val="1"/>
              <c:showCatName val="0"/>
              <c:showSerName val="0"/>
              <c:showPercent val="0"/>
              <c:showBubbleSize val="0"/>
            </c:dLbl>
            <c:dLbl>
              <c:idx val="3"/>
              <c:spPr/>
              <c:txPr>
                <a:bodyPr/>
                <a:lstStyle/>
                <a:p>
                  <a:pPr>
                    <a:defRPr sz="1400" b="1">
                      <a:solidFill>
                        <a:srgbClr val="1964C1"/>
                      </a:solidFill>
                    </a:defRPr>
                  </a:pPr>
                  <a:endParaRPr lang="en-US"/>
                </a:p>
              </c:txPr>
              <c:dLblPos val="outEnd"/>
              <c:showLegendKey val="0"/>
              <c:showVal val="1"/>
              <c:showCatName val="0"/>
              <c:showSerName val="0"/>
              <c:showPercent val="0"/>
              <c:showBubbleSize val="0"/>
            </c:dLbl>
            <c:dLbl>
              <c:idx val="4"/>
              <c:spPr/>
              <c:txPr>
                <a:bodyPr/>
                <a:lstStyle/>
                <a:p>
                  <a:pPr>
                    <a:defRPr sz="1400" b="1">
                      <a:solidFill>
                        <a:srgbClr val="8CC119"/>
                      </a:solidFill>
                    </a:defRPr>
                  </a:pPr>
                  <a:endParaRPr lang="en-US"/>
                </a:p>
              </c:txPr>
              <c:dLblPos val="outEnd"/>
              <c:showLegendKey val="0"/>
              <c:showVal val="1"/>
              <c:showCatName val="0"/>
              <c:showSerName val="0"/>
              <c:showPercent val="0"/>
              <c:showBubbleSize val="0"/>
            </c:dLbl>
            <c:dLbl>
              <c:idx val="5"/>
              <c:spPr/>
              <c:txPr>
                <a:bodyPr/>
                <a:lstStyle/>
                <a:p>
                  <a:pPr>
                    <a:defRPr sz="1400" b="1">
                      <a:solidFill>
                        <a:srgbClr val="EBC61C"/>
                      </a:solidFill>
                    </a:defRPr>
                  </a:pPr>
                  <a:endParaRPr lang="en-US"/>
                </a:p>
              </c:txPr>
              <c:dLblPos val="outEnd"/>
              <c:showLegendKey val="0"/>
              <c:showVal val="1"/>
              <c:showCatName val="0"/>
              <c:showSerName val="0"/>
              <c:showPercent val="0"/>
              <c:showBubbleSize val="0"/>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Overview!$A$228:$A$233</c:f>
              <c:strCache>
                <c:ptCount val="6"/>
                <c:pt idx="0">
                  <c:v>£0-£20k
(Index: 103)</c:v>
                </c:pt>
                <c:pt idx="1">
                  <c:v>£20k-£40k
(Index: 102)</c:v>
                </c:pt>
                <c:pt idx="2">
                  <c:v>£40k-£60k
(Index: 99)</c:v>
                </c:pt>
                <c:pt idx="3">
                  <c:v>£60k-£80k
(Index: 95)</c:v>
                </c:pt>
                <c:pt idx="4">
                  <c:v>£80k-£100k
(Index: 90)</c:v>
                </c:pt>
                <c:pt idx="5">
                  <c:v>£100k+
(Index: 83)</c:v>
                </c:pt>
              </c:strCache>
            </c:strRef>
          </c:cat>
          <c:val>
            <c:numRef>
              <c:f>Overview!$B$228:$B$233</c:f>
              <c:numCache>
                <c:formatCode>0%</c:formatCode>
                <c:ptCount val="6"/>
                <c:pt idx="0">
                  <c:v>0.35114141940866656</c:v>
                </c:pt>
                <c:pt idx="1">
                  <c:v>0.31788442457110078</c:v>
                </c:pt>
                <c:pt idx="2">
                  <c:v>0.17671377170568908</c:v>
                </c:pt>
                <c:pt idx="3">
                  <c:v>8.0252331438702612E-2</c:v>
                </c:pt>
                <c:pt idx="4">
                  <c:v>3.9339153152213591E-2</c:v>
                </c:pt>
                <c:pt idx="5">
                  <c:v>3.484399019658966E-2</c:v>
                </c:pt>
              </c:numCache>
            </c:numRef>
          </c:val>
        </c:ser>
        <c:dLbls>
          <c:dLblPos val="outEnd"/>
          <c:showLegendKey val="0"/>
          <c:showVal val="1"/>
          <c:showCatName val="0"/>
          <c:showSerName val="0"/>
          <c:showPercent val="0"/>
          <c:showBubbleSize val="0"/>
          <c:showLeaderLines val="1"/>
        </c:dLbls>
        <c:firstSliceAng val="0"/>
      </c:pieChart>
      <c:spPr>
        <a:noFill/>
      </c:spPr>
    </c:plotArea>
    <c:plotVisOnly val="1"/>
    <c:dispBlanksAs val="gap"/>
    <c:showDLblsOverMax val="0"/>
  </c:chart>
  <c:spPr>
    <a:noFill/>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00A1C5"/>
            </a:solidFill>
            <a:ln>
              <a:noFill/>
            </a:ln>
          </c:spPr>
          <c:invertIfNegative val="0"/>
          <c:val>
            <c:numRef>
              <c:f>Type!$J$81:$J$83</c:f>
              <c:numCache>
                <c:formatCode>0</c:formatCode>
                <c:ptCount val="3"/>
                <c:pt idx="0">
                  <c:v>64.131860713006475</c:v>
                </c:pt>
                <c:pt idx="1">
                  <c:v>98.852659502353575</c:v>
                </c:pt>
                <c:pt idx="2">
                  <c:v>54.508842817764389</c:v>
                </c:pt>
              </c:numCache>
            </c:numRef>
          </c:val>
        </c:ser>
        <c:dLbls>
          <c:showLegendKey val="0"/>
          <c:showVal val="0"/>
          <c:showCatName val="0"/>
          <c:showSerName val="0"/>
          <c:showPercent val="0"/>
          <c:showBubbleSize val="0"/>
        </c:dLbls>
        <c:gapWidth val="90"/>
        <c:axId val="191216640"/>
        <c:axId val="191107840"/>
      </c:barChart>
      <c:catAx>
        <c:axId val="191216640"/>
        <c:scaling>
          <c:orientation val="maxMin"/>
        </c:scaling>
        <c:delete val="0"/>
        <c:axPos val="l"/>
        <c:majorTickMark val="none"/>
        <c:minorTickMark val="none"/>
        <c:tickLblPos val="none"/>
        <c:spPr>
          <a:ln>
            <a:solidFill>
              <a:srgbClr val="C00000"/>
            </a:solidFill>
            <a:prstDash val="sysDash"/>
          </a:ln>
        </c:spPr>
        <c:crossAx val="191107840"/>
        <c:crossesAt val="100"/>
        <c:auto val="1"/>
        <c:lblAlgn val="ctr"/>
        <c:lblOffset val="100"/>
        <c:noMultiLvlLbl val="0"/>
      </c:catAx>
      <c:valAx>
        <c:axId val="191107840"/>
        <c:scaling>
          <c:orientation val="minMax"/>
          <c:max val="200"/>
          <c:min val="0"/>
        </c:scaling>
        <c:delete val="0"/>
        <c:axPos val="t"/>
        <c:numFmt formatCode="0" sourceLinked="1"/>
        <c:majorTickMark val="none"/>
        <c:minorTickMark val="none"/>
        <c:tickLblPos val="none"/>
        <c:spPr>
          <a:noFill/>
          <a:ln>
            <a:noFill/>
          </a:ln>
        </c:spPr>
        <c:crossAx val="19121664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4DBDD5"/>
            </a:solidFill>
            <a:ln>
              <a:noFill/>
            </a:ln>
          </c:spPr>
          <c:invertIfNegative val="0"/>
          <c:val>
            <c:numRef>
              <c:f>Type!$J$85:$J$89</c:f>
              <c:numCache>
                <c:formatCode>0</c:formatCode>
                <c:ptCount val="5"/>
                <c:pt idx="0">
                  <c:v>95.626639143708843</c:v>
                </c:pt>
                <c:pt idx="1">
                  <c:v>208.67546921116929</c:v>
                </c:pt>
                <c:pt idx="2">
                  <c:v>82.893230839101378</c:v>
                </c:pt>
                <c:pt idx="3">
                  <c:v>123.05499626819278</c:v>
                </c:pt>
                <c:pt idx="4">
                  <c:v>180.84883215899475</c:v>
                </c:pt>
              </c:numCache>
            </c:numRef>
          </c:val>
        </c:ser>
        <c:dLbls>
          <c:showLegendKey val="0"/>
          <c:showVal val="0"/>
          <c:showCatName val="0"/>
          <c:showSerName val="0"/>
          <c:showPercent val="0"/>
          <c:showBubbleSize val="0"/>
        </c:dLbls>
        <c:gapWidth val="90"/>
        <c:axId val="191131648"/>
        <c:axId val="191133184"/>
      </c:barChart>
      <c:catAx>
        <c:axId val="191131648"/>
        <c:scaling>
          <c:orientation val="maxMin"/>
        </c:scaling>
        <c:delete val="0"/>
        <c:axPos val="l"/>
        <c:majorTickMark val="none"/>
        <c:minorTickMark val="none"/>
        <c:tickLblPos val="none"/>
        <c:spPr>
          <a:ln>
            <a:solidFill>
              <a:srgbClr val="C00000"/>
            </a:solidFill>
            <a:prstDash val="sysDash"/>
          </a:ln>
        </c:spPr>
        <c:crossAx val="191133184"/>
        <c:crossesAt val="100"/>
        <c:auto val="1"/>
        <c:lblAlgn val="ctr"/>
        <c:lblOffset val="100"/>
        <c:noMultiLvlLbl val="0"/>
      </c:catAx>
      <c:valAx>
        <c:axId val="191133184"/>
        <c:scaling>
          <c:orientation val="minMax"/>
          <c:max val="200"/>
          <c:min val="0"/>
        </c:scaling>
        <c:delete val="0"/>
        <c:axPos val="t"/>
        <c:numFmt formatCode="0" sourceLinked="1"/>
        <c:majorTickMark val="none"/>
        <c:minorTickMark val="none"/>
        <c:tickLblPos val="none"/>
        <c:spPr>
          <a:noFill/>
          <a:ln>
            <a:noFill/>
          </a:ln>
        </c:spPr>
        <c:crossAx val="19113164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99D8E9"/>
            </a:solidFill>
            <a:ln>
              <a:noFill/>
            </a:ln>
          </c:spPr>
          <c:invertIfNegative val="0"/>
          <c:val>
            <c:numRef>
              <c:f>Type!$J$91:$J$93</c:f>
              <c:numCache>
                <c:formatCode>0</c:formatCode>
                <c:ptCount val="3"/>
                <c:pt idx="0">
                  <c:v>295.50506388388123</c:v>
                </c:pt>
                <c:pt idx="1">
                  <c:v>74.394372437528403</c:v>
                </c:pt>
                <c:pt idx="2">
                  <c:v>99.72979624968437</c:v>
                </c:pt>
              </c:numCache>
            </c:numRef>
          </c:val>
        </c:ser>
        <c:dLbls>
          <c:showLegendKey val="0"/>
          <c:showVal val="0"/>
          <c:showCatName val="0"/>
          <c:showSerName val="0"/>
          <c:showPercent val="0"/>
          <c:showBubbleSize val="0"/>
        </c:dLbls>
        <c:gapWidth val="90"/>
        <c:axId val="191152896"/>
        <c:axId val="191154432"/>
      </c:barChart>
      <c:catAx>
        <c:axId val="191152896"/>
        <c:scaling>
          <c:orientation val="maxMin"/>
        </c:scaling>
        <c:delete val="0"/>
        <c:axPos val="l"/>
        <c:majorTickMark val="none"/>
        <c:minorTickMark val="none"/>
        <c:tickLblPos val="none"/>
        <c:spPr>
          <a:ln>
            <a:solidFill>
              <a:srgbClr val="C00000"/>
            </a:solidFill>
            <a:prstDash val="sysDash"/>
          </a:ln>
        </c:spPr>
        <c:crossAx val="191154432"/>
        <c:crossesAt val="100"/>
        <c:auto val="1"/>
        <c:lblAlgn val="ctr"/>
        <c:lblOffset val="100"/>
        <c:noMultiLvlLbl val="0"/>
      </c:catAx>
      <c:valAx>
        <c:axId val="191154432"/>
        <c:scaling>
          <c:orientation val="minMax"/>
          <c:max val="200"/>
          <c:min val="0"/>
        </c:scaling>
        <c:delete val="0"/>
        <c:axPos val="t"/>
        <c:numFmt formatCode="0" sourceLinked="1"/>
        <c:majorTickMark val="none"/>
        <c:minorTickMark val="none"/>
        <c:tickLblPos val="none"/>
        <c:spPr>
          <a:noFill/>
          <a:ln>
            <a:noFill/>
          </a:ln>
        </c:spPr>
        <c:crossAx val="19115289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E44296"/>
            </a:solidFill>
            <a:ln>
              <a:noFill/>
            </a:ln>
          </c:spPr>
          <c:invertIfNegative val="0"/>
          <c:val>
            <c:numRef>
              <c:f>Type!$J$96:$J$97</c:f>
              <c:numCache>
                <c:formatCode>0</c:formatCode>
                <c:ptCount val="2"/>
                <c:pt idx="0">
                  <c:v>80.674018841030332</c:v>
                </c:pt>
                <c:pt idx="1">
                  <c:v>20.898874794273471</c:v>
                </c:pt>
              </c:numCache>
            </c:numRef>
          </c:val>
        </c:ser>
        <c:dLbls>
          <c:showLegendKey val="0"/>
          <c:showVal val="0"/>
          <c:showCatName val="0"/>
          <c:showSerName val="0"/>
          <c:showPercent val="0"/>
          <c:showBubbleSize val="0"/>
        </c:dLbls>
        <c:gapWidth val="90"/>
        <c:axId val="191305216"/>
        <c:axId val="191306752"/>
      </c:barChart>
      <c:catAx>
        <c:axId val="191305216"/>
        <c:scaling>
          <c:orientation val="maxMin"/>
        </c:scaling>
        <c:delete val="0"/>
        <c:axPos val="l"/>
        <c:majorTickMark val="none"/>
        <c:minorTickMark val="none"/>
        <c:tickLblPos val="none"/>
        <c:spPr>
          <a:ln>
            <a:solidFill>
              <a:srgbClr val="C00000"/>
            </a:solidFill>
            <a:prstDash val="sysDash"/>
          </a:ln>
        </c:spPr>
        <c:crossAx val="191306752"/>
        <c:crossesAt val="100"/>
        <c:auto val="1"/>
        <c:lblAlgn val="ctr"/>
        <c:lblOffset val="100"/>
        <c:noMultiLvlLbl val="0"/>
      </c:catAx>
      <c:valAx>
        <c:axId val="191306752"/>
        <c:scaling>
          <c:orientation val="minMax"/>
          <c:max val="200"/>
          <c:min val="0"/>
        </c:scaling>
        <c:delete val="0"/>
        <c:axPos val="t"/>
        <c:numFmt formatCode="0" sourceLinked="1"/>
        <c:majorTickMark val="none"/>
        <c:minorTickMark val="none"/>
        <c:tickLblPos val="none"/>
        <c:spPr>
          <a:noFill/>
          <a:ln>
            <a:noFill/>
          </a:ln>
        </c:spPr>
        <c:crossAx val="1913052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tx>
            <c:strRef>
              <c:f>'Type (Sorted)'!$B$81</c:f>
              <c:strCache>
                <c:ptCount val="1"/>
                <c:pt idx="0">
                  <c:v>A</c:v>
                </c:pt>
              </c:strCache>
            </c:strRef>
          </c:tx>
          <c:spPr>
            <a:solidFill>
              <a:srgbClr val="304DEC"/>
            </a:solidFill>
            <a:ln>
              <a:noFill/>
            </a:ln>
          </c:spPr>
          <c:invertIfNegative val="0"/>
          <c:cat>
            <c:numRef>
              <c:f>'Type (Sorted)'!$A$82:$A$142</c:f>
              <c:numCache>
                <c:formatCode>;;;</c:formatCode>
                <c:ptCount val="61"/>
                <c:pt idx="0">
                  <c:v>42</c:v>
                </c:pt>
                <c:pt idx="1">
                  <c:v>28</c:v>
                </c:pt>
                <c:pt idx="2">
                  <c:v>57</c:v>
                </c:pt>
                <c:pt idx="3">
                  <c:v>41</c:v>
                </c:pt>
                <c:pt idx="4">
                  <c:v>53</c:v>
                </c:pt>
                <c:pt idx="5">
                  <c:v>56</c:v>
                </c:pt>
                <c:pt idx="6">
                  <c:v>29</c:v>
                </c:pt>
                <c:pt idx="7">
                  <c:v>37</c:v>
                </c:pt>
                <c:pt idx="8">
                  <c:v>33</c:v>
                </c:pt>
                <c:pt idx="9">
                  <c:v>43</c:v>
                </c:pt>
                <c:pt idx="10">
                  <c:v>32</c:v>
                </c:pt>
                <c:pt idx="11">
                  <c:v>26</c:v>
                </c:pt>
                <c:pt idx="12">
                  <c:v>18</c:v>
                </c:pt>
                <c:pt idx="13">
                  <c:v>55</c:v>
                </c:pt>
                <c:pt idx="14">
                  <c:v>19</c:v>
                </c:pt>
                <c:pt idx="15">
                  <c:v>8</c:v>
                </c:pt>
                <c:pt idx="16">
                  <c:v>30</c:v>
                </c:pt>
                <c:pt idx="17">
                  <c:v>11</c:v>
                </c:pt>
                <c:pt idx="18">
                  <c:v>59</c:v>
                </c:pt>
                <c:pt idx="19">
                  <c:v>50</c:v>
                </c:pt>
                <c:pt idx="20">
                  <c:v>52</c:v>
                </c:pt>
                <c:pt idx="21">
                  <c:v>24</c:v>
                </c:pt>
                <c:pt idx="22">
                  <c:v>39</c:v>
                </c:pt>
                <c:pt idx="23">
                  <c:v>45</c:v>
                </c:pt>
                <c:pt idx="24">
                  <c:v>54</c:v>
                </c:pt>
                <c:pt idx="25">
                  <c:v>6</c:v>
                </c:pt>
                <c:pt idx="26">
                  <c:v>60</c:v>
                </c:pt>
                <c:pt idx="27">
                  <c:v>47</c:v>
                </c:pt>
                <c:pt idx="28">
                  <c:v>48</c:v>
                </c:pt>
                <c:pt idx="29">
                  <c:v>20</c:v>
                </c:pt>
                <c:pt idx="30">
                  <c:v>58</c:v>
                </c:pt>
                <c:pt idx="31">
                  <c:v>38</c:v>
                </c:pt>
                <c:pt idx="32">
                  <c:v>44</c:v>
                </c:pt>
                <c:pt idx="33">
                  <c:v>46</c:v>
                </c:pt>
                <c:pt idx="34">
                  <c:v>27</c:v>
                </c:pt>
                <c:pt idx="35">
                  <c:v>25</c:v>
                </c:pt>
                <c:pt idx="36">
                  <c:v>12</c:v>
                </c:pt>
                <c:pt idx="37">
                  <c:v>10</c:v>
                </c:pt>
                <c:pt idx="38">
                  <c:v>31</c:v>
                </c:pt>
                <c:pt idx="39">
                  <c:v>49</c:v>
                </c:pt>
                <c:pt idx="40">
                  <c:v>9</c:v>
                </c:pt>
                <c:pt idx="41">
                  <c:v>4</c:v>
                </c:pt>
                <c:pt idx="42">
                  <c:v>23</c:v>
                </c:pt>
                <c:pt idx="43">
                  <c:v>51</c:v>
                </c:pt>
                <c:pt idx="44">
                  <c:v>7</c:v>
                </c:pt>
                <c:pt idx="45">
                  <c:v>13</c:v>
                </c:pt>
                <c:pt idx="46">
                  <c:v>14</c:v>
                </c:pt>
                <c:pt idx="47">
                  <c:v>5</c:v>
                </c:pt>
                <c:pt idx="48">
                  <c:v>15</c:v>
                </c:pt>
                <c:pt idx="49">
                  <c:v>36</c:v>
                </c:pt>
                <c:pt idx="50">
                  <c:v>17</c:v>
                </c:pt>
                <c:pt idx="51">
                  <c:v>3</c:v>
                </c:pt>
                <c:pt idx="52">
                  <c:v>22</c:v>
                </c:pt>
                <c:pt idx="53">
                  <c:v>16</c:v>
                </c:pt>
                <c:pt idx="54">
                  <c:v>1</c:v>
                </c:pt>
                <c:pt idx="55">
                  <c:v>61</c:v>
                </c:pt>
                <c:pt idx="56">
                  <c:v>35</c:v>
                </c:pt>
                <c:pt idx="57">
                  <c:v>40</c:v>
                </c:pt>
                <c:pt idx="58">
                  <c:v>21</c:v>
                </c:pt>
                <c:pt idx="59">
                  <c:v>34</c:v>
                </c:pt>
                <c:pt idx="60">
                  <c:v>2</c:v>
                </c:pt>
              </c:numCache>
            </c:numRef>
          </c:cat>
          <c:val>
            <c:numRef>
              <c:f>'Type (Sorted)'!$B$82:$B$142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35.033401373940521</c:v>
                </c:pt>
                <c:pt idx="52">
                  <c:v>100</c:v>
                </c:pt>
                <c:pt idx="53">
                  <c:v>100</c:v>
                </c:pt>
                <c:pt idx="54">
                  <c:v>27.931398441865284</c:v>
                </c:pt>
                <c:pt idx="55">
                  <c:v>100</c:v>
                </c:pt>
                <c:pt idx="56">
                  <c:v>100</c:v>
                </c:pt>
                <c:pt idx="57">
                  <c:v>100</c:v>
                </c:pt>
                <c:pt idx="58">
                  <c:v>100</c:v>
                </c:pt>
                <c:pt idx="59">
                  <c:v>100</c:v>
                </c:pt>
                <c:pt idx="60">
                  <c:v>0</c:v>
                </c:pt>
              </c:numCache>
            </c:numRef>
          </c:val>
        </c:ser>
        <c:ser>
          <c:idx val="1"/>
          <c:order val="1"/>
          <c:tx>
            <c:strRef>
              <c:f>'Type (Sorted)'!$C$81</c:f>
              <c:strCache>
                <c:ptCount val="1"/>
                <c:pt idx="0">
                  <c:v>B</c:v>
                </c:pt>
              </c:strCache>
            </c:strRef>
          </c:tx>
          <c:spPr>
            <a:solidFill>
              <a:srgbClr val="6F83F3"/>
            </a:solidFill>
            <a:ln>
              <a:noFill/>
            </a:ln>
          </c:spPr>
          <c:invertIfNegative val="0"/>
          <c:cat>
            <c:numRef>
              <c:f>'Type (Sorted)'!$A$82:$A$142</c:f>
              <c:numCache>
                <c:formatCode>;;;</c:formatCode>
                <c:ptCount val="61"/>
                <c:pt idx="0">
                  <c:v>42</c:v>
                </c:pt>
                <c:pt idx="1">
                  <c:v>28</c:v>
                </c:pt>
                <c:pt idx="2">
                  <c:v>57</c:v>
                </c:pt>
                <c:pt idx="3">
                  <c:v>41</c:v>
                </c:pt>
                <c:pt idx="4">
                  <c:v>53</c:v>
                </c:pt>
                <c:pt idx="5">
                  <c:v>56</c:v>
                </c:pt>
                <c:pt idx="6">
                  <c:v>29</c:v>
                </c:pt>
                <c:pt idx="7">
                  <c:v>37</c:v>
                </c:pt>
                <c:pt idx="8">
                  <c:v>33</c:v>
                </c:pt>
                <c:pt idx="9">
                  <c:v>43</c:v>
                </c:pt>
                <c:pt idx="10">
                  <c:v>32</c:v>
                </c:pt>
                <c:pt idx="11">
                  <c:v>26</c:v>
                </c:pt>
                <c:pt idx="12">
                  <c:v>18</c:v>
                </c:pt>
                <c:pt idx="13">
                  <c:v>55</c:v>
                </c:pt>
                <c:pt idx="14">
                  <c:v>19</c:v>
                </c:pt>
                <c:pt idx="15">
                  <c:v>8</c:v>
                </c:pt>
                <c:pt idx="16">
                  <c:v>30</c:v>
                </c:pt>
                <c:pt idx="17">
                  <c:v>11</c:v>
                </c:pt>
                <c:pt idx="18">
                  <c:v>59</c:v>
                </c:pt>
                <c:pt idx="19">
                  <c:v>50</c:v>
                </c:pt>
                <c:pt idx="20">
                  <c:v>52</c:v>
                </c:pt>
                <c:pt idx="21">
                  <c:v>24</c:v>
                </c:pt>
                <c:pt idx="22">
                  <c:v>39</c:v>
                </c:pt>
                <c:pt idx="23">
                  <c:v>45</c:v>
                </c:pt>
                <c:pt idx="24">
                  <c:v>54</c:v>
                </c:pt>
                <c:pt idx="25">
                  <c:v>6</c:v>
                </c:pt>
                <c:pt idx="26">
                  <c:v>60</c:v>
                </c:pt>
                <c:pt idx="27">
                  <c:v>47</c:v>
                </c:pt>
                <c:pt idx="28">
                  <c:v>48</c:v>
                </c:pt>
                <c:pt idx="29">
                  <c:v>20</c:v>
                </c:pt>
                <c:pt idx="30">
                  <c:v>58</c:v>
                </c:pt>
                <c:pt idx="31">
                  <c:v>38</c:v>
                </c:pt>
                <c:pt idx="32">
                  <c:v>44</c:v>
                </c:pt>
                <c:pt idx="33">
                  <c:v>46</c:v>
                </c:pt>
                <c:pt idx="34">
                  <c:v>27</c:v>
                </c:pt>
                <c:pt idx="35">
                  <c:v>25</c:v>
                </c:pt>
                <c:pt idx="36">
                  <c:v>12</c:v>
                </c:pt>
                <c:pt idx="37">
                  <c:v>10</c:v>
                </c:pt>
                <c:pt idx="38">
                  <c:v>31</c:v>
                </c:pt>
                <c:pt idx="39">
                  <c:v>49</c:v>
                </c:pt>
                <c:pt idx="40">
                  <c:v>9</c:v>
                </c:pt>
                <c:pt idx="41">
                  <c:v>4</c:v>
                </c:pt>
                <c:pt idx="42">
                  <c:v>23</c:v>
                </c:pt>
                <c:pt idx="43">
                  <c:v>51</c:v>
                </c:pt>
                <c:pt idx="44">
                  <c:v>7</c:v>
                </c:pt>
                <c:pt idx="45">
                  <c:v>13</c:v>
                </c:pt>
                <c:pt idx="46">
                  <c:v>14</c:v>
                </c:pt>
                <c:pt idx="47">
                  <c:v>5</c:v>
                </c:pt>
                <c:pt idx="48">
                  <c:v>15</c:v>
                </c:pt>
                <c:pt idx="49">
                  <c:v>36</c:v>
                </c:pt>
                <c:pt idx="50">
                  <c:v>17</c:v>
                </c:pt>
                <c:pt idx="51">
                  <c:v>3</c:v>
                </c:pt>
                <c:pt idx="52">
                  <c:v>22</c:v>
                </c:pt>
                <c:pt idx="53">
                  <c:v>16</c:v>
                </c:pt>
                <c:pt idx="54">
                  <c:v>1</c:v>
                </c:pt>
                <c:pt idx="55">
                  <c:v>61</c:v>
                </c:pt>
                <c:pt idx="56">
                  <c:v>35</c:v>
                </c:pt>
                <c:pt idx="57">
                  <c:v>40</c:v>
                </c:pt>
                <c:pt idx="58">
                  <c:v>21</c:v>
                </c:pt>
                <c:pt idx="59">
                  <c:v>34</c:v>
                </c:pt>
                <c:pt idx="60">
                  <c:v>2</c:v>
                </c:pt>
              </c:numCache>
            </c:numRef>
          </c:cat>
          <c:val>
            <c:numRef>
              <c:f>'Type (Sorted)'!$C$82:$C$142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105.65882003141189</c:v>
                </c:pt>
                <c:pt idx="16">
                  <c:v>100</c:v>
                </c:pt>
                <c:pt idx="17">
                  <c:v>100</c:v>
                </c:pt>
                <c:pt idx="18">
                  <c:v>100</c:v>
                </c:pt>
                <c:pt idx="19">
                  <c:v>100</c:v>
                </c:pt>
                <c:pt idx="20">
                  <c:v>100</c:v>
                </c:pt>
                <c:pt idx="21">
                  <c:v>100</c:v>
                </c:pt>
                <c:pt idx="22">
                  <c:v>100</c:v>
                </c:pt>
                <c:pt idx="23">
                  <c:v>100</c:v>
                </c:pt>
                <c:pt idx="24">
                  <c:v>100</c:v>
                </c:pt>
                <c:pt idx="25">
                  <c:v>82.671670616478423</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61.794457920401314</c:v>
                </c:pt>
                <c:pt idx="41">
                  <c:v>60.850412624407348</c:v>
                </c:pt>
                <c:pt idx="42">
                  <c:v>100</c:v>
                </c:pt>
                <c:pt idx="43">
                  <c:v>100</c:v>
                </c:pt>
                <c:pt idx="44">
                  <c:v>53.293027581703875</c:v>
                </c:pt>
                <c:pt idx="45">
                  <c:v>100</c:v>
                </c:pt>
                <c:pt idx="46">
                  <c:v>100</c:v>
                </c:pt>
                <c:pt idx="47">
                  <c:v>43.233917097734192</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ser>
        <c:ser>
          <c:idx val="2"/>
          <c:order val="2"/>
          <c:tx>
            <c:strRef>
              <c:f>'Type (Sorted)'!$D$81</c:f>
              <c:strCache>
                <c:ptCount val="1"/>
                <c:pt idx="0">
                  <c:v>C</c:v>
                </c:pt>
              </c:strCache>
            </c:strRef>
          </c:tx>
          <c:spPr>
            <a:solidFill>
              <a:srgbClr val="AAB8F5"/>
            </a:solidFill>
            <a:ln>
              <a:noFill/>
            </a:ln>
          </c:spPr>
          <c:invertIfNegative val="0"/>
          <c:cat>
            <c:numRef>
              <c:f>'Type (Sorted)'!$A$82:$A$142</c:f>
              <c:numCache>
                <c:formatCode>;;;</c:formatCode>
                <c:ptCount val="61"/>
                <c:pt idx="0">
                  <c:v>42</c:v>
                </c:pt>
                <c:pt idx="1">
                  <c:v>28</c:v>
                </c:pt>
                <c:pt idx="2">
                  <c:v>57</c:v>
                </c:pt>
                <c:pt idx="3">
                  <c:v>41</c:v>
                </c:pt>
                <c:pt idx="4">
                  <c:v>53</c:v>
                </c:pt>
                <c:pt idx="5">
                  <c:v>56</c:v>
                </c:pt>
                <c:pt idx="6">
                  <c:v>29</c:v>
                </c:pt>
                <c:pt idx="7">
                  <c:v>37</c:v>
                </c:pt>
                <c:pt idx="8">
                  <c:v>33</c:v>
                </c:pt>
                <c:pt idx="9">
                  <c:v>43</c:v>
                </c:pt>
                <c:pt idx="10">
                  <c:v>32</c:v>
                </c:pt>
                <c:pt idx="11">
                  <c:v>26</c:v>
                </c:pt>
                <c:pt idx="12">
                  <c:v>18</c:v>
                </c:pt>
                <c:pt idx="13">
                  <c:v>55</c:v>
                </c:pt>
                <c:pt idx="14">
                  <c:v>19</c:v>
                </c:pt>
                <c:pt idx="15">
                  <c:v>8</c:v>
                </c:pt>
                <c:pt idx="16">
                  <c:v>30</c:v>
                </c:pt>
                <c:pt idx="17">
                  <c:v>11</c:v>
                </c:pt>
                <c:pt idx="18">
                  <c:v>59</c:v>
                </c:pt>
                <c:pt idx="19">
                  <c:v>50</c:v>
                </c:pt>
                <c:pt idx="20">
                  <c:v>52</c:v>
                </c:pt>
                <c:pt idx="21">
                  <c:v>24</c:v>
                </c:pt>
                <c:pt idx="22">
                  <c:v>39</c:v>
                </c:pt>
                <c:pt idx="23">
                  <c:v>45</c:v>
                </c:pt>
                <c:pt idx="24">
                  <c:v>54</c:v>
                </c:pt>
                <c:pt idx="25">
                  <c:v>6</c:v>
                </c:pt>
                <c:pt idx="26">
                  <c:v>60</c:v>
                </c:pt>
                <c:pt idx="27">
                  <c:v>47</c:v>
                </c:pt>
                <c:pt idx="28">
                  <c:v>48</c:v>
                </c:pt>
                <c:pt idx="29">
                  <c:v>20</c:v>
                </c:pt>
                <c:pt idx="30">
                  <c:v>58</c:v>
                </c:pt>
                <c:pt idx="31">
                  <c:v>38</c:v>
                </c:pt>
                <c:pt idx="32">
                  <c:v>44</c:v>
                </c:pt>
                <c:pt idx="33">
                  <c:v>46</c:v>
                </c:pt>
                <c:pt idx="34">
                  <c:v>27</c:v>
                </c:pt>
                <c:pt idx="35">
                  <c:v>25</c:v>
                </c:pt>
                <c:pt idx="36">
                  <c:v>12</c:v>
                </c:pt>
                <c:pt idx="37">
                  <c:v>10</c:v>
                </c:pt>
                <c:pt idx="38">
                  <c:v>31</c:v>
                </c:pt>
                <c:pt idx="39">
                  <c:v>49</c:v>
                </c:pt>
                <c:pt idx="40">
                  <c:v>9</c:v>
                </c:pt>
                <c:pt idx="41">
                  <c:v>4</c:v>
                </c:pt>
                <c:pt idx="42">
                  <c:v>23</c:v>
                </c:pt>
                <c:pt idx="43">
                  <c:v>51</c:v>
                </c:pt>
                <c:pt idx="44">
                  <c:v>7</c:v>
                </c:pt>
                <c:pt idx="45">
                  <c:v>13</c:v>
                </c:pt>
                <c:pt idx="46">
                  <c:v>14</c:v>
                </c:pt>
                <c:pt idx="47">
                  <c:v>5</c:v>
                </c:pt>
                <c:pt idx="48">
                  <c:v>15</c:v>
                </c:pt>
                <c:pt idx="49">
                  <c:v>36</c:v>
                </c:pt>
                <c:pt idx="50">
                  <c:v>17</c:v>
                </c:pt>
                <c:pt idx="51">
                  <c:v>3</c:v>
                </c:pt>
                <c:pt idx="52">
                  <c:v>22</c:v>
                </c:pt>
                <c:pt idx="53">
                  <c:v>16</c:v>
                </c:pt>
                <c:pt idx="54">
                  <c:v>1</c:v>
                </c:pt>
                <c:pt idx="55">
                  <c:v>61</c:v>
                </c:pt>
                <c:pt idx="56">
                  <c:v>35</c:v>
                </c:pt>
                <c:pt idx="57">
                  <c:v>40</c:v>
                </c:pt>
                <c:pt idx="58">
                  <c:v>21</c:v>
                </c:pt>
                <c:pt idx="59">
                  <c:v>34</c:v>
                </c:pt>
                <c:pt idx="60">
                  <c:v>2</c:v>
                </c:pt>
              </c:numCache>
            </c:numRef>
          </c:cat>
          <c:val>
            <c:numRef>
              <c:f>'Type (Sorted)'!$D$82:$D$142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100.28478562150762</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68.246463944504399</c:v>
                </c:pt>
                <c:pt idx="37">
                  <c:v>68.089127587222336</c:v>
                </c:pt>
                <c:pt idx="38">
                  <c:v>100</c:v>
                </c:pt>
                <c:pt idx="39">
                  <c:v>100</c:v>
                </c:pt>
                <c:pt idx="40">
                  <c:v>100</c:v>
                </c:pt>
                <c:pt idx="41">
                  <c:v>100</c:v>
                </c:pt>
                <c:pt idx="42">
                  <c:v>100</c:v>
                </c:pt>
                <c:pt idx="43">
                  <c:v>100</c:v>
                </c:pt>
                <c:pt idx="44">
                  <c:v>100</c:v>
                </c:pt>
                <c:pt idx="45">
                  <c:v>52.39578003448657</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ser>
        <c:ser>
          <c:idx val="3"/>
          <c:order val="3"/>
          <c:tx>
            <c:strRef>
              <c:f>'Type (Sorted)'!$E$81</c:f>
              <c:strCache>
                <c:ptCount val="1"/>
                <c:pt idx="0">
                  <c:v>D</c:v>
                </c:pt>
              </c:strCache>
            </c:strRef>
          </c:tx>
          <c:spPr>
            <a:solidFill>
              <a:srgbClr val="7D38BA"/>
            </a:solidFill>
            <a:ln>
              <a:noFill/>
            </a:ln>
          </c:spPr>
          <c:invertIfNegative val="0"/>
          <c:cat>
            <c:numRef>
              <c:f>'Type (Sorted)'!$A$82:$A$142</c:f>
              <c:numCache>
                <c:formatCode>;;;</c:formatCode>
                <c:ptCount val="61"/>
                <c:pt idx="0">
                  <c:v>42</c:v>
                </c:pt>
                <c:pt idx="1">
                  <c:v>28</c:v>
                </c:pt>
                <c:pt idx="2">
                  <c:v>57</c:v>
                </c:pt>
                <c:pt idx="3">
                  <c:v>41</c:v>
                </c:pt>
                <c:pt idx="4">
                  <c:v>53</c:v>
                </c:pt>
                <c:pt idx="5">
                  <c:v>56</c:v>
                </c:pt>
                <c:pt idx="6">
                  <c:v>29</c:v>
                </c:pt>
                <c:pt idx="7">
                  <c:v>37</c:v>
                </c:pt>
                <c:pt idx="8">
                  <c:v>33</c:v>
                </c:pt>
                <c:pt idx="9">
                  <c:v>43</c:v>
                </c:pt>
                <c:pt idx="10">
                  <c:v>32</c:v>
                </c:pt>
                <c:pt idx="11">
                  <c:v>26</c:v>
                </c:pt>
                <c:pt idx="12">
                  <c:v>18</c:v>
                </c:pt>
                <c:pt idx="13">
                  <c:v>55</c:v>
                </c:pt>
                <c:pt idx="14">
                  <c:v>19</c:v>
                </c:pt>
                <c:pt idx="15">
                  <c:v>8</c:v>
                </c:pt>
                <c:pt idx="16">
                  <c:v>30</c:v>
                </c:pt>
                <c:pt idx="17">
                  <c:v>11</c:v>
                </c:pt>
                <c:pt idx="18">
                  <c:v>59</c:v>
                </c:pt>
                <c:pt idx="19">
                  <c:v>50</c:v>
                </c:pt>
                <c:pt idx="20">
                  <c:v>52</c:v>
                </c:pt>
                <c:pt idx="21">
                  <c:v>24</c:v>
                </c:pt>
                <c:pt idx="22">
                  <c:v>39</c:v>
                </c:pt>
                <c:pt idx="23">
                  <c:v>45</c:v>
                </c:pt>
                <c:pt idx="24">
                  <c:v>54</c:v>
                </c:pt>
                <c:pt idx="25">
                  <c:v>6</c:v>
                </c:pt>
                <c:pt idx="26">
                  <c:v>60</c:v>
                </c:pt>
                <c:pt idx="27">
                  <c:v>47</c:v>
                </c:pt>
                <c:pt idx="28">
                  <c:v>48</c:v>
                </c:pt>
                <c:pt idx="29">
                  <c:v>20</c:v>
                </c:pt>
                <c:pt idx="30">
                  <c:v>58</c:v>
                </c:pt>
                <c:pt idx="31">
                  <c:v>38</c:v>
                </c:pt>
                <c:pt idx="32">
                  <c:v>44</c:v>
                </c:pt>
                <c:pt idx="33">
                  <c:v>46</c:v>
                </c:pt>
                <c:pt idx="34">
                  <c:v>27</c:v>
                </c:pt>
                <c:pt idx="35">
                  <c:v>25</c:v>
                </c:pt>
                <c:pt idx="36">
                  <c:v>12</c:v>
                </c:pt>
                <c:pt idx="37">
                  <c:v>10</c:v>
                </c:pt>
                <c:pt idx="38">
                  <c:v>31</c:v>
                </c:pt>
                <c:pt idx="39">
                  <c:v>49</c:v>
                </c:pt>
                <c:pt idx="40">
                  <c:v>9</c:v>
                </c:pt>
                <c:pt idx="41">
                  <c:v>4</c:v>
                </c:pt>
                <c:pt idx="42">
                  <c:v>23</c:v>
                </c:pt>
                <c:pt idx="43">
                  <c:v>51</c:v>
                </c:pt>
                <c:pt idx="44">
                  <c:v>7</c:v>
                </c:pt>
                <c:pt idx="45">
                  <c:v>13</c:v>
                </c:pt>
                <c:pt idx="46">
                  <c:v>14</c:v>
                </c:pt>
                <c:pt idx="47">
                  <c:v>5</c:v>
                </c:pt>
                <c:pt idx="48">
                  <c:v>15</c:v>
                </c:pt>
                <c:pt idx="49">
                  <c:v>36</c:v>
                </c:pt>
                <c:pt idx="50">
                  <c:v>17</c:v>
                </c:pt>
                <c:pt idx="51">
                  <c:v>3</c:v>
                </c:pt>
                <c:pt idx="52">
                  <c:v>22</c:v>
                </c:pt>
                <c:pt idx="53">
                  <c:v>16</c:v>
                </c:pt>
                <c:pt idx="54">
                  <c:v>1</c:v>
                </c:pt>
                <c:pt idx="55">
                  <c:v>61</c:v>
                </c:pt>
                <c:pt idx="56">
                  <c:v>35</c:v>
                </c:pt>
                <c:pt idx="57">
                  <c:v>40</c:v>
                </c:pt>
                <c:pt idx="58">
                  <c:v>21</c:v>
                </c:pt>
                <c:pt idx="59">
                  <c:v>34</c:v>
                </c:pt>
                <c:pt idx="60">
                  <c:v>2</c:v>
                </c:pt>
              </c:numCache>
            </c:numRef>
          </c:cat>
          <c:val>
            <c:numRef>
              <c:f>'Type (Sorted)'!$E$82:$E$142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50.286751873959822</c:v>
                </c:pt>
                <c:pt idx="47">
                  <c:v>100</c:v>
                </c:pt>
                <c:pt idx="48">
                  <c:v>41.068256435449385</c:v>
                </c:pt>
                <c:pt idx="49">
                  <c:v>100</c:v>
                </c:pt>
                <c:pt idx="50">
                  <c:v>38.248075552420325</c:v>
                </c:pt>
                <c:pt idx="51">
                  <c:v>100</c:v>
                </c:pt>
                <c:pt idx="52">
                  <c:v>100</c:v>
                </c:pt>
                <c:pt idx="53">
                  <c:v>28.931918646607041</c:v>
                </c:pt>
                <c:pt idx="54">
                  <c:v>100</c:v>
                </c:pt>
                <c:pt idx="55">
                  <c:v>100</c:v>
                </c:pt>
                <c:pt idx="56">
                  <c:v>100</c:v>
                </c:pt>
                <c:pt idx="57">
                  <c:v>100</c:v>
                </c:pt>
                <c:pt idx="58">
                  <c:v>100</c:v>
                </c:pt>
                <c:pt idx="59">
                  <c:v>100</c:v>
                </c:pt>
                <c:pt idx="60">
                  <c:v>100</c:v>
                </c:pt>
              </c:numCache>
            </c:numRef>
          </c:val>
        </c:ser>
        <c:ser>
          <c:idx val="4"/>
          <c:order val="4"/>
          <c:tx>
            <c:strRef>
              <c:f>'Type (Sorted)'!$F$81</c:f>
              <c:strCache>
                <c:ptCount val="1"/>
                <c:pt idx="0">
                  <c:v>E</c:v>
                </c:pt>
              </c:strCache>
            </c:strRef>
          </c:tx>
          <c:spPr>
            <a:solidFill>
              <a:srgbClr val="BD9EDB"/>
            </a:solidFill>
            <a:ln>
              <a:noFill/>
            </a:ln>
          </c:spPr>
          <c:invertIfNegative val="0"/>
          <c:cat>
            <c:numRef>
              <c:f>'Type (Sorted)'!$A$82:$A$142</c:f>
              <c:numCache>
                <c:formatCode>;;;</c:formatCode>
                <c:ptCount val="61"/>
                <c:pt idx="0">
                  <c:v>42</c:v>
                </c:pt>
                <c:pt idx="1">
                  <c:v>28</c:v>
                </c:pt>
                <c:pt idx="2">
                  <c:v>57</c:v>
                </c:pt>
                <c:pt idx="3">
                  <c:v>41</c:v>
                </c:pt>
                <c:pt idx="4">
                  <c:v>53</c:v>
                </c:pt>
                <c:pt idx="5">
                  <c:v>56</c:v>
                </c:pt>
                <c:pt idx="6">
                  <c:v>29</c:v>
                </c:pt>
                <c:pt idx="7">
                  <c:v>37</c:v>
                </c:pt>
                <c:pt idx="8">
                  <c:v>33</c:v>
                </c:pt>
                <c:pt idx="9">
                  <c:v>43</c:v>
                </c:pt>
                <c:pt idx="10">
                  <c:v>32</c:v>
                </c:pt>
                <c:pt idx="11">
                  <c:v>26</c:v>
                </c:pt>
                <c:pt idx="12">
                  <c:v>18</c:v>
                </c:pt>
                <c:pt idx="13">
                  <c:v>55</c:v>
                </c:pt>
                <c:pt idx="14">
                  <c:v>19</c:v>
                </c:pt>
                <c:pt idx="15">
                  <c:v>8</c:v>
                </c:pt>
                <c:pt idx="16">
                  <c:v>30</c:v>
                </c:pt>
                <c:pt idx="17">
                  <c:v>11</c:v>
                </c:pt>
                <c:pt idx="18">
                  <c:v>59</c:v>
                </c:pt>
                <c:pt idx="19">
                  <c:v>50</c:v>
                </c:pt>
                <c:pt idx="20">
                  <c:v>52</c:v>
                </c:pt>
                <c:pt idx="21">
                  <c:v>24</c:v>
                </c:pt>
                <c:pt idx="22">
                  <c:v>39</c:v>
                </c:pt>
                <c:pt idx="23">
                  <c:v>45</c:v>
                </c:pt>
                <c:pt idx="24">
                  <c:v>54</c:v>
                </c:pt>
                <c:pt idx="25">
                  <c:v>6</c:v>
                </c:pt>
                <c:pt idx="26">
                  <c:v>60</c:v>
                </c:pt>
                <c:pt idx="27">
                  <c:v>47</c:v>
                </c:pt>
                <c:pt idx="28">
                  <c:v>48</c:v>
                </c:pt>
                <c:pt idx="29">
                  <c:v>20</c:v>
                </c:pt>
                <c:pt idx="30">
                  <c:v>58</c:v>
                </c:pt>
                <c:pt idx="31">
                  <c:v>38</c:v>
                </c:pt>
                <c:pt idx="32">
                  <c:v>44</c:v>
                </c:pt>
                <c:pt idx="33">
                  <c:v>46</c:v>
                </c:pt>
                <c:pt idx="34">
                  <c:v>27</c:v>
                </c:pt>
                <c:pt idx="35">
                  <c:v>25</c:v>
                </c:pt>
                <c:pt idx="36">
                  <c:v>12</c:v>
                </c:pt>
                <c:pt idx="37">
                  <c:v>10</c:v>
                </c:pt>
                <c:pt idx="38">
                  <c:v>31</c:v>
                </c:pt>
                <c:pt idx="39">
                  <c:v>49</c:v>
                </c:pt>
                <c:pt idx="40">
                  <c:v>9</c:v>
                </c:pt>
                <c:pt idx="41">
                  <c:v>4</c:v>
                </c:pt>
                <c:pt idx="42">
                  <c:v>23</c:v>
                </c:pt>
                <c:pt idx="43">
                  <c:v>51</c:v>
                </c:pt>
                <c:pt idx="44">
                  <c:v>7</c:v>
                </c:pt>
                <c:pt idx="45">
                  <c:v>13</c:v>
                </c:pt>
                <c:pt idx="46">
                  <c:v>14</c:v>
                </c:pt>
                <c:pt idx="47">
                  <c:v>5</c:v>
                </c:pt>
                <c:pt idx="48">
                  <c:v>15</c:v>
                </c:pt>
                <c:pt idx="49">
                  <c:v>36</c:v>
                </c:pt>
                <c:pt idx="50">
                  <c:v>17</c:v>
                </c:pt>
                <c:pt idx="51">
                  <c:v>3</c:v>
                </c:pt>
                <c:pt idx="52">
                  <c:v>22</c:v>
                </c:pt>
                <c:pt idx="53">
                  <c:v>16</c:v>
                </c:pt>
                <c:pt idx="54">
                  <c:v>1</c:v>
                </c:pt>
                <c:pt idx="55">
                  <c:v>61</c:v>
                </c:pt>
                <c:pt idx="56">
                  <c:v>35</c:v>
                </c:pt>
                <c:pt idx="57">
                  <c:v>40</c:v>
                </c:pt>
                <c:pt idx="58">
                  <c:v>21</c:v>
                </c:pt>
                <c:pt idx="59">
                  <c:v>34</c:v>
                </c:pt>
                <c:pt idx="60">
                  <c:v>2</c:v>
                </c:pt>
              </c:numCache>
            </c:numRef>
          </c:cat>
          <c:val>
            <c:numRef>
              <c:f>'Type (Sorted)'!$F$82:$F$142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128.86550466038707</c:v>
                </c:pt>
                <c:pt idx="13">
                  <c:v>100</c:v>
                </c:pt>
                <c:pt idx="14">
                  <c:v>114.74234922807425</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78.800231418523381</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ser>
        <c:ser>
          <c:idx val="5"/>
          <c:order val="5"/>
          <c:tx>
            <c:strRef>
              <c:f>'Type (Sorted)'!$G$81</c:f>
              <c:strCache>
                <c:ptCount val="1"/>
                <c:pt idx="0">
                  <c:v>F</c:v>
                </c:pt>
              </c:strCache>
            </c:strRef>
          </c:tx>
          <c:spPr>
            <a:solidFill>
              <a:srgbClr val="4F9342"/>
            </a:solidFill>
            <a:ln>
              <a:noFill/>
            </a:ln>
          </c:spPr>
          <c:invertIfNegative val="0"/>
          <c:cat>
            <c:numRef>
              <c:f>'Type (Sorted)'!$A$82:$A$142</c:f>
              <c:numCache>
                <c:formatCode>;;;</c:formatCode>
                <c:ptCount val="61"/>
                <c:pt idx="0">
                  <c:v>42</c:v>
                </c:pt>
                <c:pt idx="1">
                  <c:v>28</c:v>
                </c:pt>
                <c:pt idx="2">
                  <c:v>57</c:v>
                </c:pt>
                <c:pt idx="3">
                  <c:v>41</c:v>
                </c:pt>
                <c:pt idx="4">
                  <c:v>53</c:v>
                </c:pt>
                <c:pt idx="5">
                  <c:v>56</c:v>
                </c:pt>
                <c:pt idx="6">
                  <c:v>29</c:v>
                </c:pt>
                <c:pt idx="7">
                  <c:v>37</c:v>
                </c:pt>
                <c:pt idx="8">
                  <c:v>33</c:v>
                </c:pt>
                <c:pt idx="9">
                  <c:v>43</c:v>
                </c:pt>
                <c:pt idx="10">
                  <c:v>32</c:v>
                </c:pt>
                <c:pt idx="11">
                  <c:v>26</c:v>
                </c:pt>
                <c:pt idx="12">
                  <c:v>18</c:v>
                </c:pt>
                <c:pt idx="13">
                  <c:v>55</c:v>
                </c:pt>
                <c:pt idx="14">
                  <c:v>19</c:v>
                </c:pt>
                <c:pt idx="15">
                  <c:v>8</c:v>
                </c:pt>
                <c:pt idx="16">
                  <c:v>30</c:v>
                </c:pt>
                <c:pt idx="17">
                  <c:v>11</c:v>
                </c:pt>
                <c:pt idx="18">
                  <c:v>59</c:v>
                </c:pt>
                <c:pt idx="19">
                  <c:v>50</c:v>
                </c:pt>
                <c:pt idx="20">
                  <c:v>52</c:v>
                </c:pt>
                <c:pt idx="21">
                  <c:v>24</c:v>
                </c:pt>
                <c:pt idx="22">
                  <c:v>39</c:v>
                </c:pt>
                <c:pt idx="23">
                  <c:v>45</c:v>
                </c:pt>
                <c:pt idx="24">
                  <c:v>54</c:v>
                </c:pt>
                <c:pt idx="25">
                  <c:v>6</c:v>
                </c:pt>
                <c:pt idx="26">
                  <c:v>60</c:v>
                </c:pt>
                <c:pt idx="27">
                  <c:v>47</c:v>
                </c:pt>
                <c:pt idx="28">
                  <c:v>48</c:v>
                </c:pt>
                <c:pt idx="29">
                  <c:v>20</c:v>
                </c:pt>
                <c:pt idx="30">
                  <c:v>58</c:v>
                </c:pt>
                <c:pt idx="31">
                  <c:v>38</c:v>
                </c:pt>
                <c:pt idx="32">
                  <c:v>44</c:v>
                </c:pt>
                <c:pt idx="33">
                  <c:v>46</c:v>
                </c:pt>
                <c:pt idx="34">
                  <c:v>27</c:v>
                </c:pt>
                <c:pt idx="35">
                  <c:v>25</c:v>
                </c:pt>
                <c:pt idx="36">
                  <c:v>12</c:v>
                </c:pt>
                <c:pt idx="37">
                  <c:v>10</c:v>
                </c:pt>
                <c:pt idx="38">
                  <c:v>31</c:v>
                </c:pt>
                <c:pt idx="39">
                  <c:v>49</c:v>
                </c:pt>
                <c:pt idx="40">
                  <c:v>9</c:v>
                </c:pt>
                <c:pt idx="41">
                  <c:v>4</c:v>
                </c:pt>
                <c:pt idx="42">
                  <c:v>23</c:v>
                </c:pt>
                <c:pt idx="43">
                  <c:v>51</c:v>
                </c:pt>
                <c:pt idx="44">
                  <c:v>7</c:v>
                </c:pt>
                <c:pt idx="45">
                  <c:v>13</c:v>
                </c:pt>
                <c:pt idx="46">
                  <c:v>14</c:v>
                </c:pt>
                <c:pt idx="47">
                  <c:v>5</c:v>
                </c:pt>
                <c:pt idx="48">
                  <c:v>15</c:v>
                </c:pt>
                <c:pt idx="49">
                  <c:v>36</c:v>
                </c:pt>
                <c:pt idx="50">
                  <c:v>17</c:v>
                </c:pt>
                <c:pt idx="51">
                  <c:v>3</c:v>
                </c:pt>
                <c:pt idx="52">
                  <c:v>22</c:v>
                </c:pt>
                <c:pt idx="53">
                  <c:v>16</c:v>
                </c:pt>
                <c:pt idx="54">
                  <c:v>1</c:v>
                </c:pt>
                <c:pt idx="55">
                  <c:v>61</c:v>
                </c:pt>
                <c:pt idx="56">
                  <c:v>35</c:v>
                </c:pt>
                <c:pt idx="57">
                  <c:v>40</c:v>
                </c:pt>
                <c:pt idx="58">
                  <c:v>21</c:v>
                </c:pt>
                <c:pt idx="59">
                  <c:v>34</c:v>
                </c:pt>
                <c:pt idx="60">
                  <c:v>2</c:v>
                </c:pt>
              </c:numCache>
            </c:numRef>
          </c:cat>
          <c:val>
            <c:numRef>
              <c:f>'Type (Sorted)'!$G$82:$G$142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57.364911818770992</c:v>
                </c:pt>
                <c:pt idx="43">
                  <c:v>100</c:v>
                </c:pt>
                <c:pt idx="44">
                  <c:v>100</c:v>
                </c:pt>
                <c:pt idx="45">
                  <c:v>100</c:v>
                </c:pt>
                <c:pt idx="46">
                  <c:v>100</c:v>
                </c:pt>
                <c:pt idx="47">
                  <c:v>100</c:v>
                </c:pt>
                <c:pt idx="48">
                  <c:v>100</c:v>
                </c:pt>
                <c:pt idx="49">
                  <c:v>100</c:v>
                </c:pt>
                <c:pt idx="50">
                  <c:v>100</c:v>
                </c:pt>
                <c:pt idx="51">
                  <c:v>100</c:v>
                </c:pt>
                <c:pt idx="52">
                  <c:v>33.432017803703125</c:v>
                </c:pt>
                <c:pt idx="53">
                  <c:v>100</c:v>
                </c:pt>
                <c:pt idx="54">
                  <c:v>100</c:v>
                </c:pt>
                <c:pt idx="55">
                  <c:v>100</c:v>
                </c:pt>
                <c:pt idx="56">
                  <c:v>100</c:v>
                </c:pt>
                <c:pt idx="57">
                  <c:v>100</c:v>
                </c:pt>
                <c:pt idx="58">
                  <c:v>10.425584786476568</c:v>
                </c:pt>
                <c:pt idx="59">
                  <c:v>100</c:v>
                </c:pt>
                <c:pt idx="60">
                  <c:v>100</c:v>
                </c:pt>
              </c:numCache>
            </c:numRef>
          </c:val>
        </c:ser>
        <c:ser>
          <c:idx val="6"/>
          <c:order val="6"/>
          <c:tx>
            <c:strRef>
              <c:f>'Type (Sorted)'!$H$81</c:f>
              <c:strCache>
                <c:ptCount val="1"/>
                <c:pt idx="0">
                  <c:v>G</c:v>
                </c:pt>
              </c:strCache>
            </c:strRef>
          </c:tx>
          <c:spPr>
            <a:solidFill>
              <a:srgbClr val="71A867"/>
            </a:solidFill>
            <a:ln>
              <a:noFill/>
            </a:ln>
          </c:spPr>
          <c:invertIfNegative val="0"/>
          <c:cat>
            <c:numRef>
              <c:f>'Type (Sorted)'!$A$82:$A$142</c:f>
              <c:numCache>
                <c:formatCode>;;;</c:formatCode>
                <c:ptCount val="61"/>
                <c:pt idx="0">
                  <c:v>42</c:v>
                </c:pt>
                <c:pt idx="1">
                  <c:v>28</c:v>
                </c:pt>
                <c:pt idx="2">
                  <c:v>57</c:v>
                </c:pt>
                <c:pt idx="3">
                  <c:v>41</c:v>
                </c:pt>
                <c:pt idx="4">
                  <c:v>53</c:v>
                </c:pt>
                <c:pt idx="5">
                  <c:v>56</c:v>
                </c:pt>
                <c:pt idx="6">
                  <c:v>29</c:v>
                </c:pt>
                <c:pt idx="7">
                  <c:v>37</c:v>
                </c:pt>
                <c:pt idx="8">
                  <c:v>33</c:v>
                </c:pt>
                <c:pt idx="9">
                  <c:v>43</c:v>
                </c:pt>
                <c:pt idx="10">
                  <c:v>32</c:v>
                </c:pt>
                <c:pt idx="11">
                  <c:v>26</c:v>
                </c:pt>
                <c:pt idx="12">
                  <c:v>18</c:v>
                </c:pt>
                <c:pt idx="13">
                  <c:v>55</c:v>
                </c:pt>
                <c:pt idx="14">
                  <c:v>19</c:v>
                </c:pt>
                <c:pt idx="15">
                  <c:v>8</c:v>
                </c:pt>
                <c:pt idx="16">
                  <c:v>30</c:v>
                </c:pt>
                <c:pt idx="17">
                  <c:v>11</c:v>
                </c:pt>
                <c:pt idx="18">
                  <c:v>59</c:v>
                </c:pt>
                <c:pt idx="19">
                  <c:v>50</c:v>
                </c:pt>
                <c:pt idx="20">
                  <c:v>52</c:v>
                </c:pt>
                <c:pt idx="21">
                  <c:v>24</c:v>
                </c:pt>
                <c:pt idx="22">
                  <c:v>39</c:v>
                </c:pt>
                <c:pt idx="23">
                  <c:v>45</c:v>
                </c:pt>
                <c:pt idx="24">
                  <c:v>54</c:v>
                </c:pt>
                <c:pt idx="25">
                  <c:v>6</c:v>
                </c:pt>
                <c:pt idx="26">
                  <c:v>60</c:v>
                </c:pt>
                <c:pt idx="27">
                  <c:v>47</c:v>
                </c:pt>
                <c:pt idx="28">
                  <c:v>48</c:v>
                </c:pt>
                <c:pt idx="29">
                  <c:v>20</c:v>
                </c:pt>
                <c:pt idx="30">
                  <c:v>58</c:v>
                </c:pt>
                <c:pt idx="31">
                  <c:v>38</c:v>
                </c:pt>
                <c:pt idx="32">
                  <c:v>44</c:v>
                </c:pt>
                <c:pt idx="33">
                  <c:v>46</c:v>
                </c:pt>
                <c:pt idx="34">
                  <c:v>27</c:v>
                </c:pt>
                <c:pt idx="35">
                  <c:v>25</c:v>
                </c:pt>
                <c:pt idx="36">
                  <c:v>12</c:v>
                </c:pt>
                <c:pt idx="37">
                  <c:v>10</c:v>
                </c:pt>
                <c:pt idx="38">
                  <c:v>31</c:v>
                </c:pt>
                <c:pt idx="39">
                  <c:v>49</c:v>
                </c:pt>
                <c:pt idx="40">
                  <c:v>9</c:v>
                </c:pt>
                <c:pt idx="41">
                  <c:v>4</c:v>
                </c:pt>
                <c:pt idx="42">
                  <c:v>23</c:v>
                </c:pt>
                <c:pt idx="43">
                  <c:v>51</c:v>
                </c:pt>
                <c:pt idx="44">
                  <c:v>7</c:v>
                </c:pt>
                <c:pt idx="45">
                  <c:v>13</c:v>
                </c:pt>
                <c:pt idx="46">
                  <c:v>14</c:v>
                </c:pt>
                <c:pt idx="47">
                  <c:v>5</c:v>
                </c:pt>
                <c:pt idx="48">
                  <c:v>15</c:v>
                </c:pt>
                <c:pt idx="49">
                  <c:v>36</c:v>
                </c:pt>
                <c:pt idx="50">
                  <c:v>17</c:v>
                </c:pt>
                <c:pt idx="51">
                  <c:v>3</c:v>
                </c:pt>
                <c:pt idx="52">
                  <c:v>22</c:v>
                </c:pt>
                <c:pt idx="53">
                  <c:v>16</c:v>
                </c:pt>
                <c:pt idx="54">
                  <c:v>1</c:v>
                </c:pt>
                <c:pt idx="55">
                  <c:v>61</c:v>
                </c:pt>
                <c:pt idx="56">
                  <c:v>35</c:v>
                </c:pt>
                <c:pt idx="57">
                  <c:v>40</c:v>
                </c:pt>
                <c:pt idx="58">
                  <c:v>21</c:v>
                </c:pt>
                <c:pt idx="59">
                  <c:v>34</c:v>
                </c:pt>
                <c:pt idx="60">
                  <c:v>2</c:v>
                </c:pt>
              </c:numCache>
            </c:numRef>
          </c:cat>
          <c:val>
            <c:numRef>
              <c:f>'Type (Sorted)'!$H$82:$H$142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130.00517302790396</c:v>
                </c:pt>
                <c:pt idx="12">
                  <c:v>100</c:v>
                </c:pt>
                <c:pt idx="13">
                  <c:v>100</c:v>
                </c:pt>
                <c:pt idx="14">
                  <c:v>100</c:v>
                </c:pt>
                <c:pt idx="15">
                  <c:v>100</c:v>
                </c:pt>
                <c:pt idx="16">
                  <c:v>100</c:v>
                </c:pt>
                <c:pt idx="17">
                  <c:v>100</c:v>
                </c:pt>
                <c:pt idx="18">
                  <c:v>100</c:v>
                </c:pt>
                <c:pt idx="19">
                  <c:v>100</c:v>
                </c:pt>
                <c:pt idx="20">
                  <c:v>100</c:v>
                </c:pt>
                <c:pt idx="21">
                  <c:v>94.990270691788098</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68.621516947470354</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ser>
        <c:ser>
          <c:idx val="7"/>
          <c:order val="7"/>
          <c:tx>
            <c:strRef>
              <c:f>'Type (Sorted)'!$I$81</c:f>
              <c:strCache>
                <c:ptCount val="1"/>
                <c:pt idx="0">
                  <c:v>H</c:v>
                </c:pt>
              </c:strCache>
            </c:strRef>
          </c:tx>
          <c:spPr>
            <a:solidFill>
              <a:srgbClr val="94BE8E"/>
            </a:solidFill>
            <a:ln>
              <a:noFill/>
            </a:ln>
          </c:spPr>
          <c:invertIfNegative val="0"/>
          <c:cat>
            <c:numRef>
              <c:f>'Type (Sorted)'!$A$82:$A$142</c:f>
              <c:numCache>
                <c:formatCode>;;;</c:formatCode>
                <c:ptCount val="61"/>
                <c:pt idx="0">
                  <c:v>42</c:v>
                </c:pt>
                <c:pt idx="1">
                  <c:v>28</c:v>
                </c:pt>
                <c:pt idx="2">
                  <c:v>57</c:v>
                </c:pt>
                <c:pt idx="3">
                  <c:v>41</c:v>
                </c:pt>
                <c:pt idx="4">
                  <c:v>53</c:v>
                </c:pt>
                <c:pt idx="5">
                  <c:v>56</c:v>
                </c:pt>
                <c:pt idx="6">
                  <c:v>29</c:v>
                </c:pt>
                <c:pt idx="7">
                  <c:v>37</c:v>
                </c:pt>
                <c:pt idx="8">
                  <c:v>33</c:v>
                </c:pt>
                <c:pt idx="9">
                  <c:v>43</c:v>
                </c:pt>
                <c:pt idx="10">
                  <c:v>32</c:v>
                </c:pt>
                <c:pt idx="11">
                  <c:v>26</c:v>
                </c:pt>
                <c:pt idx="12">
                  <c:v>18</c:v>
                </c:pt>
                <c:pt idx="13">
                  <c:v>55</c:v>
                </c:pt>
                <c:pt idx="14">
                  <c:v>19</c:v>
                </c:pt>
                <c:pt idx="15">
                  <c:v>8</c:v>
                </c:pt>
                <c:pt idx="16">
                  <c:v>30</c:v>
                </c:pt>
                <c:pt idx="17">
                  <c:v>11</c:v>
                </c:pt>
                <c:pt idx="18">
                  <c:v>59</c:v>
                </c:pt>
                <c:pt idx="19">
                  <c:v>50</c:v>
                </c:pt>
                <c:pt idx="20">
                  <c:v>52</c:v>
                </c:pt>
                <c:pt idx="21">
                  <c:v>24</c:v>
                </c:pt>
                <c:pt idx="22">
                  <c:v>39</c:v>
                </c:pt>
                <c:pt idx="23">
                  <c:v>45</c:v>
                </c:pt>
                <c:pt idx="24">
                  <c:v>54</c:v>
                </c:pt>
                <c:pt idx="25">
                  <c:v>6</c:v>
                </c:pt>
                <c:pt idx="26">
                  <c:v>60</c:v>
                </c:pt>
                <c:pt idx="27">
                  <c:v>47</c:v>
                </c:pt>
                <c:pt idx="28">
                  <c:v>48</c:v>
                </c:pt>
                <c:pt idx="29">
                  <c:v>20</c:v>
                </c:pt>
                <c:pt idx="30">
                  <c:v>58</c:v>
                </c:pt>
                <c:pt idx="31">
                  <c:v>38</c:v>
                </c:pt>
                <c:pt idx="32">
                  <c:v>44</c:v>
                </c:pt>
                <c:pt idx="33">
                  <c:v>46</c:v>
                </c:pt>
                <c:pt idx="34">
                  <c:v>27</c:v>
                </c:pt>
                <c:pt idx="35">
                  <c:v>25</c:v>
                </c:pt>
                <c:pt idx="36">
                  <c:v>12</c:v>
                </c:pt>
                <c:pt idx="37">
                  <c:v>10</c:v>
                </c:pt>
                <c:pt idx="38">
                  <c:v>31</c:v>
                </c:pt>
                <c:pt idx="39">
                  <c:v>49</c:v>
                </c:pt>
                <c:pt idx="40">
                  <c:v>9</c:v>
                </c:pt>
                <c:pt idx="41">
                  <c:v>4</c:v>
                </c:pt>
                <c:pt idx="42">
                  <c:v>23</c:v>
                </c:pt>
                <c:pt idx="43">
                  <c:v>51</c:v>
                </c:pt>
                <c:pt idx="44">
                  <c:v>7</c:v>
                </c:pt>
                <c:pt idx="45">
                  <c:v>13</c:v>
                </c:pt>
                <c:pt idx="46">
                  <c:v>14</c:v>
                </c:pt>
                <c:pt idx="47">
                  <c:v>5</c:v>
                </c:pt>
                <c:pt idx="48">
                  <c:v>15</c:v>
                </c:pt>
                <c:pt idx="49">
                  <c:v>36</c:v>
                </c:pt>
                <c:pt idx="50">
                  <c:v>17</c:v>
                </c:pt>
                <c:pt idx="51">
                  <c:v>3</c:v>
                </c:pt>
                <c:pt idx="52">
                  <c:v>22</c:v>
                </c:pt>
                <c:pt idx="53">
                  <c:v>16</c:v>
                </c:pt>
                <c:pt idx="54">
                  <c:v>1</c:v>
                </c:pt>
                <c:pt idx="55">
                  <c:v>61</c:v>
                </c:pt>
                <c:pt idx="56">
                  <c:v>35</c:v>
                </c:pt>
                <c:pt idx="57">
                  <c:v>40</c:v>
                </c:pt>
                <c:pt idx="58">
                  <c:v>21</c:v>
                </c:pt>
                <c:pt idx="59">
                  <c:v>34</c:v>
                </c:pt>
                <c:pt idx="60">
                  <c:v>2</c:v>
                </c:pt>
              </c:numCache>
            </c:numRef>
          </c:cat>
          <c:val>
            <c:numRef>
              <c:f>'Type (Sorted)'!$I$82:$I$142</c:f>
              <c:numCache>
                <c:formatCode>;;;</c:formatCode>
                <c:ptCount val="61"/>
                <c:pt idx="0">
                  <c:v>100</c:v>
                </c:pt>
                <c:pt idx="1">
                  <c:v>310.58706119845004</c:v>
                </c:pt>
                <c:pt idx="2">
                  <c:v>100</c:v>
                </c:pt>
                <c:pt idx="3">
                  <c:v>100</c:v>
                </c:pt>
                <c:pt idx="4">
                  <c:v>100</c:v>
                </c:pt>
                <c:pt idx="5">
                  <c:v>100</c:v>
                </c:pt>
                <c:pt idx="6">
                  <c:v>174.00280974975357</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68.886700531261852</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ser>
        <c:ser>
          <c:idx val="8"/>
          <c:order val="8"/>
          <c:tx>
            <c:strRef>
              <c:f>'Type (Sorted)'!$J$81</c:f>
              <c:strCache>
                <c:ptCount val="1"/>
                <c:pt idx="0">
                  <c:v>I</c:v>
                </c:pt>
              </c:strCache>
            </c:strRef>
          </c:tx>
          <c:spPr>
            <a:solidFill>
              <a:srgbClr val="B9D2B4"/>
            </a:solidFill>
            <a:ln>
              <a:noFill/>
            </a:ln>
          </c:spPr>
          <c:invertIfNegative val="0"/>
          <c:cat>
            <c:numRef>
              <c:f>'Type (Sorted)'!$A$82:$A$142</c:f>
              <c:numCache>
                <c:formatCode>;;;</c:formatCode>
                <c:ptCount val="61"/>
                <c:pt idx="0">
                  <c:v>42</c:v>
                </c:pt>
                <c:pt idx="1">
                  <c:v>28</c:v>
                </c:pt>
                <c:pt idx="2">
                  <c:v>57</c:v>
                </c:pt>
                <c:pt idx="3">
                  <c:v>41</c:v>
                </c:pt>
                <c:pt idx="4">
                  <c:v>53</c:v>
                </c:pt>
                <c:pt idx="5">
                  <c:v>56</c:v>
                </c:pt>
                <c:pt idx="6">
                  <c:v>29</c:v>
                </c:pt>
                <c:pt idx="7">
                  <c:v>37</c:v>
                </c:pt>
                <c:pt idx="8">
                  <c:v>33</c:v>
                </c:pt>
                <c:pt idx="9">
                  <c:v>43</c:v>
                </c:pt>
                <c:pt idx="10">
                  <c:v>32</c:v>
                </c:pt>
                <c:pt idx="11">
                  <c:v>26</c:v>
                </c:pt>
                <c:pt idx="12">
                  <c:v>18</c:v>
                </c:pt>
                <c:pt idx="13">
                  <c:v>55</c:v>
                </c:pt>
                <c:pt idx="14">
                  <c:v>19</c:v>
                </c:pt>
                <c:pt idx="15">
                  <c:v>8</c:v>
                </c:pt>
                <c:pt idx="16">
                  <c:v>30</c:v>
                </c:pt>
                <c:pt idx="17">
                  <c:v>11</c:v>
                </c:pt>
                <c:pt idx="18">
                  <c:v>59</c:v>
                </c:pt>
                <c:pt idx="19">
                  <c:v>50</c:v>
                </c:pt>
                <c:pt idx="20">
                  <c:v>52</c:v>
                </c:pt>
                <c:pt idx="21">
                  <c:v>24</c:v>
                </c:pt>
                <c:pt idx="22">
                  <c:v>39</c:v>
                </c:pt>
                <c:pt idx="23">
                  <c:v>45</c:v>
                </c:pt>
                <c:pt idx="24">
                  <c:v>54</c:v>
                </c:pt>
                <c:pt idx="25">
                  <c:v>6</c:v>
                </c:pt>
                <c:pt idx="26">
                  <c:v>60</c:v>
                </c:pt>
                <c:pt idx="27">
                  <c:v>47</c:v>
                </c:pt>
                <c:pt idx="28">
                  <c:v>48</c:v>
                </c:pt>
                <c:pt idx="29">
                  <c:v>20</c:v>
                </c:pt>
                <c:pt idx="30">
                  <c:v>58</c:v>
                </c:pt>
                <c:pt idx="31">
                  <c:v>38</c:v>
                </c:pt>
                <c:pt idx="32">
                  <c:v>44</c:v>
                </c:pt>
                <c:pt idx="33">
                  <c:v>46</c:v>
                </c:pt>
                <c:pt idx="34">
                  <c:v>27</c:v>
                </c:pt>
                <c:pt idx="35">
                  <c:v>25</c:v>
                </c:pt>
                <c:pt idx="36">
                  <c:v>12</c:v>
                </c:pt>
                <c:pt idx="37">
                  <c:v>10</c:v>
                </c:pt>
                <c:pt idx="38">
                  <c:v>31</c:v>
                </c:pt>
                <c:pt idx="39">
                  <c:v>49</c:v>
                </c:pt>
                <c:pt idx="40">
                  <c:v>9</c:v>
                </c:pt>
                <c:pt idx="41">
                  <c:v>4</c:v>
                </c:pt>
                <c:pt idx="42">
                  <c:v>23</c:v>
                </c:pt>
                <c:pt idx="43">
                  <c:v>51</c:v>
                </c:pt>
                <c:pt idx="44">
                  <c:v>7</c:v>
                </c:pt>
                <c:pt idx="45">
                  <c:v>13</c:v>
                </c:pt>
                <c:pt idx="46">
                  <c:v>14</c:v>
                </c:pt>
                <c:pt idx="47">
                  <c:v>5</c:v>
                </c:pt>
                <c:pt idx="48">
                  <c:v>15</c:v>
                </c:pt>
                <c:pt idx="49">
                  <c:v>36</c:v>
                </c:pt>
                <c:pt idx="50">
                  <c:v>17</c:v>
                </c:pt>
                <c:pt idx="51">
                  <c:v>3</c:v>
                </c:pt>
                <c:pt idx="52">
                  <c:v>22</c:v>
                </c:pt>
                <c:pt idx="53">
                  <c:v>16</c:v>
                </c:pt>
                <c:pt idx="54">
                  <c:v>1</c:v>
                </c:pt>
                <c:pt idx="55">
                  <c:v>61</c:v>
                </c:pt>
                <c:pt idx="56">
                  <c:v>35</c:v>
                </c:pt>
                <c:pt idx="57">
                  <c:v>40</c:v>
                </c:pt>
                <c:pt idx="58">
                  <c:v>21</c:v>
                </c:pt>
                <c:pt idx="59">
                  <c:v>34</c:v>
                </c:pt>
                <c:pt idx="60">
                  <c:v>2</c:v>
                </c:pt>
              </c:numCache>
            </c:numRef>
          </c:cat>
          <c:val>
            <c:numRef>
              <c:f>'Type (Sorted)'!$J$82:$J$142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104.85073466829043</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64.740413116225525</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ser>
        <c:ser>
          <c:idx val="9"/>
          <c:order val="9"/>
          <c:tx>
            <c:strRef>
              <c:f>'Type (Sorted)'!$K$81</c:f>
              <c:strCache>
                <c:ptCount val="1"/>
                <c:pt idx="0">
                  <c:v>J</c:v>
                </c:pt>
              </c:strCache>
            </c:strRef>
          </c:tx>
          <c:spPr>
            <a:solidFill>
              <a:srgbClr val="DCE9D7"/>
            </a:solidFill>
            <a:ln>
              <a:noFill/>
            </a:ln>
          </c:spPr>
          <c:invertIfNegative val="0"/>
          <c:cat>
            <c:numRef>
              <c:f>'Type (Sorted)'!$A$82:$A$142</c:f>
              <c:numCache>
                <c:formatCode>;;;</c:formatCode>
                <c:ptCount val="61"/>
                <c:pt idx="0">
                  <c:v>42</c:v>
                </c:pt>
                <c:pt idx="1">
                  <c:v>28</c:v>
                </c:pt>
                <c:pt idx="2">
                  <c:v>57</c:v>
                </c:pt>
                <c:pt idx="3">
                  <c:v>41</c:v>
                </c:pt>
                <c:pt idx="4">
                  <c:v>53</c:v>
                </c:pt>
                <c:pt idx="5">
                  <c:v>56</c:v>
                </c:pt>
                <c:pt idx="6">
                  <c:v>29</c:v>
                </c:pt>
                <c:pt idx="7">
                  <c:v>37</c:v>
                </c:pt>
                <c:pt idx="8">
                  <c:v>33</c:v>
                </c:pt>
                <c:pt idx="9">
                  <c:v>43</c:v>
                </c:pt>
                <c:pt idx="10">
                  <c:v>32</c:v>
                </c:pt>
                <c:pt idx="11">
                  <c:v>26</c:v>
                </c:pt>
                <c:pt idx="12">
                  <c:v>18</c:v>
                </c:pt>
                <c:pt idx="13">
                  <c:v>55</c:v>
                </c:pt>
                <c:pt idx="14">
                  <c:v>19</c:v>
                </c:pt>
                <c:pt idx="15">
                  <c:v>8</c:v>
                </c:pt>
                <c:pt idx="16">
                  <c:v>30</c:v>
                </c:pt>
                <c:pt idx="17">
                  <c:v>11</c:v>
                </c:pt>
                <c:pt idx="18">
                  <c:v>59</c:v>
                </c:pt>
                <c:pt idx="19">
                  <c:v>50</c:v>
                </c:pt>
                <c:pt idx="20">
                  <c:v>52</c:v>
                </c:pt>
                <c:pt idx="21">
                  <c:v>24</c:v>
                </c:pt>
                <c:pt idx="22">
                  <c:v>39</c:v>
                </c:pt>
                <c:pt idx="23">
                  <c:v>45</c:v>
                </c:pt>
                <c:pt idx="24">
                  <c:v>54</c:v>
                </c:pt>
                <c:pt idx="25">
                  <c:v>6</c:v>
                </c:pt>
                <c:pt idx="26">
                  <c:v>60</c:v>
                </c:pt>
                <c:pt idx="27">
                  <c:v>47</c:v>
                </c:pt>
                <c:pt idx="28">
                  <c:v>48</c:v>
                </c:pt>
                <c:pt idx="29">
                  <c:v>20</c:v>
                </c:pt>
                <c:pt idx="30">
                  <c:v>58</c:v>
                </c:pt>
                <c:pt idx="31">
                  <c:v>38</c:v>
                </c:pt>
                <c:pt idx="32">
                  <c:v>44</c:v>
                </c:pt>
                <c:pt idx="33">
                  <c:v>46</c:v>
                </c:pt>
                <c:pt idx="34">
                  <c:v>27</c:v>
                </c:pt>
                <c:pt idx="35">
                  <c:v>25</c:v>
                </c:pt>
                <c:pt idx="36">
                  <c:v>12</c:v>
                </c:pt>
                <c:pt idx="37">
                  <c:v>10</c:v>
                </c:pt>
                <c:pt idx="38">
                  <c:v>31</c:v>
                </c:pt>
                <c:pt idx="39">
                  <c:v>49</c:v>
                </c:pt>
                <c:pt idx="40">
                  <c:v>9</c:v>
                </c:pt>
                <c:pt idx="41">
                  <c:v>4</c:v>
                </c:pt>
                <c:pt idx="42">
                  <c:v>23</c:v>
                </c:pt>
                <c:pt idx="43">
                  <c:v>51</c:v>
                </c:pt>
                <c:pt idx="44">
                  <c:v>7</c:v>
                </c:pt>
                <c:pt idx="45">
                  <c:v>13</c:v>
                </c:pt>
                <c:pt idx="46">
                  <c:v>14</c:v>
                </c:pt>
                <c:pt idx="47">
                  <c:v>5</c:v>
                </c:pt>
                <c:pt idx="48">
                  <c:v>15</c:v>
                </c:pt>
                <c:pt idx="49">
                  <c:v>36</c:v>
                </c:pt>
                <c:pt idx="50">
                  <c:v>17</c:v>
                </c:pt>
                <c:pt idx="51">
                  <c:v>3</c:v>
                </c:pt>
                <c:pt idx="52">
                  <c:v>22</c:v>
                </c:pt>
                <c:pt idx="53">
                  <c:v>16</c:v>
                </c:pt>
                <c:pt idx="54">
                  <c:v>1</c:v>
                </c:pt>
                <c:pt idx="55">
                  <c:v>61</c:v>
                </c:pt>
                <c:pt idx="56">
                  <c:v>35</c:v>
                </c:pt>
                <c:pt idx="57">
                  <c:v>40</c:v>
                </c:pt>
                <c:pt idx="58">
                  <c:v>21</c:v>
                </c:pt>
                <c:pt idx="59">
                  <c:v>34</c:v>
                </c:pt>
                <c:pt idx="60">
                  <c:v>2</c:v>
                </c:pt>
              </c:numCache>
            </c:numRef>
          </c:cat>
          <c:val>
            <c:numRef>
              <c:f>'Type (Sorted)'!$K$82:$K$142</c:f>
              <c:numCache>
                <c:formatCode>;;;</c:formatCode>
                <c:ptCount val="61"/>
                <c:pt idx="0">
                  <c:v>100</c:v>
                </c:pt>
                <c:pt idx="1">
                  <c:v>100</c:v>
                </c:pt>
                <c:pt idx="2">
                  <c:v>100</c:v>
                </c:pt>
                <c:pt idx="3">
                  <c:v>100</c:v>
                </c:pt>
                <c:pt idx="4">
                  <c:v>100</c:v>
                </c:pt>
                <c:pt idx="5">
                  <c:v>100</c:v>
                </c:pt>
                <c:pt idx="6">
                  <c:v>100</c:v>
                </c:pt>
                <c:pt idx="7">
                  <c:v>100</c:v>
                </c:pt>
                <c:pt idx="8">
                  <c:v>142.29250304530214</c:v>
                </c:pt>
                <c:pt idx="9">
                  <c:v>100</c:v>
                </c:pt>
                <c:pt idx="10">
                  <c:v>132.12666790895827</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ser>
        <c:ser>
          <c:idx val="10"/>
          <c:order val="10"/>
          <c:tx>
            <c:strRef>
              <c:f>'Type (Sorted)'!$L$81</c:f>
              <c:strCache>
                <c:ptCount val="1"/>
                <c:pt idx="0">
                  <c:v>K</c:v>
                </c:pt>
              </c:strCache>
            </c:strRef>
          </c:tx>
          <c:spPr>
            <a:solidFill>
              <a:srgbClr val="F47421"/>
            </a:solidFill>
            <a:ln>
              <a:noFill/>
            </a:ln>
          </c:spPr>
          <c:invertIfNegative val="0"/>
          <c:cat>
            <c:numRef>
              <c:f>'Type (Sorted)'!$A$82:$A$142</c:f>
              <c:numCache>
                <c:formatCode>;;;</c:formatCode>
                <c:ptCount val="61"/>
                <c:pt idx="0">
                  <c:v>42</c:v>
                </c:pt>
                <c:pt idx="1">
                  <c:v>28</c:v>
                </c:pt>
                <c:pt idx="2">
                  <c:v>57</c:v>
                </c:pt>
                <c:pt idx="3">
                  <c:v>41</c:v>
                </c:pt>
                <c:pt idx="4">
                  <c:v>53</c:v>
                </c:pt>
                <c:pt idx="5">
                  <c:v>56</c:v>
                </c:pt>
                <c:pt idx="6">
                  <c:v>29</c:v>
                </c:pt>
                <c:pt idx="7">
                  <c:v>37</c:v>
                </c:pt>
                <c:pt idx="8">
                  <c:v>33</c:v>
                </c:pt>
                <c:pt idx="9">
                  <c:v>43</c:v>
                </c:pt>
                <c:pt idx="10">
                  <c:v>32</c:v>
                </c:pt>
                <c:pt idx="11">
                  <c:v>26</c:v>
                </c:pt>
                <c:pt idx="12">
                  <c:v>18</c:v>
                </c:pt>
                <c:pt idx="13">
                  <c:v>55</c:v>
                </c:pt>
                <c:pt idx="14">
                  <c:v>19</c:v>
                </c:pt>
                <c:pt idx="15">
                  <c:v>8</c:v>
                </c:pt>
                <c:pt idx="16">
                  <c:v>30</c:v>
                </c:pt>
                <c:pt idx="17">
                  <c:v>11</c:v>
                </c:pt>
                <c:pt idx="18">
                  <c:v>59</c:v>
                </c:pt>
                <c:pt idx="19">
                  <c:v>50</c:v>
                </c:pt>
                <c:pt idx="20">
                  <c:v>52</c:v>
                </c:pt>
                <c:pt idx="21">
                  <c:v>24</c:v>
                </c:pt>
                <c:pt idx="22">
                  <c:v>39</c:v>
                </c:pt>
                <c:pt idx="23">
                  <c:v>45</c:v>
                </c:pt>
                <c:pt idx="24">
                  <c:v>54</c:v>
                </c:pt>
                <c:pt idx="25">
                  <c:v>6</c:v>
                </c:pt>
                <c:pt idx="26">
                  <c:v>60</c:v>
                </c:pt>
                <c:pt idx="27">
                  <c:v>47</c:v>
                </c:pt>
                <c:pt idx="28">
                  <c:v>48</c:v>
                </c:pt>
                <c:pt idx="29">
                  <c:v>20</c:v>
                </c:pt>
                <c:pt idx="30">
                  <c:v>58</c:v>
                </c:pt>
                <c:pt idx="31">
                  <c:v>38</c:v>
                </c:pt>
                <c:pt idx="32">
                  <c:v>44</c:v>
                </c:pt>
                <c:pt idx="33">
                  <c:v>46</c:v>
                </c:pt>
                <c:pt idx="34">
                  <c:v>27</c:v>
                </c:pt>
                <c:pt idx="35">
                  <c:v>25</c:v>
                </c:pt>
                <c:pt idx="36">
                  <c:v>12</c:v>
                </c:pt>
                <c:pt idx="37">
                  <c:v>10</c:v>
                </c:pt>
                <c:pt idx="38">
                  <c:v>31</c:v>
                </c:pt>
                <c:pt idx="39">
                  <c:v>49</c:v>
                </c:pt>
                <c:pt idx="40">
                  <c:v>9</c:v>
                </c:pt>
                <c:pt idx="41">
                  <c:v>4</c:v>
                </c:pt>
                <c:pt idx="42">
                  <c:v>23</c:v>
                </c:pt>
                <c:pt idx="43">
                  <c:v>51</c:v>
                </c:pt>
                <c:pt idx="44">
                  <c:v>7</c:v>
                </c:pt>
                <c:pt idx="45">
                  <c:v>13</c:v>
                </c:pt>
                <c:pt idx="46">
                  <c:v>14</c:v>
                </c:pt>
                <c:pt idx="47">
                  <c:v>5</c:v>
                </c:pt>
                <c:pt idx="48">
                  <c:v>15</c:v>
                </c:pt>
                <c:pt idx="49">
                  <c:v>36</c:v>
                </c:pt>
                <c:pt idx="50">
                  <c:v>17</c:v>
                </c:pt>
                <c:pt idx="51">
                  <c:v>3</c:v>
                </c:pt>
                <c:pt idx="52">
                  <c:v>22</c:v>
                </c:pt>
                <c:pt idx="53">
                  <c:v>16</c:v>
                </c:pt>
                <c:pt idx="54">
                  <c:v>1</c:v>
                </c:pt>
                <c:pt idx="55">
                  <c:v>61</c:v>
                </c:pt>
                <c:pt idx="56">
                  <c:v>35</c:v>
                </c:pt>
                <c:pt idx="57">
                  <c:v>40</c:v>
                </c:pt>
                <c:pt idx="58">
                  <c:v>21</c:v>
                </c:pt>
                <c:pt idx="59">
                  <c:v>34</c:v>
                </c:pt>
                <c:pt idx="60">
                  <c:v>2</c:v>
                </c:pt>
              </c:numCache>
            </c:numRef>
          </c:cat>
          <c:val>
            <c:numRef>
              <c:f>'Type (Sorted)'!$L$82:$L$142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40.400619026630061</c:v>
                </c:pt>
                <c:pt idx="50">
                  <c:v>100</c:v>
                </c:pt>
                <c:pt idx="51">
                  <c:v>100</c:v>
                </c:pt>
                <c:pt idx="52">
                  <c:v>100</c:v>
                </c:pt>
                <c:pt idx="53">
                  <c:v>100</c:v>
                </c:pt>
                <c:pt idx="54">
                  <c:v>100</c:v>
                </c:pt>
                <c:pt idx="55">
                  <c:v>100</c:v>
                </c:pt>
                <c:pt idx="56">
                  <c:v>19.114117162495347</c:v>
                </c:pt>
                <c:pt idx="57">
                  <c:v>100</c:v>
                </c:pt>
                <c:pt idx="58">
                  <c:v>100</c:v>
                </c:pt>
                <c:pt idx="59">
                  <c:v>3.0244830586776152</c:v>
                </c:pt>
                <c:pt idx="60">
                  <c:v>100</c:v>
                </c:pt>
              </c:numCache>
            </c:numRef>
          </c:val>
        </c:ser>
        <c:ser>
          <c:idx val="11"/>
          <c:order val="11"/>
          <c:tx>
            <c:strRef>
              <c:f>'Type (Sorted)'!$M$81</c:f>
              <c:strCache>
                <c:ptCount val="1"/>
                <c:pt idx="0">
                  <c:v>L</c:v>
                </c:pt>
              </c:strCache>
            </c:strRef>
          </c:tx>
          <c:spPr>
            <a:solidFill>
              <a:srgbClr val="F79E64"/>
            </a:solidFill>
            <a:ln>
              <a:noFill/>
            </a:ln>
          </c:spPr>
          <c:invertIfNegative val="0"/>
          <c:cat>
            <c:numRef>
              <c:f>'Type (Sorted)'!$A$82:$A$142</c:f>
              <c:numCache>
                <c:formatCode>;;;</c:formatCode>
                <c:ptCount val="61"/>
                <c:pt idx="0">
                  <c:v>42</c:v>
                </c:pt>
                <c:pt idx="1">
                  <c:v>28</c:v>
                </c:pt>
                <c:pt idx="2">
                  <c:v>57</c:v>
                </c:pt>
                <c:pt idx="3">
                  <c:v>41</c:v>
                </c:pt>
                <c:pt idx="4">
                  <c:v>53</c:v>
                </c:pt>
                <c:pt idx="5">
                  <c:v>56</c:v>
                </c:pt>
                <c:pt idx="6">
                  <c:v>29</c:v>
                </c:pt>
                <c:pt idx="7">
                  <c:v>37</c:v>
                </c:pt>
                <c:pt idx="8">
                  <c:v>33</c:v>
                </c:pt>
                <c:pt idx="9">
                  <c:v>43</c:v>
                </c:pt>
                <c:pt idx="10">
                  <c:v>32</c:v>
                </c:pt>
                <c:pt idx="11">
                  <c:v>26</c:v>
                </c:pt>
                <c:pt idx="12">
                  <c:v>18</c:v>
                </c:pt>
                <c:pt idx="13">
                  <c:v>55</c:v>
                </c:pt>
                <c:pt idx="14">
                  <c:v>19</c:v>
                </c:pt>
                <c:pt idx="15">
                  <c:v>8</c:v>
                </c:pt>
                <c:pt idx="16">
                  <c:v>30</c:v>
                </c:pt>
                <c:pt idx="17">
                  <c:v>11</c:v>
                </c:pt>
                <c:pt idx="18">
                  <c:v>59</c:v>
                </c:pt>
                <c:pt idx="19">
                  <c:v>50</c:v>
                </c:pt>
                <c:pt idx="20">
                  <c:v>52</c:v>
                </c:pt>
                <c:pt idx="21">
                  <c:v>24</c:v>
                </c:pt>
                <c:pt idx="22">
                  <c:v>39</c:v>
                </c:pt>
                <c:pt idx="23">
                  <c:v>45</c:v>
                </c:pt>
                <c:pt idx="24">
                  <c:v>54</c:v>
                </c:pt>
                <c:pt idx="25">
                  <c:v>6</c:v>
                </c:pt>
                <c:pt idx="26">
                  <c:v>60</c:v>
                </c:pt>
                <c:pt idx="27">
                  <c:v>47</c:v>
                </c:pt>
                <c:pt idx="28">
                  <c:v>48</c:v>
                </c:pt>
                <c:pt idx="29">
                  <c:v>20</c:v>
                </c:pt>
                <c:pt idx="30">
                  <c:v>58</c:v>
                </c:pt>
                <c:pt idx="31">
                  <c:v>38</c:v>
                </c:pt>
                <c:pt idx="32">
                  <c:v>44</c:v>
                </c:pt>
                <c:pt idx="33">
                  <c:v>46</c:v>
                </c:pt>
                <c:pt idx="34">
                  <c:v>27</c:v>
                </c:pt>
                <c:pt idx="35">
                  <c:v>25</c:v>
                </c:pt>
                <c:pt idx="36">
                  <c:v>12</c:v>
                </c:pt>
                <c:pt idx="37">
                  <c:v>10</c:v>
                </c:pt>
                <c:pt idx="38">
                  <c:v>31</c:v>
                </c:pt>
                <c:pt idx="39">
                  <c:v>49</c:v>
                </c:pt>
                <c:pt idx="40">
                  <c:v>9</c:v>
                </c:pt>
                <c:pt idx="41">
                  <c:v>4</c:v>
                </c:pt>
                <c:pt idx="42">
                  <c:v>23</c:v>
                </c:pt>
                <c:pt idx="43">
                  <c:v>51</c:v>
                </c:pt>
                <c:pt idx="44">
                  <c:v>7</c:v>
                </c:pt>
                <c:pt idx="45">
                  <c:v>13</c:v>
                </c:pt>
                <c:pt idx="46">
                  <c:v>14</c:v>
                </c:pt>
                <c:pt idx="47">
                  <c:v>5</c:v>
                </c:pt>
                <c:pt idx="48">
                  <c:v>15</c:v>
                </c:pt>
                <c:pt idx="49">
                  <c:v>36</c:v>
                </c:pt>
                <c:pt idx="50">
                  <c:v>17</c:v>
                </c:pt>
                <c:pt idx="51">
                  <c:v>3</c:v>
                </c:pt>
                <c:pt idx="52">
                  <c:v>22</c:v>
                </c:pt>
                <c:pt idx="53">
                  <c:v>16</c:v>
                </c:pt>
                <c:pt idx="54">
                  <c:v>1</c:v>
                </c:pt>
                <c:pt idx="55">
                  <c:v>61</c:v>
                </c:pt>
                <c:pt idx="56">
                  <c:v>35</c:v>
                </c:pt>
                <c:pt idx="57">
                  <c:v>40</c:v>
                </c:pt>
                <c:pt idx="58">
                  <c:v>21</c:v>
                </c:pt>
                <c:pt idx="59">
                  <c:v>34</c:v>
                </c:pt>
                <c:pt idx="60">
                  <c:v>2</c:v>
                </c:pt>
              </c:numCache>
            </c:numRef>
          </c:cat>
          <c:val>
            <c:numRef>
              <c:f>'Type (Sorted)'!$M$82:$M$142</c:f>
              <c:numCache>
                <c:formatCode>;;;</c:formatCode>
                <c:ptCount val="61"/>
                <c:pt idx="0">
                  <c:v>100</c:v>
                </c:pt>
                <c:pt idx="1">
                  <c:v>100</c:v>
                </c:pt>
                <c:pt idx="2">
                  <c:v>100</c:v>
                </c:pt>
                <c:pt idx="3">
                  <c:v>100</c:v>
                </c:pt>
                <c:pt idx="4">
                  <c:v>100</c:v>
                </c:pt>
                <c:pt idx="5">
                  <c:v>100</c:v>
                </c:pt>
                <c:pt idx="6">
                  <c:v>100</c:v>
                </c:pt>
                <c:pt idx="7">
                  <c:v>172.08989201346395</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92.240155735992261</c:v>
                </c:pt>
                <c:pt idx="23">
                  <c:v>100</c:v>
                </c:pt>
                <c:pt idx="24">
                  <c:v>100</c:v>
                </c:pt>
                <c:pt idx="25">
                  <c:v>100</c:v>
                </c:pt>
                <c:pt idx="26">
                  <c:v>100</c:v>
                </c:pt>
                <c:pt idx="27">
                  <c:v>100</c:v>
                </c:pt>
                <c:pt idx="28">
                  <c:v>100</c:v>
                </c:pt>
                <c:pt idx="29">
                  <c:v>100</c:v>
                </c:pt>
                <c:pt idx="30">
                  <c:v>100</c:v>
                </c:pt>
                <c:pt idx="31">
                  <c:v>74.230668665704187</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12.972320775380913</c:v>
                </c:pt>
                <c:pt idx="58">
                  <c:v>100</c:v>
                </c:pt>
                <c:pt idx="59">
                  <c:v>100</c:v>
                </c:pt>
                <c:pt idx="60">
                  <c:v>100</c:v>
                </c:pt>
              </c:numCache>
            </c:numRef>
          </c:val>
        </c:ser>
        <c:ser>
          <c:idx val="12"/>
          <c:order val="12"/>
          <c:tx>
            <c:strRef>
              <c:f>'Type (Sorted)'!$N$81</c:f>
              <c:strCache>
                <c:ptCount val="1"/>
                <c:pt idx="0">
                  <c:v>M</c:v>
                </c:pt>
              </c:strCache>
            </c:strRef>
          </c:tx>
          <c:spPr>
            <a:solidFill>
              <a:srgbClr val="FAC8A7"/>
            </a:solidFill>
            <a:ln>
              <a:noFill/>
            </a:ln>
          </c:spPr>
          <c:invertIfNegative val="0"/>
          <c:cat>
            <c:numRef>
              <c:f>'Type (Sorted)'!$A$82:$A$142</c:f>
              <c:numCache>
                <c:formatCode>;;;</c:formatCode>
                <c:ptCount val="61"/>
                <c:pt idx="0">
                  <c:v>42</c:v>
                </c:pt>
                <c:pt idx="1">
                  <c:v>28</c:v>
                </c:pt>
                <c:pt idx="2">
                  <c:v>57</c:v>
                </c:pt>
                <c:pt idx="3">
                  <c:v>41</c:v>
                </c:pt>
                <c:pt idx="4">
                  <c:v>53</c:v>
                </c:pt>
                <c:pt idx="5">
                  <c:v>56</c:v>
                </c:pt>
                <c:pt idx="6">
                  <c:v>29</c:v>
                </c:pt>
                <c:pt idx="7">
                  <c:v>37</c:v>
                </c:pt>
                <c:pt idx="8">
                  <c:v>33</c:v>
                </c:pt>
                <c:pt idx="9">
                  <c:v>43</c:v>
                </c:pt>
                <c:pt idx="10">
                  <c:v>32</c:v>
                </c:pt>
                <c:pt idx="11">
                  <c:v>26</c:v>
                </c:pt>
                <c:pt idx="12">
                  <c:v>18</c:v>
                </c:pt>
                <c:pt idx="13">
                  <c:v>55</c:v>
                </c:pt>
                <c:pt idx="14">
                  <c:v>19</c:v>
                </c:pt>
                <c:pt idx="15">
                  <c:v>8</c:v>
                </c:pt>
                <c:pt idx="16">
                  <c:v>30</c:v>
                </c:pt>
                <c:pt idx="17">
                  <c:v>11</c:v>
                </c:pt>
                <c:pt idx="18">
                  <c:v>59</c:v>
                </c:pt>
                <c:pt idx="19">
                  <c:v>50</c:v>
                </c:pt>
                <c:pt idx="20">
                  <c:v>52</c:v>
                </c:pt>
                <c:pt idx="21">
                  <c:v>24</c:v>
                </c:pt>
                <c:pt idx="22">
                  <c:v>39</c:v>
                </c:pt>
                <c:pt idx="23">
                  <c:v>45</c:v>
                </c:pt>
                <c:pt idx="24">
                  <c:v>54</c:v>
                </c:pt>
                <c:pt idx="25">
                  <c:v>6</c:v>
                </c:pt>
                <c:pt idx="26">
                  <c:v>60</c:v>
                </c:pt>
                <c:pt idx="27">
                  <c:v>47</c:v>
                </c:pt>
                <c:pt idx="28">
                  <c:v>48</c:v>
                </c:pt>
                <c:pt idx="29">
                  <c:v>20</c:v>
                </c:pt>
                <c:pt idx="30">
                  <c:v>58</c:v>
                </c:pt>
                <c:pt idx="31">
                  <c:v>38</c:v>
                </c:pt>
                <c:pt idx="32">
                  <c:v>44</c:v>
                </c:pt>
                <c:pt idx="33">
                  <c:v>46</c:v>
                </c:pt>
                <c:pt idx="34">
                  <c:v>27</c:v>
                </c:pt>
                <c:pt idx="35">
                  <c:v>25</c:v>
                </c:pt>
                <c:pt idx="36">
                  <c:v>12</c:v>
                </c:pt>
                <c:pt idx="37">
                  <c:v>10</c:v>
                </c:pt>
                <c:pt idx="38">
                  <c:v>31</c:v>
                </c:pt>
                <c:pt idx="39">
                  <c:v>49</c:v>
                </c:pt>
                <c:pt idx="40">
                  <c:v>9</c:v>
                </c:pt>
                <c:pt idx="41">
                  <c:v>4</c:v>
                </c:pt>
                <c:pt idx="42">
                  <c:v>23</c:v>
                </c:pt>
                <c:pt idx="43">
                  <c:v>51</c:v>
                </c:pt>
                <c:pt idx="44">
                  <c:v>7</c:v>
                </c:pt>
                <c:pt idx="45">
                  <c:v>13</c:v>
                </c:pt>
                <c:pt idx="46">
                  <c:v>14</c:v>
                </c:pt>
                <c:pt idx="47">
                  <c:v>5</c:v>
                </c:pt>
                <c:pt idx="48">
                  <c:v>15</c:v>
                </c:pt>
                <c:pt idx="49">
                  <c:v>36</c:v>
                </c:pt>
                <c:pt idx="50">
                  <c:v>17</c:v>
                </c:pt>
                <c:pt idx="51">
                  <c:v>3</c:v>
                </c:pt>
                <c:pt idx="52">
                  <c:v>22</c:v>
                </c:pt>
                <c:pt idx="53">
                  <c:v>16</c:v>
                </c:pt>
                <c:pt idx="54">
                  <c:v>1</c:v>
                </c:pt>
                <c:pt idx="55">
                  <c:v>61</c:v>
                </c:pt>
                <c:pt idx="56">
                  <c:v>35</c:v>
                </c:pt>
                <c:pt idx="57">
                  <c:v>40</c:v>
                </c:pt>
                <c:pt idx="58">
                  <c:v>21</c:v>
                </c:pt>
                <c:pt idx="59">
                  <c:v>34</c:v>
                </c:pt>
                <c:pt idx="60">
                  <c:v>2</c:v>
                </c:pt>
              </c:numCache>
            </c:numRef>
          </c:cat>
          <c:val>
            <c:numRef>
              <c:f>'Type (Sorted)'!$N$82:$N$142</c:f>
              <c:numCache>
                <c:formatCode>;;;</c:formatCode>
                <c:ptCount val="61"/>
                <c:pt idx="0">
                  <c:v>385.4105196586379</c:v>
                </c:pt>
                <c:pt idx="1">
                  <c:v>100</c:v>
                </c:pt>
                <c:pt idx="2">
                  <c:v>100</c:v>
                </c:pt>
                <c:pt idx="3">
                  <c:v>223.93395351533471</c:v>
                </c:pt>
                <c:pt idx="4">
                  <c:v>100</c:v>
                </c:pt>
                <c:pt idx="5">
                  <c:v>100</c:v>
                </c:pt>
                <c:pt idx="6">
                  <c:v>100</c:v>
                </c:pt>
                <c:pt idx="7">
                  <c:v>100</c:v>
                </c:pt>
                <c:pt idx="8">
                  <c:v>100</c:v>
                </c:pt>
                <c:pt idx="9">
                  <c:v>140.82450882471781</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72.23871227640393</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ser>
        <c:ser>
          <c:idx val="13"/>
          <c:order val="13"/>
          <c:tx>
            <c:strRef>
              <c:f>'Type (Sorted)'!$O$81</c:f>
              <c:strCache>
                <c:ptCount val="1"/>
                <c:pt idx="0">
                  <c:v>N</c:v>
                </c:pt>
              </c:strCache>
            </c:strRef>
          </c:tx>
          <c:spPr>
            <a:solidFill>
              <a:srgbClr val="FDE3D2"/>
            </a:solidFill>
            <a:ln>
              <a:noFill/>
            </a:ln>
          </c:spPr>
          <c:invertIfNegative val="0"/>
          <c:cat>
            <c:numRef>
              <c:f>'Type (Sorted)'!$A$82:$A$142</c:f>
              <c:numCache>
                <c:formatCode>;;;</c:formatCode>
                <c:ptCount val="61"/>
                <c:pt idx="0">
                  <c:v>42</c:v>
                </c:pt>
                <c:pt idx="1">
                  <c:v>28</c:v>
                </c:pt>
                <c:pt idx="2">
                  <c:v>57</c:v>
                </c:pt>
                <c:pt idx="3">
                  <c:v>41</c:v>
                </c:pt>
                <c:pt idx="4">
                  <c:v>53</c:v>
                </c:pt>
                <c:pt idx="5">
                  <c:v>56</c:v>
                </c:pt>
                <c:pt idx="6">
                  <c:v>29</c:v>
                </c:pt>
                <c:pt idx="7">
                  <c:v>37</c:v>
                </c:pt>
                <c:pt idx="8">
                  <c:v>33</c:v>
                </c:pt>
                <c:pt idx="9">
                  <c:v>43</c:v>
                </c:pt>
                <c:pt idx="10">
                  <c:v>32</c:v>
                </c:pt>
                <c:pt idx="11">
                  <c:v>26</c:v>
                </c:pt>
                <c:pt idx="12">
                  <c:v>18</c:v>
                </c:pt>
                <c:pt idx="13">
                  <c:v>55</c:v>
                </c:pt>
                <c:pt idx="14">
                  <c:v>19</c:v>
                </c:pt>
                <c:pt idx="15">
                  <c:v>8</c:v>
                </c:pt>
                <c:pt idx="16">
                  <c:v>30</c:v>
                </c:pt>
                <c:pt idx="17">
                  <c:v>11</c:v>
                </c:pt>
                <c:pt idx="18">
                  <c:v>59</c:v>
                </c:pt>
                <c:pt idx="19">
                  <c:v>50</c:v>
                </c:pt>
                <c:pt idx="20">
                  <c:v>52</c:v>
                </c:pt>
                <c:pt idx="21">
                  <c:v>24</c:v>
                </c:pt>
                <c:pt idx="22">
                  <c:v>39</c:v>
                </c:pt>
                <c:pt idx="23">
                  <c:v>45</c:v>
                </c:pt>
                <c:pt idx="24">
                  <c:v>54</c:v>
                </c:pt>
                <c:pt idx="25">
                  <c:v>6</c:v>
                </c:pt>
                <c:pt idx="26">
                  <c:v>60</c:v>
                </c:pt>
                <c:pt idx="27">
                  <c:v>47</c:v>
                </c:pt>
                <c:pt idx="28">
                  <c:v>48</c:v>
                </c:pt>
                <c:pt idx="29">
                  <c:v>20</c:v>
                </c:pt>
                <c:pt idx="30">
                  <c:v>58</c:v>
                </c:pt>
                <c:pt idx="31">
                  <c:v>38</c:v>
                </c:pt>
                <c:pt idx="32">
                  <c:v>44</c:v>
                </c:pt>
                <c:pt idx="33">
                  <c:v>46</c:v>
                </c:pt>
                <c:pt idx="34">
                  <c:v>27</c:v>
                </c:pt>
                <c:pt idx="35">
                  <c:v>25</c:v>
                </c:pt>
                <c:pt idx="36">
                  <c:v>12</c:v>
                </c:pt>
                <c:pt idx="37">
                  <c:v>10</c:v>
                </c:pt>
                <c:pt idx="38">
                  <c:v>31</c:v>
                </c:pt>
                <c:pt idx="39">
                  <c:v>49</c:v>
                </c:pt>
                <c:pt idx="40">
                  <c:v>9</c:v>
                </c:pt>
                <c:pt idx="41">
                  <c:v>4</c:v>
                </c:pt>
                <c:pt idx="42">
                  <c:v>23</c:v>
                </c:pt>
                <c:pt idx="43">
                  <c:v>51</c:v>
                </c:pt>
                <c:pt idx="44">
                  <c:v>7</c:v>
                </c:pt>
                <c:pt idx="45">
                  <c:v>13</c:v>
                </c:pt>
                <c:pt idx="46">
                  <c:v>14</c:v>
                </c:pt>
                <c:pt idx="47">
                  <c:v>5</c:v>
                </c:pt>
                <c:pt idx="48">
                  <c:v>15</c:v>
                </c:pt>
                <c:pt idx="49">
                  <c:v>36</c:v>
                </c:pt>
                <c:pt idx="50">
                  <c:v>17</c:v>
                </c:pt>
                <c:pt idx="51">
                  <c:v>3</c:v>
                </c:pt>
                <c:pt idx="52">
                  <c:v>22</c:v>
                </c:pt>
                <c:pt idx="53">
                  <c:v>16</c:v>
                </c:pt>
                <c:pt idx="54">
                  <c:v>1</c:v>
                </c:pt>
                <c:pt idx="55">
                  <c:v>61</c:v>
                </c:pt>
                <c:pt idx="56">
                  <c:v>35</c:v>
                </c:pt>
                <c:pt idx="57">
                  <c:v>40</c:v>
                </c:pt>
                <c:pt idx="58">
                  <c:v>21</c:v>
                </c:pt>
                <c:pt idx="59">
                  <c:v>34</c:v>
                </c:pt>
                <c:pt idx="60">
                  <c:v>2</c:v>
                </c:pt>
              </c:numCache>
            </c:numRef>
          </c:cat>
          <c:val>
            <c:numRef>
              <c:f>'Type (Sorted)'!$O$82:$O$142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87.354022018751323</c:v>
                </c:pt>
                <c:pt idx="24">
                  <c:v>100</c:v>
                </c:pt>
                <c:pt idx="25">
                  <c:v>100</c:v>
                </c:pt>
                <c:pt idx="26">
                  <c:v>100</c:v>
                </c:pt>
                <c:pt idx="27">
                  <c:v>80.567191301056354</c:v>
                </c:pt>
                <c:pt idx="28">
                  <c:v>79.491009281735671</c:v>
                </c:pt>
                <c:pt idx="29">
                  <c:v>100</c:v>
                </c:pt>
                <c:pt idx="30">
                  <c:v>100</c:v>
                </c:pt>
                <c:pt idx="31">
                  <c:v>100</c:v>
                </c:pt>
                <c:pt idx="32">
                  <c:v>100</c:v>
                </c:pt>
                <c:pt idx="33">
                  <c:v>70.689004564415399</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ser>
        <c:ser>
          <c:idx val="14"/>
          <c:order val="14"/>
          <c:tx>
            <c:strRef>
              <c:f>'Type (Sorted)'!$P$81</c:f>
              <c:strCache>
                <c:ptCount val="1"/>
                <c:pt idx="0">
                  <c:v>O</c:v>
                </c:pt>
              </c:strCache>
            </c:strRef>
          </c:tx>
          <c:spPr>
            <a:solidFill>
              <a:srgbClr val="00A1C5"/>
            </a:solidFill>
            <a:ln>
              <a:noFill/>
            </a:ln>
          </c:spPr>
          <c:invertIfNegative val="0"/>
          <c:cat>
            <c:numRef>
              <c:f>'Type (Sorted)'!$A$82:$A$142</c:f>
              <c:numCache>
                <c:formatCode>;;;</c:formatCode>
                <c:ptCount val="61"/>
                <c:pt idx="0">
                  <c:v>42</c:v>
                </c:pt>
                <c:pt idx="1">
                  <c:v>28</c:v>
                </c:pt>
                <c:pt idx="2">
                  <c:v>57</c:v>
                </c:pt>
                <c:pt idx="3">
                  <c:v>41</c:v>
                </c:pt>
                <c:pt idx="4">
                  <c:v>53</c:v>
                </c:pt>
                <c:pt idx="5">
                  <c:v>56</c:v>
                </c:pt>
                <c:pt idx="6">
                  <c:v>29</c:v>
                </c:pt>
                <c:pt idx="7">
                  <c:v>37</c:v>
                </c:pt>
                <c:pt idx="8">
                  <c:v>33</c:v>
                </c:pt>
                <c:pt idx="9">
                  <c:v>43</c:v>
                </c:pt>
                <c:pt idx="10">
                  <c:v>32</c:v>
                </c:pt>
                <c:pt idx="11">
                  <c:v>26</c:v>
                </c:pt>
                <c:pt idx="12">
                  <c:v>18</c:v>
                </c:pt>
                <c:pt idx="13">
                  <c:v>55</c:v>
                </c:pt>
                <c:pt idx="14">
                  <c:v>19</c:v>
                </c:pt>
                <c:pt idx="15">
                  <c:v>8</c:v>
                </c:pt>
                <c:pt idx="16">
                  <c:v>30</c:v>
                </c:pt>
                <c:pt idx="17">
                  <c:v>11</c:v>
                </c:pt>
                <c:pt idx="18">
                  <c:v>59</c:v>
                </c:pt>
                <c:pt idx="19">
                  <c:v>50</c:v>
                </c:pt>
                <c:pt idx="20">
                  <c:v>52</c:v>
                </c:pt>
                <c:pt idx="21">
                  <c:v>24</c:v>
                </c:pt>
                <c:pt idx="22">
                  <c:v>39</c:v>
                </c:pt>
                <c:pt idx="23">
                  <c:v>45</c:v>
                </c:pt>
                <c:pt idx="24">
                  <c:v>54</c:v>
                </c:pt>
                <c:pt idx="25">
                  <c:v>6</c:v>
                </c:pt>
                <c:pt idx="26">
                  <c:v>60</c:v>
                </c:pt>
                <c:pt idx="27">
                  <c:v>47</c:v>
                </c:pt>
                <c:pt idx="28">
                  <c:v>48</c:v>
                </c:pt>
                <c:pt idx="29">
                  <c:v>20</c:v>
                </c:pt>
                <c:pt idx="30">
                  <c:v>58</c:v>
                </c:pt>
                <c:pt idx="31">
                  <c:v>38</c:v>
                </c:pt>
                <c:pt idx="32">
                  <c:v>44</c:v>
                </c:pt>
                <c:pt idx="33">
                  <c:v>46</c:v>
                </c:pt>
                <c:pt idx="34">
                  <c:v>27</c:v>
                </c:pt>
                <c:pt idx="35">
                  <c:v>25</c:v>
                </c:pt>
                <c:pt idx="36">
                  <c:v>12</c:v>
                </c:pt>
                <c:pt idx="37">
                  <c:v>10</c:v>
                </c:pt>
                <c:pt idx="38">
                  <c:v>31</c:v>
                </c:pt>
                <c:pt idx="39">
                  <c:v>49</c:v>
                </c:pt>
                <c:pt idx="40">
                  <c:v>9</c:v>
                </c:pt>
                <c:pt idx="41">
                  <c:v>4</c:v>
                </c:pt>
                <c:pt idx="42">
                  <c:v>23</c:v>
                </c:pt>
                <c:pt idx="43">
                  <c:v>51</c:v>
                </c:pt>
                <c:pt idx="44">
                  <c:v>7</c:v>
                </c:pt>
                <c:pt idx="45">
                  <c:v>13</c:v>
                </c:pt>
                <c:pt idx="46">
                  <c:v>14</c:v>
                </c:pt>
                <c:pt idx="47">
                  <c:v>5</c:v>
                </c:pt>
                <c:pt idx="48">
                  <c:v>15</c:v>
                </c:pt>
                <c:pt idx="49">
                  <c:v>36</c:v>
                </c:pt>
                <c:pt idx="50">
                  <c:v>17</c:v>
                </c:pt>
                <c:pt idx="51">
                  <c:v>3</c:v>
                </c:pt>
                <c:pt idx="52">
                  <c:v>22</c:v>
                </c:pt>
                <c:pt idx="53">
                  <c:v>16</c:v>
                </c:pt>
                <c:pt idx="54">
                  <c:v>1</c:v>
                </c:pt>
                <c:pt idx="55">
                  <c:v>61</c:v>
                </c:pt>
                <c:pt idx="56">
                  <c:v>35</c:v>
                </c:pt>
                <c:pt idx="57">
                  <c:v>40</c:v>
                </c:pt>
                <c:pt idx="58">
                  <c:v>21</c:v>
                </c:pt>
                <c:pt idx="59">
                  <c:v>34</c:v>
                </c:pt>
                <c:pt idx="60">
                  <c:v>2</c:v>
                </c:pt>
              </c:numCache>
            </c:numRef>
          </c:cat>
          <c:val>
            <c:numRef>
              <c:f>'Type (Sorted)'!$P$82:$P$142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98.852659502353575</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64.131860713006475</c:v>
                </c:pt>
                <c:pt idx="40">
                  <c:v>100</c:v>
                </c:pt>
                <c:pt idx="41">
                  <c:v>100</c:v>
                </c:pt>
                <c:pt idx="42">
                  <c:v>100</c:v>
                </c:pt>
                <c:pt idx="43">
                  <c:v>54.508842817764389</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ser>
        <c:ser>
          <c:idx val="15"/>
          <c:order val="15"/>
          <c:tx>
            <c:strRef>
              <c:f>'Type (Sorted)'!$Q$81</c:f>
              <c:strCache>
                <c:ptCount val="1"/>
                <c:pt idx="0">
                  <c:v>P</c:v>
                </c:pt>
              </c:strCache>
            </c:strRef>
          </c:tx>
          <c:spPr>
            <a:solidFill>
              <a:srgbClr val="4DBDD5"/>
            </a:solidFill>
            <a:ln>
              <a:noFill/>
            </a:ln>
          </c:spPr>
          <c:invertIfNegative val="0"/>
          <c:cat>
            <c:numRef>
              <c:f>'Type (Sorted)'!$A$82:$A$142</c:f>
              <c:numCache>
                <c:formatCode>;;;</c:formatCode>
                <c:ptCount val="61"/>
                <c:pt idx="0">
                  <c:v>42</c:v>
                </c:pt>
                <c:pt idx="1">
                  <c:v>28</c:v>
                </c:pt>
                <c:pt idx="2">
                  <c:v>57</c:v>
                </c:pt>
                <c:pt idx="3">
                  <c:v>41</c:v>
                </c:pt>
                <c:pt idx="4">
                  <c:v>53</c:v>
                </c:pt>
                <c:pt idx="5">
                  <c:v>56</c:v>
                </c:pt>
                <c:pt idx="6">
                  <c:v>29</c:v>
                </c:pt>
                <c:pt idx="7">
                  <c:v>37</c:v>
                </c:pt>
                <c:pt idx="8">
                  <c:v>33</c:v>
                </c:pt>
                <c:pt idx="9">
                  <c:v>43</c:v>
                </c:pt>
                <c:pt idx="10">
                  <c:v>32</c:v>
                </c:pt>
                <c:pt idx="11">
                  <c:v>26</c:v>
                </c:pt>
                <c:pt idx="12">
                  <c:v>18</c:v>
                </c:pt>
                <c:pt idx="13">
                  <c:v>55</c:v>
                </c:pt>
                <c:pt idx="14">
                  <c:v>19</c:v>
                </c:pt>
                <c:pt idx="15">
                  <c:v>8</c:v>
                </c:pt>
                <c:pt idx="16">
                  <c:v>30</c:v>
                </c:pt>
                <c:pt idx="17">
                  <c:v>11</c:v>
                </c:pt>
                <c:pt idx="18">
                  <c:v>59</c:v>
                </c:pt>
                <c:pt idx="19">
                  <c:v>50</c:v>
                </c:pt>
                <c:pt idx="20">
                  <c:v>52</c:v>
                </c:pt>
                <c:pt idx="21">
                  <c:v>24</c:v>
                </c:pt>
                <c:pt idx="22">
                  <c:v>39</c:v>
                </c:pt>
                <c:pt idx="23">
                  <c:v>45</c:v>
                </c:pt>
                <c:pt idx="24">
                  <c:v>54</c:v>
                </c:pt>
                <c:pt idx="25">
                  <c:v>6</c:v>
                </c:pt>
                <c:pt idx="26">
                  <c:v>60</c:v>
                </c:pt>
                <c:pt idx="27">
                  <c:v>47</c:v>
                </c:pt>
                <c:pt idx="28">
                  <c:v>48</c:v>
                </c:pt>
                <c:pt idx="29">
                  <c:v>20</c:v>
                </c:pt>
                <c:pt idx="30">
                  <c:v>58</c:v>
                </c:pt>
                <c:pt idx="31">
                  <c:v>38</c:v>
                </c:pt>
                <c:pt idx="32">
                  <c:v>44</c:v>
                </c:pt>
                <c:pt idx="33">
                  <c:v>46</c:v>
                </c:pt>
                <c:pt idx="34">
                  <c:v>27</c:v>
                </c:pt>
                <c:pt idx="35">
                  <c:v>25</c:v>
                </c:pt>
                <c:pt idx="36">
                  <c:v>12</c:v>
                </c:pt>
                <c:pt idx="37">
                  <c:v>10</c:v>
                </c:pt>
                <c:pt idx="38">
                  <c:v>31</c:v>
                </c:pt>
                <c:pt idx="39">
                  <c:v>49</c:v>
                </c:pt>
                <c:pt idx="40">
                  <c:v>9</c:v>
                </c:pt>
                <c:pt idx="41">
                  <c:v>4</c:v>
                </c:pt>
                <c:pt idx="42">
                  <c:v>23</c:v>
                </c:pt>
                <c:pt idx="43">
                  <c:v>51</c:v>
                </c:pt>
                <c:pt idx="44">
                  <c:v>7</c:v>
                </c:pt>
                <c:pt idx="45">
                  <c:v>13</c:v>
                </c:pt>
                <c:pt idx="46">
                  <c:v>14</c:v>
                </c:pt>
                <c:pt idx="47">
                  <c:v>5</c:v>
                </c:pt>
                <c:pt idx="48">
                  <c:v>15</c:v>
                </c:pt>
                <c:pt idx="49">
                  <c:v>36</c:v>
                </c:pt>
                <c:pt idx="50">
                  <c:v>17</c:v>
                </c:pt>
                <c:pt idx="51">
                  <c:v>3</c:v>
                </c:pt>
                <c:pt idx="52">
                  <c:v>22</c:v>
                </c:pt>
                <c:pt idx="53">
                  <c:v>16</c:v>
                </c:pt>
                <c:pt idx="54">
                  <c:v>1</c:v>
                </c:pt>
                <c:pt idx="55">
                  <c:v>61</c:v>
                </c:pt>
                <c:pt idx="56">
                  <c:v>35</c:v>
                </c:pt>
                <c:pt idx="57">
                  <c:v>40</c:v>
                </c:pt>
                <c:pt idx="58">
                  <c:v>21</c:v>
                </c:pt>
                <c:pt idx="59">
                  <c:v>34</c:v>
                </c:pt>
                <c:pt idx="60">
                  <c:v>2</c:v>
                </c:pt>
              </c:numCache>
            </c:numRef>
          </c:cat>
          <c:val>
            <c:numRef>
              <c:f>'Type (Sorted)'!$Q$82:$Q$142</c:f>
              <c:numCache>
                <c:formatCode>;;;</c:formatCode>
                <c:ptCount val="61"/>
                <c:pt idx="0">
                  <c:v>100</c:v>
                </c:pt>
                <c:pt idx="1">
                  <c:v>100</c:v>
                </c:pt>
                <c:pt idx="2">
                  <c:v>100</c:v>
                </c:pt>
                <c:pt idx="3">
                  <c:v>100</c:v>
                </c:pt>
                <c:pt idx="4">
                  <c:v>208.67546921116929</c:v>
                </c:pt>
                <c:pt idx="5">
                  <c:v>180.84883215899475</c:v>
                </c:pt>
                <c:pt idx="6">
                  <c:v>100</c:v>
                </c:pt>
                <c:pt idx="7">
                  <c:v>100</c:v>
                </c:pt>
                <c:pt idx="8">
                  <c:v>100</c:v>
                </c:pt>
                <c:pt idx="9">
                  <c:v>100</c:v>
                </c:pt>
                <c:pt idx="10">
                  <c:v>100</c:v>
                </c:pt>
                <c:pt idx="11">
                  <c:v>100</c:v>
                </c:pt>
                <c:pt idx="12">
                  <c:v>100</c:v>
                </c:pt>
                <c:pt idx="13">
                  <c:v>123.05499626819278</c:v>
                </c:pt>
                <c:pt idx="14">
                  <c:v>100</c:v>
                </c:pt>
                <c:pt idx="15">
                  <c:v>100</c:v>
                </c:pt>
                <c:pt idx="16">
                  <c:v>100</c:v>
                </c:pt>
                <c:pt idx="17">
                  <c:v>100</c:v>
                </c:pt>
                <c:pt idx="18">
                  <c:v>100</c:v>
                </c:pt>
                <c:pt idx="19">
                  <c:v>100</c:v>
                </c:pt>
                <c:pt idx="20">
                  <c:v>95.626639143708843</c:v>
                </c:pt>
                <c:pt idx="21">
                  <c:v>100</c:v>
                </c:pt>
                <c:pt idx="22">
                  <c:v>100</c:v>
                </c:pt>
                <c:pt idx="23">
                  <c:v>100</c:v>
                </c:pt>
                <c:pt idx="24">
                  <c:v>82.893230839101378</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ser>
        <c:ser>
          <c:idx val="16"/>
          <c:order val="16"/>
          <c:tx>
            <c:strRef>
              <c:f>'Type (Sorted)'!$R$81</c:f>
              <c:strCache>
                <c:ptCount val="1"/>
                <c:pt idx="0">
                  <c:v>Q</c:v>
                </c:pt>
              </c:strCache>
            </c:strRef>
          </c:tx>
          <c:spPr>
            <a:solidFill>
              <a:srgbClr val="99D8E9"/>
            </a:solidFill>
            <a:ln>
              <a:noFill/>
            </a:ln>
          </c:spPr>
          <c:invertIfNegative val="0"/>
          <c:cat>
            <c:numRef>
              <c:f>'Type (Sorted)'!$A$82:$A$142</c:f>
              <c:numCache>
                <c:formatCode>;;;</c:formatCode>
                <c:ptCount val="61"/>
                <c:pt idx="0">
                  <c:v>42</c:v>
                </c:pt>
                <c:pt idx="1">
                  <c:v>28</c:v>
                </c:pt>
                <c:pt idx="2">
                  <c:v>57</c:v>
                </c:pt>
                <c:pt idx="3">
                  <c:v>41</c:v>
                </c:pt>
                <c:pt idx="4">
                  <c:v>53</c:v>
                </c:pt>
                <c:pt idx="5">
                  <c:v>56</c:v>
                </c:pt>
                <c:pt idx="6">
                  <c:v>29</c:v>
                </c:pt>
                <c:pt idx="7">
                  <c:v>37</c:v>
                </c:pt>
                <c:pt idx="8">
                  <c:v>33</c:v>
                </c:pt>
                <c:pt idx="9">
                  <c:v>43</c:v>
                </c:pt>
                <c:pt idx="10">
                  <c:v>32</c:v>
                </c:pt>
                <c:pt idx="11">
                  <c:v>26</c:v>
                </c:pt>
                <c:pt idx="12">
                  <c:v>18</c:v>
                </c:pt>
                <c:pt idx="13">
                  <c:v>55</c:v>
                </c:pt>
                <c:pt idx="14">
                  <c:v>19</c:v>
                </c:pt>
                <c:pt idx="15">
                  <c:v>8</c:v>
                </c:pt>
                <c:pt idx="16">
                  <c:v>30</c:v>
                </c:pt>
                <c:pt idx="17">
                  <c:v>11</c:v>
                </c:pt>
                <c:pt idx="18">
                  <c:v>59</c:v>
                </c:pt>
                <c:pt idx="19">
                  <c:v>50</c:v>
                </c:pt>
                <c:pt idx="20">
                  <c:v>52</c:v>
                </c:pt>
                <c:pt idx="21">
                  <c:v>24</c:v>
                </c:pt>
                <c:pt idx="22">
                  <c:v>39</c:v>
                </c:pt>
                <c:pt idx="23">
                  <c:v>45</c:v>
                </c:pt>
                <c:pt idx="24">
                  <c:v>54</c:v>
                </c:pt>
                <c:pt idx="25">
                  <c:v>6</c:v>
                </c:pt>
                <c:pt idx="26">
                  <c:v>60</c:v>
                </c:pt>
                <c:pt idx="27">
                  <c:v>47</c:v>
                </c:pt>
                <c:pt idx="28">
                  <c:v>48</c:v>
                </c:pt>
                <c:pt idx="29">
                  <c:v>20</c:v>
                </c:pt>
                <c:pt idx="30">
                  <c:v>58</c:v>
                </c:pt>
                <c:pt idx="31">
                  <c:v>38</c:v>
                </c:pt>
                <c:pt idx="32">
                  <c:v>44</c:v>
                </c:pt>
                <c:pt idx="33">
                  <c:v>46</c:v>
                </c:pt>
                <c:pt idx="34">
                  <c:v>27</c:v>
                </c:pt>
                <c:pt idx="35">
                  <c:v>25</c:v>
                </c:pt>
                <c:pt idx="36">
                  <c:v>12</c:v>
                </c:pt>
                <c:pt idx="37">
                  <c:v>10</c:v>
                </c:pt>
                <c:pt idx="38">
                  <c:v>31</c:v>
                </c:pt>
                <c:pt idx="39">
                  <c:v>49</c:v>
                </c:pt>
                <c:pt idx="40">
                  <c:v>9</c:v>
                </c:pt>
                <c:pt idx="41">
                  <c:v>4</c:v>
                </c:pt>
                <c:pt idx="42">
                  <c:v>23</c:v>
                </c:pt>
                <c:pt idx="43">
                  <c:v>51</c:v>
                </c:pt>
                <c:pt idx="44">
                  <c:v>7</c:v>
                </c:pt>
                <c:pt idx="45">
                  <c:v>13</c:v>
                </c:pt>
                <c:pt idx="46">
                  <c:v>14</c:v>
                </c:pt>
                <c:pt idx="47">
                  <c:v>5</c:v>
                </c:pt>
                <c:pt idx="48">
                  <c:v>15</c:v>
                </c:pt>
                <c:pt idx="49">
                  <c:v>36</c:v>
                </c:pt>
                <c:pt idx="50">
                  <c:v>17</c:v>
                </c:pt>
                <c:pt idx="51">
                  <c:v>3</c:v>
                </c:pt>
                <c:pt idx="52">
                  <c:v>22</c:v>
                </c:pt>
                <c:pt idx="53">
                  <c:v>16</c:v>
                </c:pt>
                <c:pt idx="54">
                  <c:v>1</c:v>
                </c:pt>
                <c:pt idx="55">
                  <c:v>61</c:v>
                </c:pt>
                <c:pt idx="56">
                  <c:v>35</c:v>
                </c:pt>
                <c:pt idx="57">
                  <c:v>40</c:v>
                </c:pt>
                <c:pt idx="58">
                  <c:v>21</c:v>
                </c:pt>
                <c:pt idx="59">
                  <c:v>34</c:v>
                </c:pt>
                <c:pt idx="60">
                  <c:v>2</c:v>
                </c:pt>
              </c:numCache>
            </c:numRef>
          </c:cat>
          <c:val>
            <c:numRef>
              <c:f>'Type (Sorted)'!$R$82:$R$142</c:f>
              <c:numCache>
                <c:formatCode>;;;</c:formatCode>
                <c:ptCount val="61"/>
                <c:pt idx="0">
                  <c:v>100</c:v>
                </c:pt>
                <c:pt idx="1">
                  <c:v>100</c:v>
                </c:pt>
                <c:pt idx="2">
                  <c:v>295.50506388388123</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99.72979624968437</c:v>
                </c:pt>
                <c:pt idx="19">
                  <c:v>100</c:v>
                </c:pt>
                <c:pt idx="20">
                  <c:v>100</c:v>
                </c:pt>
                <c:pt idx="21">
                  <c:v>100</c:v>
                </c:pt>
                <c:pt idx="22">
                  <c:v>100</c:v>
                </c:pt>
                <c:pt idx="23">
                  <c:v>100</c:v>
                </c:pt>
                <c:pt idx="24">
                  <c:v>100</c:v>
                </c:pt>
                <c:pt idx="25">
                  <c:v>100</c:v>
                </c:pt>
                <c:pt idx="26">
                  <c:v>100</c:v>
                </c:pt>
                <c:pt idx="27">
                  <c:v>100</c:v>
                </c:pt>
                <c:pt idx="28">
                  <c:v>100</c:v>
                </c:pt>
                <c:pt idx="29">
                  <c:v>100</c:v>
                </c:pt>
                <c:pt idx="30">
                  <c:v>74.394372437528403</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ser>
        <c:ser>
          <c:idx val="17"/>
          <c:order val="17"/>
          <c:tx>
            <c:strRef>
              <c:f>'Type (Sorted)'!$S$81</c:f>
              <c:strCache>
                <c:ptCount val="1"/>
                <c:pt idx="0">
                  <c:v>R</c:v>
                </c:pt>
              </c:strCache>
            </c:strRef>
          </c:tx>
          <c:spPr>
            <a:solidFill>
              <a:srgbClr val="E44296"/>
            </a:solidFill>
            <a:ln>
              <a:noFill/>
            </a:ln>
          </c:spPr>
          <c:invertIfNegative val="0"/>
          <c:cat>
            <c:numRef>
              <c:f>'Type (Sorted)'!$A$82:$A$142</c:f>
              <c:numCache>
                <c:formatCode>;;;</c:formatCode>
                <c:ptCount val="61"/>
                <c:pt idx="0">
                  <c:v>42</c:v>
                </c:pt>
                <c:pt idx="1">
                  <c:v>28</c:v>
                </c:pt>
                <c:pt idx="2">
                  <c:v>57</c:v>
                </c:pt>
                <c:pt idx="3">
                  <c:v>41</c:v>
                </c:pt>
                <c:pt idx="4">
                  <c:v>53</c:v>
                </c:pt>
                <c:pt idx="5">
                  <c:v>56</c:v>
                </c:pt>
                <c:pt idx="6">
                  <c:v>29</c:v>
                </c:pt>
                <c:pt idx="7">
                  <c:v>37</c:v>
                </c:pt>
                <c:pt idx="8">
                  <c:v>33</c:v>
                </c:pt>
                <c:pt idx="9">
                  <c:v>43</c:v>
                </c:pt>
                <c:pt idx="10">
                  <c:v>32</c:v>
                </c:pt>
                <c:pt idx="11">
                  <c:v>26</c:v>
                </c:pt>
                <c:pt idx="12">
                  <c:v>18</c:v>
                </c:pt>
                <c:pt idx="13">
                  <c:v>55</c:v>
                </c:pt>
                <c:pt idx="14">
                  <c:v>19</c:v>
                </c:pt>
                <c:pt idx="15">
                  <c:v>8</c:v>
                </c:pt>
                <c:pt idx="16">
                  <c:v>30</c:v>
                </c:pt>
                <c:pt idx="17">
                  <c:v>11</c:v>
                </c:pt>
                <c:pt idx="18">
                  <c:v>59</c:v>
                </c:pt>
                <c:pt idx="19">
                  <c:v>50</c:v>
                </c:pt>
                <c:pt idx="20">
                  <c:v>52</c:v>
                </c:pt>
                <c:pt idx="21">
                  <c:v>24</c:v>
                </c:pt>
                <c:pt idx="22">
                  <c:v>39</c:v>
                </c:pt>
                <c:pt idx="23">
                  <c:v>45</c:v>
                </c:pt>
                <c:pt idx="24">
                  <c:v>54</c:v>
                </c:pt>
                <c:pt idx="25">
                  <c:v>6</c:v>
                </c:pt>
                <c:pt idx="26">
                  <c:v>60</c:v>
                </c:pt>
                <c:pt idx="27">
                  <c:v>47</c:v>
                </c:pt>
                <c:pt idx="28">
                  <c:v>48</c:v>
                </c:pt>
                <c:pt idx="29">
                  <c:v>20</c:v>
                </c:pt>
                <c:pt idx="30">
                  <c:v>58</c:v>
                </c:pt>
                <c:pt idx="31">
                  <c:v>38</c:v>
                </c:pt>
                <c:pt idx="32">
                  <c:v>44</c:v>
                </c:pt>
                <c:pt idx="33">
                  <c:v>46</c:v>
                </c:pt>
                <c:pt idx="34">
                  <c:v>27</c:v>
                </c:pt>
                <c:pt idx="35">
                  <c:v>25</c:v>
                </c:pt>
                <c:pt idx="36">
                  <c:v>12</c:v>
                </c:pt>
                <c:pt idx="37">
                  <c:v>10</c:v>
                </c:pt>
                <c:pt idx="38">
                  <c:v>31</c:v>
                </c:pt>
                <c:pt idx="39">
                  <c:v>49</c:v>
                </c:pt>
                <c:pt idx="40">
                  <c:v>9</c:v>
                </c:pt>
                <c:pt idx="41">
                  <c:v>4</c:v>
                </c:pt>
                <c:pt idx="42">
                  <c:v>23</c:v>
                </c:pt>
                <c:pt idx="43">
                  <c:v>51</c:v>
                </c:pt>
                <c:pt idx="44">
                  <c:v>7</c:v>
                </c:pt>
                <c:pt idx="45">
                  <c:v>13</c:v>
                </c:pt>
                <c:pt idx="46">
                  <c:v>14</c:v>
                </c:pt>
                <c:pt idx="47">
                  <c:v>5</c:v>
                </c:pt>
                <c:pt idx="48">
                  <c:v>15</c:v>
                </c:pt>
                <c:pt idx="49">
                  <c:v>36</c:v>
                </c:pt>
                <c:pt idx="50">
                  <c:v>17</c:v>
                </c:pt>
                <c:pt idx="51">
                  <c:v>3</c:v>
                </c:pt>
                <c:pt idx="52">
                  <c:v>22</c:v>
                </c:pt>
                <c:pt idx="53">
                  <c:v>16</c:v>
                </c:pt>
                <c:pt idx="54">
                  <c:v>1</c:v>
                </c:pt>
                <c:pt idx="55">
                  <c:v>61</c:v>
                </c:pt>
                <c:pt idx="56">
                  <c:v>35</c:v>
                </c:pt>
                <c:pt idx="57">
                  <c:v>40</c:v>
                </c:pt>
                <c:pt idx="58">
                  <c:v>21</c:v>
                </c:pt>
                <c:pt idx="59">
                  <c:v>34</c:v>
                </c:pt>
                <c:pt idx="60">
                  <c:v>2</c:v>
                </c:pt>
              </c:numCache>
            </c:numRef>
          </c:cat>
          <c:val>
            <c:numRef>
              <c:f>'Type (Sorted)'!$S$82:$S$142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80.674018841030332</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20.898874794273471</c:v>
                </c:pt>
                <c:pt idx="56">
                  <c:v>100</c:v>
                </c:pt>
                <c:pt idx="57">
                  <c:v>100</c:v>
                </c:pt>
                <c:pt idx="58">
                  <c:v>100</c:v>
                </c:pt>
                <c:pt idx="59">
                  <c:v>100</c:v>
                </c:pt>
                <c:pt idx="60">
                  <c:v>100</c:v>
                </c:pt>
              </c:numCache>
            </c:numRef>
          </c:val>
        </c:ser>
        <c:dLbls>
          <c:showLegendKey val="0"/>
          <c:showVal val="0"/>
          <c:showCatName val="0"/>
          <c:showSerName val="0"/>
          <c:showPercent val="0"/>
          <c:showBubbleSize val="0"/>
        </c:dLbls>
        <c:gapWidth val="90"/>
        <c:overlap val="100"/>
        <c:axId val="167860864"/>
        <c:axId val="167870848"/>
      </c:barChart>
      <c:catAx>
        <c:axId val="167860864"/>
        <c:scaling>
          <c:orientation val="maxMin"/>
        </c:scaling>
        <c:delete val="0"/>
        <c:axPos val="l"/>
        <c:numFmt formatCode=";;;" sourceLinked="1"/>
        <c:majorTickMark val="none"/>
        <c:minorTickMark val="none"/>
        <c:tickLblPos val="none"/>
        <c:spPr>
          <a:ln>
            <a:solidFill>
              <a:srgbClr val="C00000"/>
            </a:solidFill>
            <a:prstDash val="dash"/>
          </a:ln>
        </c:spPr>
        <c:crossAx val="167870848"/>
        <c:crossesAt val="100"/>
        <c:auto val="1"/>
        <c:lblAlgn val="ctr"/>
        <c:lblOffset val="100"/>
        <c:noMultiLvlLbl val="0"/>
      </c:catAx>
      <c:valAx>
        <c:axId val="167870848"/>
        <c:scaling>
          <c:orientation val="minMax"/>
          <c:max val="200"/>
          <c:min val="0"/>
        </c:scaling>
        <c:delete val="1"/>
        <c:axPos val="t"/>
        <c:numFmt formatCode=";;;" sourceLinked="1"/>
        <c:majorTickMark val="none"/>
        <c:minorTickMark val="none"/>
        <c:tickLblPos val="none"/>
        <c:crossAx val="16786086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75773384364107"/>
          <c:y val="0.10617660365418582"/>
          <c:w val="0.61146047146583449"/>
          <c:h val="0.60490566777913068"/>
        </c:manualLayout>
      </c:layout>
      <c:pieChart>
        <c:varyColors val="1"/>
        <c:ser>
          <c:idx val="0"/>
          <c:order val="0"/>
          <c:dPt>
            <c:idx val="0"/>
            <c:bubble3D val="0"/>
            <c:spPr>
              <a:solidFill>
                <a:srgbClr val="ED1B2D"/>
              </a:solidFill>
            </c:spPr>
          </c:dPt>
          <c:dPt>
            <c:idx val="1"/>
            <c:bubble3D val="0"/>
            <c:spPr>
              <a:solidFill>
                <a:srgbClr val="6C6F71"/>
              </a:solidFill>
            </c:spPr>
          </c:dPt>
          <c:dPt>
            <c:idx val="2"/>
            <c:bubble3D val="0"/>
            <c:spPr>
              <a:solidFill>
                <a:srgbClr val="7A19C1"/>
              </a:solidFill>
            </c:spPr>
          </c:dPt>
          <c:dPt>
            <c:idx val="3"/>
            <c:bubble3D val="0"/>
            <c:spPr>
              <a:solidFill>
                <a:srgbClr val="1964C1"/>
              </a:solidFill>
            </c:spPr>
          </c:dPt>
          <c:dPt>
            <c:idx val="4"/>
            <c:bubble3D val="0"/>
            <c:spPr>
              <a:solidFill>
                <a:srgbClr val="8CC119"/>
              </a:solidFill>
            </c:spPr>
          </c:dPt>
          <c:dLbls>
            <c:dLbl>
              <c:idx val="0"/>
              <c:spPr/>
              <c:txPr>
                <a:bodyPr/>
                <a:lstStyle/>
                <a:p>
                  <a:pPr>
                    <a:defRPr sz="1400" b="1">
                      <a:solidFill>
                        <a:srgbClr val="ED1B2D"/>
                      </a:solidFill>
                    </a:defRPr>
                  </a:pPr>
                  <a:endParaRPr lang="en-US"/>
                </a:p>
              </c:txPr>
              <c:dLblPos val="outEnd"/>
              <c:showLegendKey val="0"/>
              <c:showVal val="1"/>
              <c:showCatName val="0"/>
              <c:showSerName val="0"/>
              <c:showPercent val="0"/>
              <c:showBubbleSize val="0"/>
            </c:dLbl>
            <c:dLbl>
              <c:idx val="1"/>
              <c:spPr/>
              <c:txPr>
                <a:bodyPr/>
                <a:lstStyle/>
                <a:p>
                  <a:pPr>
                    <a:defRPr sz="1400" b="1">
                      <a:solidFill>
                        <a:srgbClr val="6C6F71"/>
                      </a:solidFill>
                    </a:defRPr>
                  </a:pPr>
                  <a:endParaRPr lang="en-US"/>
                </a:p>
              </c:txPr>
              <c:dLblPos val="outEnd"/>
              <c:showLegendKey val="0"/>
              <c:showVal val="1"/>
              <c:showCatName val="0"/>
              <c:showSerName val="0"/>
              <c:showPercent val="0"/>
              <c:showBubbleSize val="0"/>
            </c:dLbl>
            <c:dLbl>
              <c:idx val="2"/>
              <c:spPr/>
              <c:txPr>
                <a:bodyPr/>
                <a:lstStyle/>
                <a:p>
                  <a:pPr>
                    <a:defRPr sz="1400" b="1">
                      <a:solidFill>
                        <a:srgbClr val="7A19C1"/>
                      </a:solidFill>
                    </a:defRPr>
                  </a:pPr>
                  <a:endParaRPr lang="en-US"/>
                </a:p>
              </c:txPr>
              <c:dLblPos val="outEnd"/>
              <c:showLegendKey val="0"/>
              <c:showVal val="1"/>
              <c:showCatName val="0"/>
              <c:showSerName val="0"/>
              <c:showPercent val="0"/>
              <c:showBubbleSize val="0"/>
            </c:dLbl>
            <c:dLbl>
              <c:idx val="3"/>
              <c:spPr/>
              <c:txPr>
                <a:bodyPr/>
                <a:lstStyle/>
                <a:p>
                  <a:pPr>
                    <a:defRPr sz="1400" b="1">
                      <a:solidFill>
                        <a:srgbClr val="1964C1"/>
                      </a:solidFill>
                    </a:defRPr>
                  </a:pPr>
                  <a:endParaRPr lang="en-US"/>
                </a:p>
              </c:txPr>
              <c:dLblPos val="outEnd"/>
              <c:showLegendKey val="0"/>
              <c:showVal val="1"/>
              <c:showCatName val="0"/>
              <c:showSerName val="0"/>
              <c:showPercent val="0"/>
              <c:showBubbleSize val="0"/>
            </c:dLbl>
            <c:dLbl>
              <c:idx val="4"/>
              <c:spPr/>
              <c:txPr>
                <a:bodyPr/>
                <a:lstStyle/>
                <a:p>
                  <a:pPr>
                    <a:defRPr sz="1400" b="1">
                      <a:solidFill>
                        <a:srgbClr val="8CC119"/>
                      </a:solidFill>
                    </a:defRPr>
                  </a:pPr>
                  <a:endParaRPr lang="en-US"/>
                </a:p>
              </c:txPr>
              <c:dLblPos val="outEnd"/>
              <c:showLegendKey val="0"/>
              <c:showVal val="1"/>
              <c:showCatName val="0"/>
              <c:showSerName val="0"/>
              <c:showPercent val="0"/>
              <c:showBubbleSize val="0"/>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Overview!$A$250:$A$254</c:f>
              <c:strCache>
                <c:ptCount val="5"/>
                <c:pt idx="0">
                  <c:v>AB (Index: 88)</c:v>
                </c:pt>
                <c:pt idx="1">
                  <c:v>C1 (Index: 97)</c:v>
                </c:pt>
                <c:pt idx="2">
                  <c:v>C2 (Index: 107)</c:v>
                </c:pt>
                <c:pt idx="3">
                  <c:v>D (Index: 110)</c:v>
                </c:pt>
                <c:pt idx="4">
                  <c:v>E (Index: 108)</c:v>
                </c:pt>
              </c:strCache>
            </c:strRef>
          </c:cat>
          <c:val>
            <c:numRef>
              <c:f>Overview!$B$250:$B$254</c:f>
              <c:numCache>
                <c:formatCode>0%</c:formatCode>
                <c:ptCount val="5"/>
                <c:pt idx="0">
                  <c:v>0.22397807060541269</c:v>
                </c:pt>
                <c:pt idx="1">
                  <c:v>0.28467441935652077</c:v>
                </c:pt>
                <c:pt idx="2">
                  <c:v>0.22186320488084685</c:v>
                </c:pt>
                <c:pt idx="3">
                  <c:v>0.13382732961359964</c:v>
                </c:pt>
                <c:pt idx="4">
                  <c:v>0.1330500276372738</c:v>
                </c:pt>
              </c:numCache>
            </c:numRef>
          </c:val>
        </c:ser>
        <c:dLbls>
          <c:dLblPos val="outEnd"/>
          <c:showLegendKey val="0"/>
          <c:showVal val="1"/>
          <c:showCatName val="0"/>
          <c:showSerName val="0"/>
          <c:showPercent val="0"/>
          <c:showBubbleSize val="0"/>
          <c:showLeaderLines val="1"/>
        </c:dLbls>
        <c:firstSliceAng val="0"/>
      </c:pieChart>
    </c:plotArea>
    <c:legend>
      <c:legendPos val="b"/>
      <c:layout>
        <c:manualLayout>
          <c:xMode val="edge"/>
          <c:yMode val="edge"/>
          <c:x val="8.0280831769093883E-2"/>
          <c:y val="0.8172588750875025"/>
          <c:w val="0.84356630343807648"/>
          <c:h val="0.18274112491249755"/>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74703162104737"/>
          <c:y val="0.13058471857684456"/>
          <c:w val="0.664795829092792"/>
          <c:h val="0.67864574219889184"/>
        </c:manualLayout>
      </c:layout>
      <c:pieChart>
        <c:varyColors val="1"/>
        <c:ser>
          <c:idx val="0"/>
          <c:order val="0"/>
          <c:dPt>
            <c:idx val="0"/>
            <c:bubble3D val="0"/>
            <c:spPr>
              <a:solidFill>
                <a:srgbClr val="ED1B2D"/>
              </a:solidFill>
            </c:spPr>
          </c:dPt>
          <c:dPt>
            <c:idx val="1"/>
            <c:bubble3D val="0"/>
            <c:spPr>
              <a:solidFill>
                <a:srgbClr val="5F6163"/>
              </a:solidFill>
            </c:spPr>
          </c:dPt>
          <c:dPt>
            <c:idx val="2"/>
            <c:bubble3D val="0"/>
            <c:spPr>
              <a:solidFill>
                <a:srgbClr val="6B15AB"/>
              </a:solidFill>
            </c:spPr>
          </c:dPt>
          <c:dPt>
            <c:idx val="3"/>
            <c:bubble3D val="0"/>
            <c:spPr>
              <a:solidFill>
                <a:srgbClr val="1558AB"/>
              </a:solidFill>
            </c:spPr>
          </c:dPt>
          <c:dPt>
            <c:idx val="4"/>
            <c:bubble3D val="0"/>
            <c:spPr>
              <a:solidFill>
                <a:srgbClr val="7BAB15"/>
              </a:solidFill>
            </c:spPr>
          </c:dPt>
          <c:dPt>
            <c:idx val="5"/>
            <c:bubble3D val="0"/>
            <c:spPr>
              <a:solidFill>
                <a:srgbClr val="D0AF17"/>
              </a:solidFill>
            </c:spPr>
          </c:dPt>
          <c:dPt>
            <c:idx val="6"/>
            <c:bubble3D val="0"/>
            <c:spPr>
              <a:solidFill>
                <a:srgbClr val="F45D01"/>
              </a:solidFill>
            </c:spPr>
          </c:dPt>
          <c:dLbls>
            <c:dLbl>
              <c:idx val="0"/>
              <c:spPr/>
              <c:txPr>
                <a:bodyPr/>
                <a:lstStyle/>
                <a:p>
                  <a:pPr>
                    <a:defRPr sz="1400" b="1">
                      <a:solidFill>
                        <a:srgbClr val="ED1B2D"/>
                      </a:solidFill>
                    </a:defRPr>
                  </a:pPr>
                  <a:endParaRPr lang="en-US"/>
                </a:p>
              </c:txPr>
              <c:dLblPos val="outEnd"/>
              <c:showLegendKey val="0"/>
              <c:showVal val="1"/>
              <c:showCatName val="0"/>
              <c:showSerName val="0"/>
              <c:showPercent val="0"/>
              <c:showBubbleSize val="0"/>
            </c:dLbl>
            <c:dLbl>
              <c:idx val="1"/>
              <c:spPr/>
              <c:txPr>
                <a:bodyPr/>
                <a:lstStyle/>
                <a:p>
                  <a:pPr>
                    <a:defRPr sz="1400" b="1">
                      <a:solidFill>
                        <a:srgbClr val="5F6163"/>
                      </a:solidFill>
                    </a:defRPr>
                  </a:pPr>
                  <a:endParaRPr lang="en-US"/>
                </a:p>
              </c:txPr>
              <c:dLblPos val="outEnd"/>
              <c:showLegendKey val="0"/>
              <c:showVal val="1"/>
              <c:showCatName val="0"/>
              <c:showSerName val="0"/>
              <c:showPercent val="0"/>
              <c:showBubbleSize val="0"/>
            </c:dLbl>
            <c:dLbl>
              <c:idx val="2"/>
              <c:spPr/>
              <c:txPr>
                <a:bodyPr/>
                <a:lstStyle/>
                <a:p>
                  <a:pPr>
                    <a:defRPr sz="1400" b="1">
                      <a:solidFill>
                        <a:srgbClr val="6B15AB"/>
                      </a:solidFill>
                    </a:defRPr>
                  </a:pPr>
                  <a:endParaRPr lang="en-US"/>
                </a:p>
              </c:txPr>
              <c:dLblPos val="outEnd"/>
              <c:showLegendKey val="0"/>
              <c:showVal val="1"/>
              <c:showCatName val="0"/>
              <c:showSerName val="0"/>
              <c:showPercent val="0"/>
              <c:showBubbleSize val="0"/>
            </c:dLbl>
            <c:dLbl>
              <c:idx val="3"/>
              <c:spPr/>
              <c:txPr>
                <a:bodyPr/>
                <a:lstStyle/>
                <a:p>
                  <a:pPr>
                    <a:defRPr sz="1400" b="1">
                      <a:solidFill>
                        <a:srgbClr val="1558AB"/>
                      </a:solidFill>
                    </a:defRPr>
                  </a:pPr>
                  <a:endParaRPr lang="en-US"/>
                </a:p>
              </c:txPr>
              <c:dLblPos val="outEnd"/>
              <c:showLegendKey val="0"/>
              <c:showVal val="1"/>
              <c:showCatName val="0"/>
              <c:showSerName val="0"/>
              <c:showPercent val="0"/>
              <c:showBubbleSize val="0"/>
            </c:dLbl>
            <c:dLbl>
              <c:idx val="4"/>
              <c:spPr/>
              <c:txPr>
                <a:bodyPr/>
                <a:lstStyle/>
                <a:p>
                  <a:pPr>
                    <a:defRPr sz="1400" b="1">
                      <a:solidFill>
                        <a:srgbClr val="7BAB15"/>
                      </a:solidFill>
                    </a:defRPr>
                  </a:pPr>
                  <a:endParaRPr lang="en-US"/>
                </a:p>
              </c:txPr>
              <c:dLblPos val="outEnd"/>
              <c:showLegendKey val="0"/>
              <c:showVal val="1"/>
              <c:showCatName val="0"/>
              <c:showSerName val="0"/>
              <c:showPercent val="0"/>
              <c:showBubbleSize val="0"/>
            </c:dLbl>
            <c:dLbl>
              <c:idx val="5"/>
              <c:spPr/>
              <c:txPr>
                <a:bodyPr/>
                <a:lstStyle/>
                <a:p>
                  <a:pPr>
                    <a:defRPr sz="1400" b="1">
                      <a:solidFill>
                        <a:srgbClr val="D0AF17"/>
                      </a:solidFill>
                    </a:defRPr>
                  </a:pPr>
                  <a:endParaRPr lang="en-US"/>
                </a:p>
              </c:txPr>
              <c:dLblPos val="outEnd"/>
              <c:showLegendKey val="0"/>
              <c:showVal val="1"/>
              <c:showCatName val="0"/>
              <c:showSerName val="0"/>
              <c:showPercent val="0"/>
              <c:showBubbleSize val="0"/>
            </c:dLbl>
            <c:dLbl>
              <c:idx val="6"/>
              <c:spPr/>
              <c:txPr>
                <a:bodyPr/>
                <a:lstStyle/>
                <a:p>
                  <a:pPr>
                    <a:defRPr sz="1400" b="1">
                      <a:solidFill>
                        <a:srgbClr val="F45D01"/>
                      </a:solidFill>
                    </a:defRPr>
                  </a:pPr>
                  <a:endParaRPr lang="en-US"/>
                </a:p>
              </c:txPr>
              <c:dLblPos val="outEnd"/>
              <c:showLegendKey val="0"/>
              <c:showVal val="1"/>
              <c:showCatName val="0"/>
              <c:showSerName val="0"/>
              <c:showPercent val="0"/>
              <c:showBubbleSize val="0"/>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Overview!$E$239:$E$245</c:f>
              <c:strCache>
                <c:ptCount val="7"/>
                <c:pt idx="0">
                  <c:v>Full-Time
(Index: 102)</c:v>
                </c:pt>
                <c:pt idx="1">
                  <c:v>Part-Time
(Index: 104)</c:v>
                </c:pt>
                <c:pt idx="2">
                  <c:v>Self-emp.
(Index: 94)</c:v>
                </c:pt>
                <c:pt idx="3">
                  <c:v>Retired
(Index: 93)</c:v>
                </c:pt>
                <c:pt idx="4">
                  <c:v>Unemp.
(Index: 109)</c:v>
                </c:pt>
                <c:pt idx="5">
                  <c:v>Student
(Index: 88)</c:v>
                </c:pt>
                <c:pt idx="6">
                  <c:v>Other
(Index: 104)</c:v>
                </c:pt>
              </c:strCache>
            </c:strRef>
          </c:cat>
          <c:val>
            <c:numRef>
              <c:f>Overview!$B$239:$B$245</c:f>
              <c:numCache>
                <c:formatCode>0%</c:formatCode>
                <c:ptCount val="7"/>
                <c:pt idx="0">
                  <c:v>0.39708887521510144</c:v>
                </c:pt>
                <c:pt idx="1">
                  <c:v>0.1429277592949888</c:v>
                </c:pt>
                <c:pt idx="2">
                  <c:v>9.4215257860979298E-2</c:v>
                </c:pt>
                <c:pt idx="3">
                  <c:v>0.132168483078688</c:v>
                </c:pt>
                <c:pt idx="4">
                  <c:v>3.9803545392918596E-2</c:v>
                </c:pt>
                <c:pt idx="5">
                  <c:v>4.9396923397820293E-2</c:v>
                </c:pt>
                <c:pt idx="6">
                  <c:v>0.14439915575950346</c:v>
                </c:pt>
              </c:numCache>
            </c:numRef>
          </c:val>
        </c:ser>
        <c:dLbls>
          <c:dLblPos val="outEnd"/>
          <c:showLegendKey val="0"/>
          <c:showVal val="1"/>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3"/>
          <c:order val="0"/>
          <c:tx>
            <c:strRef>
              <c:f>Overview!$A$262</c:f>
              <c:strCache>
                <c:ptCount val="1"/>
                <c:pt idx="0">
                  <c:v>social rented</c:v>
                </c:pt>
              </c:strCache>
            </c:strRef>
          </c:tx>
          <c:spPr>
            <a:solidFill>
              <a:srgbClr val="ED1B2D"/>
            </a:solidFill>
          </c:spPr>
          <c:invertIfNegative val="0"/>
          <c:val>
            <c:numRef>
              <c:f>Overview!$B$262</c:f>
              <c:numCache>
                <c:formatCode>0%</c:formatCode>
                <c:ptCount val="1"/>
                <c:pt idx="0">
                  <c:v>0.22399251394900138</c:v>
                </c:pt>
              </c:numCache>
            </c:numRef>
          </c:val>
        </c:ser>
        <c:ser>
          <c:idx val="2"/>
          <c:order val="1"/>
          <c:tx>
            <c:strRef>
              <c:f>Overview!$A$261</c:f>
              <c:strCache>
                <c:ptCount val="1"/>
                <c:pt idx="0">
                  <c:v>privately rented</c:v>
                </c:pt>
              </c:strCache>
            </c:strRef>
          </c:tx>
          <c:spPr>
            <a:solidFill>
              <a:srgbClr val="6C6F71"/>
            </a:solidFill>
          </c:spPr>
          <c:invertIfNegative val="0"/>
          <c:val>
            <c:numRef>
              <c:f>Overview!$B$261</c:f>
              <c:numCache>
                <c:formatCode>0%</c:formatCode>
                <c:ptCount val="1"/>
                <c:pt idx="0">
                  <c:v>0.16598349063982892</c:v>
                </c:pt>
              </c:numCache>
            </c:numRef>
          </c:val>
        </c:ser>
        <c:ser>
          <c:idx val="1"/>
          <c:order val="2"/>
          <c:tx>
            <c:strRef>
              <c:f>Overview!$A$260</c:f>
              <c:strCache>
                <c:ptCount val="1"/>
                <c:pt idx="0">
                  <c:v>owned with a mortgage</c:v>
                </c:pt>
              </c:strCache>
            </c:strRef>
          </c:tx>
          <c:spPr>
            <a:solidFill>
              <a:srgbClr val="7A19C1"/>
            </a:solidFill>
          </c:spPr>
          <c:invertIfNegative val="0"/>
          <c:val>
            <c:numRef>
              <c:f>Overview!$B$260</c:f>
              <c:numCache>
                <c:formatCode>0%</c:formatCode>
                <c:ptCount val="1"/>
                <c:pt idx="0">
                  <c:v>0.307159702768942</c:v>
                </c:pt>
              </c:numCache>
            </c:numRef>
          </c:val>
        </c:ser>
        <c:ser>
          <c:idx val="0"/>
          <c:order val="3"/>
          <c:tx>
            <c:strRef>
              <c:f>Overview!$A$259</c:f>
              <c:strCache>
                <c:ptCount val="1"/>
                <c:pt idx="0">
                  <c:v>owned outright</c:v>
                </c:pt>
              </c:strCache>
            </c:strRef>
          </c:tx>
          <c:spPr>
            <a:solidFill>
              <a:srgbClr val="1964C1"/>
            </a:solidFill>
          </c:spPr>
          <c:invertIfNegative val="0"/>
          <c:val>
            <c:numRef>
              <c:f>Overview!$B$259</c:f>
              <c:numCache>
                <c:formatCode>0%</c:formatCode>
                <c:ptCount val="1"/>
                <c:pt idx="0">
                  <c:v>0.28435565938363661</c:v>
                </c:pt>
              </c:numCache>
            </c:numRef>
          </c:val>
        </c:ser>
        <c:dLbls>
          <c:showLegendKey val="0"/>
          <c:showVal val="0"/>
          <c:showCatName val="0"/>
          <c:showSerName val="0"/>
          <c:showPercent val="0"/>
          <c:showBubbleSize val="0"/>
        </c:dLbls>
        <c:gapWidth val="0"/>
        <c:overlap val="100"/>
        <c:axId val="125698432"/>
        <c:axId val="125699968"/>
      </c:barChart>
      <c:catAx>
        <c:axId val="125698432"/>
        <c:scaling>
          <c:orientation val="minMax"/>
        </c:scaling>
        <c:delete val="1"/>
        <c:axPos val="b"/>
        <c:majorTickMark val="out"/>
        <c:minorTickMark val="none"/>
        <c:tickLblPos val="nextTo"/>
        <c:crossAx val="125699968"/>
        <c:crosses val="autoZero"/>
        <c:auto val="1"/>
        <c:lblAlgn val="ctr"/>
        <c:lblOffset val="100"/>
        <c:noMultiLvlLbl val="0"/>
      </c:catAx>
      <c:valAx>
        <c:axId val="125699968"/>
        <c:scaling>
          <c:orientation val="minMax"/>
        </c:scaling>
        <c:delete val="1"/>
        <c:axPos val="l"/>
        <c:majorGridlines/>
        <c:numFmt formatCode="0%" sourceLinked="1"/>
        <c:majorTickMark val="out"/>
        <c:minorTickMark val="none"/>
        <c:tickLblPos val="nextTo"/>
        <c:crossAx val="125698432"/>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ED1B2D"/>
            </a:solidFill>
          </c:spPr>
          <c:invertIfNegative val="0"/>
          <c:dLbls>
            <c:spPr>
              <a:noFill/>
              <a:ln>
                <a:noFill/>
              </a:ln>
              <a:effectLst/>
            </c:spPr>
            <c:txPr>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Overview!$B$276:$B$280</c:f>
              <c:strCache>
                <c:ptCount val="5"/>
                <c:pt idx="0">
                  <c:v>1</c:v>
                </c:pt>
                <c:pt idx="1">
                  <c:v>2</c:v>
                </c:pt>
                <c:pt idx="2">
                  <c:v>3</c:v>
                </c:pt>
                <c:pt idx="3">
                  <c:v>4</c:v>
                </c:pt>
                <c:pt idx="4">
                  <c:v>5+</c:v>
                </c:pt>
              </c:strCache>
            </c:strRef>
          </c:cat>
          <c:val>
            <c:numRef>
              <c:f>Overview!$C$276:$C$280</c:f>
              <c:numCache>
                <c:formatCode>0%</c:formatCode>
                <c:ptCount val="5"/>
                <c:pt idx="0">
                  <c:v>6.751199561975281E-2</c:v>
                </c:pt>
                <c:pt idx="1">
                  <c:v>0.25189391979976011</c:v>
                </c:pt>
                <c:pt idx="2">
                  <c:v>0.50442672472232353</c:v>
                </c:pt>
                <c:pt idx="3">
                  <c:v>0.1407966167805183</c:v>
                </c:pt>
                <c:pt idx="4">
                  <c:v>3.5945519111435578E-2</c:v>
                </c:pt>
              </c:numCache>
            </c:numRef>
          </c:val>
        </c:ser>
        <c:dLbls>
          <c:showLegendKey val="0"/>
          <c:showVal val="0"/>
          <c:showCatName val="0"/>
          <c:showSerName val="0"/>
          <c:showPercent val="0"/>
          <c:showBubbleSize val="0"/>
        </c:dLbls>
        <c:gapWidth val="25"/>
        <c:axId val="125749120"/>
        <c:axId val="125750656"/>
      </c:barChart>
      <c:catAx>
        <c:axId val="125749120"/>
        <c:scaling>
          <c:orientation val="minMax"/>
        </c:scaling>
        <c:delete val="0"/>
        <c:axPos val="b"/>
        <c:numFmt formatCode="General" sourceLinked="0"/>
        <c:majorTickMark val="out"/>
        <c:minorTickMark val="none"/>
        <c:tickLblPos val="nextTo"/>
        <c:txPr>
          <a:bodyPr/>
          <a:lstStyle/>
          <a:p>
            <a:pPr>
              <a:defRPr b="1"/>
            </a:pPr>
            <a:endParaRPr lang="en-US"/>
          </a:p>
        </c:txPr>
        <c:crossAx val="125750656"/>
        <c:crosses val="autoZero"/>
        <c:auto val="1"/>
        <c:lblAlgn val="ctr"/>
        <c:lblOffset val="100"/>
        <c:noMultiLvlLbl val="0"/>
      </c:catAx>
      <c:valAx>
        <c:axId val="125750656"/>
        <c:scaling>
          <c:orientation val="minMax"/>
        </c:scaling>
        <c:delete val="1"/>
        <c:axPos val="l"/>
        <c:numFmt formatCode="0%" sourceLinked="1"/>
        <c:majorTickMark val="out"/>
        <c:minorTickMark val="none"/>
        <c:tickLblPos val="nextTo"/>
        <c:crossAx val="125749120"/>
        <c:crosses val="autoZero"/>
        <c:crossBetween val="between"/>
      </c:valAx>
    </c:plotArea>
    <c:plotVisOnly val="1"/>
    <c:dispBlanksAs val="gap"/>
    <c:showDLblsOverMax val="0"/>
  </c:chart>
  <c:spPr>
    <a:noFill/>
    <a:ln>
      <a:noFill/>
    </a:ln>
  </c:spPr>
  <c:txPr>
    <a:bodyPr/>
    <a:lstStyle/>
    <a:p>
      <a:pPr>
        <a:defRPr sz="900"/>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fmlaLink="$B$81"/>
</file>

<file path=xl/ctrlProps/ctrlProp10.xml><?xml version="1.0" encoding="utf-8"?>
<formControlPr xmlns="http://schemas.microsoft.com/office/spreadsheetml/2009/9/main" objectType="Radio" checked="Checked" firstButton="1"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firstButton="1" fmlaLink="Type!$O$11" lockText="1" noThreeD="1"/>
</file>

<file path=xl/ctrlProps/ctrlProp14.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CheckBox" checked="Checked" fmlaLink="$E$58" lockText="1"/>
</file>

<file path=xl/ctrlProps/ctrlProp3.xml><?xml version="1.0" encoding="utf-8"?>
<formControlPr xmlns="http://schemas.microsoft.com/office/spreadsheetml/2009/9/main" objectType="CheckBox" checked="Checked" fmlaLink="$D$80" lockText="1"/>
</file>

<file path=xl/ctrlProps/ctrlProp4.xml><?xml version="1.0" encoding="utf-8"?>
<formControlPr xmlns="http://schemas.microsoft.com/office/spreadsheetml/2009/9/main" objectType="Radio" checked="Checked" firstButton="1"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firstButton="1" fmlaLink="Group!$O$11" lockText="1" noThreeD="1"/>
</file>

<file path=xl/ctrlProps/ctrlProp8.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hyperlink" Target="http://acorn.caci.co.uk/downloads/Acorn-Technical-document.pdf" TargetMode="External"/><Relationship Id="rId13" Type="http://schemas.openxmlformats.org/officeDocument/2006/relationships/hyperlink" Target="#Group!A1"/><Relationship Id="rId18" Type="http://schemas.openxmlformats.org/officeDocument/2006/relationships/hyperlink" Target="#Home!A1"/><Relationship Id="rId3" Type="http://schemas.openxmlformats.org/officeDocument/2006/relationships/image" Target="../media/image2.jpeg"/><Relationship Id="rId7" Type="http://schemas.openxmlformats.org/officeDocument/2006/relationships/image" Target="../media/image4.png"/><Relationship Id="rId12" Type="http://schemas.openxmlformats.org/officeDocument/2006/relationships/hyperlink" Target="#Category!A1"/><Relationship Id="rId17" Type="http://schemas.openxmlformats.org/officeDocument/2006/relationships/hyperlink" Target="#Overview!A1"/><Relationship Id="rId2" Type="http://schemas.openxmlformats.org/officeDocument/2006/relationships/hyperlink" Target="http://www.caci.co.uk/copyrightnotices.pdf" TargetMode="External"/><Relationship Id="rId16" Type="http://schemas.openxmlformats.org/officeDocument/2006/relationships/hyperlink" Target="#'Profile Features'!C14"/><Relationship Id="rId1" Type="http://schemas.openxmlformats.org/officeDocument/2006/relationships/image" Target="../media/image1.jpg"/><Relationship Id="rId6" Type="http://schemas.openxmlformats.org/officeDocument/2006/relationships/hyperlink" Target="http://acorn.caci.co.uk/downloads/Acorn-User-guide.pdf" TargetMode="External"/><Relationship Id="rId11" Type="http://schemas.openxmlformats.org/officeDocument/2006/relationships/hyperlink" Target="#'What is Acorn'!A1"/><Relationship Id="rId5" Type="http://schemas.openxmlformats.org/officeDocument/2006/relationships/image" Target="../media/image3.jpeg"/><Relationship Id="rId15" Type="http://schemas.openxmlformats.org/officeDocument/2006/relationships/hyperlink" Target="#'Customer View Chart'!A1"/><Relationship Id="rId10" Type="http://schemas.openxmlformats.org/officeDocument/2006/relationships/image" Target="../media/image6.png"/><Relationship Id="rId4" Type="http://schemas.openxmlformats.org/officeDocument/2006/relationships/hyperlink" Target="http://acorn.caci.co.uk/" TargetMode="External"/><Relationship Id="rId9" Type="http://schemas.openxmlformats.org/officeDocument/2006/relationships/image" Target="../media/image5.emf"/><Relationship Id="rId14" Type="http://schemas.openxmlformats.org/officeDocument/2006/relationships/hyperlink" Target="#Type!A1"/></Relationships>
</file>

<file path=xl/drawings/_rels/drawing10.xml.rels><?xml version="1.0" encoding="UTF-8" standalone="yes"?>
<Relationships xmlns="http://schemas.openxmlformats.org/package/2006/relationships"><Relationship Id="rId1" Type="http://schemas.openxmlformats.org/officeDocument/2006/relationships/image" Target="../media/image58.png"/></Relationships>
</file>

<file path=xl/drawings/_rels/drawing11.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hyperlink" Target="#Group!A1"/><Relationship Id="rId7" Type="http://schemas.openxmlformats.org/officeDocument/2006/relationships/hyperlink" Target="http://acorn.caci.co.uk/" TargetMode="External"/><Relationship Id="rId12" Type="http://schemas.openxmlformats.org/officeDocument/2006/relationships/hyperlink" Target="#Home!A1"/><Relationship Id="rId2" Type="http://schemas.openxmlformats.org/officeDocument/2006/relationships/hyperlink" Target="#Category!A1"/><Relationship Id="rId1" Type="http://schemas.openxmlformats.org/officeDocument/2006/relationships/chart" Target="../charts/chart35.xml"/><Relationship Id="rId6" Type="http://schemas.openxmlformats.org/officeDocument/2006/relationships/hyperlink" Target="#'Profile Features'!A1"/><Relationship Id="rId11" Type="http://schemas.openxmlformats.org/officeDocument/2006/relationships/hyperlink" Target="#Overview!A1"/><Relationship Id="rId5" Type="http://schemas.openxmlformats.org/officeDocument/2006/relationships/hyperlink" Target="#'Customer View Chart'!A1"/><Relationship Id="rId10" Type="http://schemas.openxmlformats.org/officeDocument/2006/relationships/image" Target="../media/image2.jpeg"/><Relationship Id="rId4" Type="http://schemas.openxmlformats.org/officeDocument/2006/relationships/hyperlink" Target="#Type!A1"/><Relationship Id="rId9" Type="http://schemas.openxmlformats.org/officeDocument/2006/relationships/hyperlink" Target="http://www.caci.co.uk/copyrightnotices.pdf" TargetMode="External"/></Relationships>
</file>

<file path=xl/drawings/_rels/drawing12.xml.rels><?xml version="1.0" encoding="UTF-8" standalone="yes"?>
<Relationships xmlns="http://schemas.openxmlformats.org/package/2006/relationships"><Relationship Id="rId8" Type="http://schemas.openxmlformats.org/officeDocument/2006/relationships/chart" Target="../charts/chart43.xml"/><Relationship Id="rId13" Type="http://schemas.openxmlformats.org/officeDocument/2006/relationships/chart" Target="../charts/chart48.xml"/><Relationship Id="rId18" Type="http://schemas.openxmlformats.org/officeDocument/2006/relationships/chart" Target="../charts/chart53.xml"/><Relationship Id="rId26" Type="http://schemas.openxmlformats.org/officeDocument/2006/relationships/hyperlink" Target="http://www.caci.co.uk/copyrightnotices.pdf" TargetMode="External"/><Relationship Id="rId3" Type="http://schemas.openxmlformats.org/officeDocument/2006/relationships/chart" Target="../charts/chart38.xml"/><Relationship Id="rId21" Type="http://schemas.openxmlformats.org/officeDocument/2006/relationships/hyperlink" Target="#Type!A1"/><Relationship Id="rId7" Type="http://schemas.openxmlformats.org/officeDocument/2006/relationships/chart" Target="../charts/chart42.xml"/><Relationship Id="rId12" Type="http://schemas.openxmlformats.org/officeDocument/2006/relationships/chart" Target="../charts/chart47.xml"/><Relationship Id="rId17" Type="http://schemas.openxmlformats.org/officeDocument/2006/relationships/chart" Target="../charts/chart52.xml"/><Relationship Id="rId25" Type="http://schemas.openxmlformats.org/officeDocument/2006/relationships/image" Target="../media/image59.jpeg"/><Relationship Id="rId2" Type="http://schemas.openxmlformats.org/officeDocument/2006/relationships/chart" Target="../charts/chart37.xml"/><Relationship Id="rId16" Type="http://schemas.openxmlformats.org/officeDocument/2006/relationships/chart" Target="../charts/chart51.xml"/><Relationship Id="rId20" Type="http://schemas.openxmlformats.org/officeDocument/2006/relationships/hyperlink" Target="#Group!A1"/><Relationship Id="rId29" Type="http://schemas.openxmlformats.org/officeDocument/2006/relationships/hyperlink" Target="#Home!A1"/><Relationship Id="rId1" Type="http://schemas.openxmlformats.org/officeDocument/2006/relationships/chart" Target="../charts/chart36.xml"/><Relationship Id="rId6" Type="http://schemas.openxmlformats.org/officeDocument/2006/relationships/chart" Target="../charts/chart41.xml"/><Relationship Id="rId11" Type="http://schemas.openxmlformats.org/officeDocument/2006/relationships/chart" Target="../charts/chart46.xml"/><Relationship Id="rId24" Type="http://schemas.openxmlformats.org/officeDocument/2006/relationships/hyperlink" Target="http://acorn.caci.co.uk/" TargetMode="External"/><Relationship Id="rId5" Type="http://schemas.openxmlformats.org/officeDocument/2006/relationships/chart" Target="../charts/chart40.xml"/><Relationship Id="rId15" Type="http://schemas.openxmlformats.org/officeDocument/2006/relationships/chart" Target="../charts/chart50.xml"/><Relationship Id="rId23" Type="http://schemas.openxmlformats.org/officeDocument/2006/relationships/hyperlink" Target="#'Profile Features'!C14"/><Relationship Id="rId28" Type="http://schemas.openxmlformats.org/officeDocument/2006/relationships/hyperlink" Target="#Overview!A1"/><Relationship Id="rId10" Type="http://schemas.openxmlformats.org/officeDocument/2006/relationships/chart" Target="../charts/chart45.xml"/><Relationship Id="rId19" Type="http://schemas.openxmlformats.org/officeDocument/2006/relationships/hyperlink" Target="#Category!A1"/><Relationship Id="rId4" Type="http://schemas.openxmlformats.org/officeDocument/2006/relationships/chart" Target="../charts/chart39.xml"/><Relationship Id="rId9" Type="http://schemas.openxmlformats.org/officeDocument/2006/relationships/chart" Target="../charts/chart44.xml"/><Relationship Id="rId14" Type="http://schemas.openxmlformats.org/officeDocument/2006/relationships/chart" Target="../charts/chart49.xml"/><Relationship Id="rId22" Type="http://schemas.openxmlformats.org/officeDocument/2006/relationships/hyperlink" Target="#'Customer View Chart'!A1"/><Relationship Id="rId27" Type="http://schemas.openxmlformats.org/officeDocument/2006/relationships/image" Target="../media/image57.jpeg"/><Relationship Id="rId30" Type="http://schemas.openxmlformats.org/officeDocument/2006/relationships/hyperlink" Target="#'Type (Sorted)'!A1"/></Relationships>
</file>

<file path=xl/drawings/_rels/drawing13.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hyperlink" Target="#Group!A1"/><Relationship Id="rId7" Type="http://schemas.openxmlformats.org/officeDocument/2006/relationships/hyperlink" Target="http://acorn.caci.co.uk/" TargetMode="External"/><Relationship Id="rId12" Type="http://schemas.openxmlformats.org/officeDocument/2006/relationships/hyperlink" Target="#Home!A1"/><Relationship Id="rId2" Type="http://schemas.openxmlformats.org/officeDocument/2006/relationships/hyperlink" Target="#Category!A1"/><Relationship Id="rId1" Type="http://schemas.openxmlformats.org/officeDocument/2006/relationships/chart" Target="../charts/chart54.xml"/><Relationship Id="rId6" Type="http://schemas.openxmlformats.org/officeDocument/2006/relationships/hyperlink" Target="#'Profile Features'!A1"/><Relationship Id="rId11" Type="http://schemas.openxmlformats.org/officeDocument/2006/relationships/hyperlink" Target="#Overview!A1"/><Relationship Id="rId5" Type="http://schemas.openxmlformats.org/officeDocument/2006/relationships/hyperlink" Target="#'Customer View Chart'!A1"/><Relationship Id="rId10" Type="http://schemas.openxmlformats.org/officeDocument/2006/relationships/image" Target="../media/image2.jpeg"/><Relationship Id="rId4" Type="http://schemas.openxmlformats.org/officeDocument/2006/relationships/hyperlink" Target="#Type!A1"/><Relationship Id="rId9" Type="http://schemas.openxmlformats.org/officeDocument/2006/relationships/hyperlink" Target="http://www.caci.co.uk/copyrightnotices.pdf" TargetMode="External"/></Relationships>
</file>

<file path=xl/drawings/_rels/drawing2.xml.rels><?xml version="1.0" encoding="UTF-8" standalone="yes"?>
<Relationships xmlns="http://schemas.openxmlformats.org/package/2006/relationships"><Relationship Id="rId8" Type="http://schemas.openxmlformats.org/officeDocument/2006/relationships/hyperlink" Target="#'Customer View Chart'!A1"/><Relationship Id="rId3" Type="http://schemas.openxmlformats.org/officeDocument/2006/relationships/hyperlink" Target="http://www.caci.co.uk/copyrightnotices.pdf" TargetMode="External"/><Relationship Id="rId7" Type="http://schemas.openxmlformats.org/officeDocument/2006/relationships/hyperlink" Target="#Type!A1"/><Relationship Id="rId2" Type="http://schemas.openxmlformats.org/officeDocument/2006/relationships/image" Target="../media/image3.jpeg"/><Relationship Id="rId1" Type="http://schemas.openxmlformats.org/officeDocument/2006/relationships/hyperlink" Target="http://acorn.caci.co.uk/" TargetMode="External"/><Relationship Id="rId6" Type="http://schemas.openxmlformats.org/officeDocument/2006/relationships/hyperlink" Target="#Group!A1"/><Relationship Id="rId11" Type="http://schemas.openxmlformats.org/officeDocument/2006/relationships/hyperlink" Target="#Home!A1"/><Relationship Id="rId5" Type="http://schemas.openxmlformats.org/officeDocument/2006/relationships/hyperlink" Target="#Category!A1"/><Relationship Id="rId10" Type="http://schemas.openxmlformats.org/officeDocument/2006/relationships/hyperlink" Target="#Overview!A1"/><Relationship Id="rId4" Type="http://schemas.openxmlformats.org/officeDocument/2006/relationships/image" Target="../media/image2.jpeg"/><Relationship Id="rId9" Type="http://schemas.openxmlformats.org/officeDocument/2006/relationships/hyperlink" Target="#'Profile Features'!C14"/></Relationships>
</file>

<file path=xl/drawings/_rels/drawing3.xml.rels><?xml version="1.0" encoding="UTF-8" standalone="yes"?>
<Relationships xmlns="http://schemas.openxmlformats.org/package/2006/relationships"><Relationship Id="rId13" Type="http://schemas.openxmlformats.org/officeDocument/2006/relationships/image" Target="../media/image8.png"/><Relationship Id="rId18" Type="http://schemas.openxmlformats.org/officeDocument/2006/relationships/chart" Target="../charts/chart6.xml"/><Relationship Id="rId26" Type="http://schemas.openxmlformats.org/officeDocument/2006/relationships/image" Target="../media/image11.png"/><Relationship Id="rId39" Type="http://schemas.openxmlformats.org/officeDocument/2006/relationships/chart" Target="../charts/chart20.xml"/><Relationship Id="rId21" Type="http://schemas.openxmlformats.org/officeDocument/2006/relationships/chart" Target="../charts/chart9.xml"/><Relationship Id="rId34" Type="http://schemas.openxmlformats.org/officeDocument/2006/relationships/image" Target="../media/image15.png"/><Relationship Id="rId42" Type="http://schemas.openxmlformats.org/officeDocument/2006/relationships/image" Target="../media/image17.png"/><Relationship Id="rId47" Type="http://schemas.openxmlformats.org/officeDocument/2006/relationships/image" Target="../media/image22.png"/><Relationship Id="rId50" Type="http://schemas.openxmlformats.org/officeDocument/2006/relationships/image" Target="../media/image25.png"/><Relationship Id="rId55" Type="http://schemas.openxmlformats.org/officeDocument/2006/relationships/image" Target="../media/image30.png"/><Relationship Id="rId63" Type="http://schemas.openxmlformats.org/officeDocument/2006/relationships/image" Target="../media/image38.png"/><Relationship Id="rId68" Type="http://schemas.openxmlformats.org/officeDocument/2006/relationships/image" Target="../media/image43.png"/><Relationship Id="rId76" Type="http://schemas.openxmlformats.org/officeDocument/2006/relationships/image" Target="../media/image51.png"/><Relationship Id="rId7" Type="http://schemas.openxmlformats.org/officeDocument/2006/relationships/hyperlink" Target="#'Customer View Chart'!A1"/><Relationship Id="rId71" Type="http://schemas.openxmlformats.org/officeDocument/2006/relationships/image" Target="../media/image46.png"/><Relationship Id="rId2" Type="http://schemas.openxmlformats.org/officeDocument/2006/relationships/chart" Target="../charts/chart1.xml"/><Relationship Id="rId16" Type="http://schemas.openxmlformats.org/officeDocument/2006/relationships/chart" Target="../charts/chart5.xml"/><Relationship Id="rId29" Type="http://schemas.openxmlformats.org/officeDocument/2006/relationships/chart" Target="../charts/chart15.xml"/><Relationship Id="rId11" Type="http://schemas.openxmlformats.org/officeDocument/2006/relationships/hyperlink" Target="http://www.caci.co.uk/copyrightnotices.pdf" TargetMode="External"/><Relationship Id="rId24" Type="http://schemas.openxmlformats.org/officeDocument/2006/relationships/chart" Target="../charts/chart12.xml"/><Relationship Id="rId32" Type="http://schemas.openxmlformats.org/officeDocument/2006/relationships/hyperlink" Target="#Overview!A1"/><Relationship Id="rId37" Type="http://schemas.openxmlformats.org/officeDocument/2006/relationships/chart" Target="../charts/chart18.xml"/><Relationship Id="rId40" Type="http://schemas.openxmlformats.org/officeDocument/2006/relationships/chart" Target="../charts/chart21.xml"/><Relationship Id="rId45" Type="http://schemas.openxmlformats.org/officeDocument/2006/relationships/image" Target="../media/image20.png"/><Relationship Id="rId53" Type="http://schemas.openxmlformats.org/officeDocument/2006/relationships/image" Target="../media/image28.png"/><Relationship Id="rId58" Type="http://schemas.openxmlformats.org/officeDocument/2006/relationships/image" Target="../media/image33.png"/><Relationship Id="rId66" Type="http://schemas.openxmlformats.org/officeDocument/2006/relationships/image" Target="../media/image41.png"/><Relationship Id="rId74" Type="http://schemas.openxmlformats.org/officeDocument/2006/relationships/image" Target="../media/image49.png"/><Relationship Id="rId5" Type="http://schemas.openxmlformats.org/officeDocument/2006/relationships/hyperlink" Target="#Group!A1"/><Relationship Id="rId15" Type="http://schemas.openxmlformats.org/officeDocument/2006/relationships/chart" Target="../charts/chart4.xml"/><Relationship Id="rId23" Type="http://schemas.openxmlformats.org/officeDocument/2006/relationships/chart" Target="../charts/chart11.xml"/><Relationship Id="rId28" Type="http://schemas.openxmlformats.org/officeDocument/2006/relationships/image" Target="../media/image12.png"/><Relationship Id="rId36" Type="http://schemas.openxmlformats.org/officeDocument/2006/relationships/image" Target="../media/image16.png"/><Relationship Id="rId49" Type="http://schemas.openxmlformats.org/officeDocument/2006/relationships/image" Target="../media/image24.png"/><Relationship Id="rId57" Type="http://schemas.openxmlformats.org/officeDocument/2006/relationships/image" Target="../media/image32.png"/><Relationship Id="rId61" Type="http://schemas.openxmlformats.org/officeDocument/2006/relationships/image" Target="../media/image36.png"/><Relationship Id="rId10" Type="http://schemas.openxmlformats.org/officeDocument/2006/relationships/image" Target="../media/image3.jpeg"/><Relationship Id="rId19" Type="http://schemas.openxmlformats.org/officeDocument/2006/relationships/chart" Target="../charts/chart7.xml"/><Relationship Id="rId31" Type="http://schemas.openxmlformats.org/officeDocument/2006/relationships/chart" Target="../charts/chart16.xml"/><Relationship Id="rId44" Type="http://schemas.openxmlformats.org/officeDocument/2006/relationships/image" Target="../media/image19.png"/><Relationship Id="rId52" Type="http://schemas.openxmlformats.org/officeDocument/2006/relationships/image" Target="../media/image27.png"/><Relationship Id="rId60" Type="http://schemas.openxmlformats.org/officeDocument/2006/relationships/image" Target="../media/image35.png"/><Relationship Id="rId65" Type="http://schemas.openxmlformats.org/officeDocument/2006/relationships/image" Target="../media/image40.png"/><Relationship Id="rId73" Type="http://schemas.openxmlformats.org/officeDocument/2006/relationships/image" Target="../media/image48.png"/><Relationship Id="rId78" Type="http://schemas.openxmlformats.org/officeDocument/2006/relationships/image" Target="../media/image53.png"/><Relationship Id="rId4" Type="http://schemas.openxmlformats.org/officeDocument/2006/relationships/hyperlink" Target="#Category!A1"/><Relationship Id="rId9" Type="http://schemas.openxmlformats.org/officeDocument/2006/relationships/hyperlink" Target="http://acorn.caci.co.uk/" TargetMode="External"/><Relationship Id="rId14" Type="http://schemas.openxmlformats.org/officeDocument/2006/relationships/chart" Target="../charts/chart3.xml"/><Relationship Id="rId22" Type="http://schemas.openxmlformats.org/officeDocument/2006/relationships/chart" Target="../charts/chart10.xml"/><Relationship Id="rId27" Type="http://schemas.openxmlformats.org/officeDocument/2006/relationships/chart" Target="../charts/chart14.xml"/><Relationship Id="rId30" Type="http://schemas.openxmlformats.org/officeDocument/2006/relationships/image" Target="../media/image13.png"/><Relationship Id="rId35" Type="http://schemas.openxmlformats.org/officeDocument/2006/relationships/chart" Target="../charts/chart17.xml"/><Relationship Id="rId43" Type="http://schemas.openxmlformats.org/officeDocument/2006/relationships/image" Target="../media/image18.png"/><Relationship Id="rId48" Type="http://schemas.openxmlformats.org/officeDocument/2006/relationships/image" Target="../media/image23.png"/><Relationship Id="rId56" Type="http://schemas.openxmlformats.org/officeDocument/2006/relationships/image" Target="../media/image31.png"/><Relationship Id="rId64" Type="http://schemas.openxmlformats.org/officeDocument/2006/relationships/image" Target="../media/image39.png"/><Relationship Id="rId69" Type="http://schemas.openxmlformats.org/officeDocument/2006/relationships/image" Target="../media/image44.png"/><Relationship Id="rId77" Type="http://schemas.openxmlformats.org/officeDocument/2006/relationships/image" Target="../media/image52.png"/><Relationship Id="rId8" Type="http://schemas.openxmlformats.org/officeDocument/2006/relationships/hyperlink" Target="#'Profile Features'!C14"/><Relationship Id="rId51" Type="http://schemas.openxmlformats.org/officeDocument/2006/relationships/image" Target="../media/image26.png"/><Relationship Id="rId72" Type="http://schemas.openxmlformats.org/officeDocument/2006/relationships/image" Target="../media/image47.png"/><Relationship Id="rId3" Type="http://schemas.openxmlformats.org/officeDocument/2006/relationships/chart" Target="../charts/chart2.xml"/><Relationship Id="rId12" Type="http://schemas.openxmlformats.org/officeDocument/2006/relationships/image" Target="../media/image2.jpeg"/><Relationship Id="rId17" Type="http://schemas.openxmlformats.org/officeDocument/2006/relationships/image" Target="../media/image9.png"/><Relationship Id="rId25" Type="http://schemas.openxmlformats.org/officeDocument/2006/relationships/chart" Target="../charts/chart13.xml"/><Relationship Id="rId33" Type="http://schemas.openxmlformats.org/officeDocument/2006/relationships/image" Target="../media/image14.png"/><Relationship Id="rId38" Type="http://schemas.openxmlformats.org/officeDocument/2006/relationships/chart" Target="../charts/chart19.xml"/><Relationship Id="rId46" Type="http://schemas.openxmlformats.org/officeDocument/2006/relationships/image" Target="../media/image21.png"/><Relationship Id="rId59" Type="http://schemas.openxmlformats.org/officeDocument/2006/relationships/image" Target="../media/image34.png"/><Relationship Id="rId67" Type="http://schemas.openxmlformats.org/officeDocument/2006/relationships/image" Target="../media/image42.png"/><Relationship Id="rId20" Type="http://schemas.openxmlformats.org/officeDocument/2006/relationships/chart" Target="../charts/chart8.xml"/><Relationship Id="rId41" Type="http://schemas.openxmlformats.org/officeDocument/2006/relationships/hyperlink" Target="#Home!A1"/><Relationship Id="rId54" Type="http://schemas.openxmlformats.org/officeDocument/2006/relationships/image" Target="../media/image29.png"/><Relationship Id="rId62" Type="http://schemas.openxmlformats.org/officeDocument/2006/relationships/image" Target="../media/image37.png"/><Relationship Id="rId70" Type="http://schemas.openxmlformats.org/officeDocument/2006/relationships/image" Target="../media/image45.png"/><Relationship Id="rId75" Type="http://schemas.openxmlformats.org/officeDocument/2006/relationships/image" Target="../media/image50.png"/><Relationship Id="rId1" Type="http://schemas.openxmlformats.org/officeDocument/2006/relationships/image" Target="../media/image7.png"/><Relationship Id="rId6" Type="http://schemas.openxmlformats.org/officeDocument/2006/relationships/hyperlink" Target="#Type!A1"/></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hyperlink" Target="#Group!A1"/><Relationship Id="rId7" Type="http://schemas.openxmlformats.org/officeDocument/2006/relationships/hyperlink" Target="http://acorn.caci.co.uk/" TargetMode="External"/><Relationship Id="rId12" Type="http://schemas.openxmlformats.org/officeDocument/2006/relationships/hyperlink" Target="#Home!A1"/><Relationship Id="rId2" Type="http://schemas.openxmlformats.org/officeDocument/2006/relationships/hyperlink" Target="#Category!A1"/><Relationship Id="rId1" Type="http://schemas.openxmlformats.org/officeDocument/2006/relationships/chart" Target="../charts/chart22.xml"/><Relationship Id="rId6" Type="http://schemas.openxmlformats.org/officeDocument/2006/relationships/hyperlink" Target="#'Profile Features'!C14"/><Relationship Id="rId11" Type="http://schemas.openxmlformats.org/officeDocument/2006/relationships/hyperlink" Target="#Overview!A1"/><Relationship Id="rId5" Type="http://schemas.openxmlformats.org/officeDocument/2006/relationships/hyperlink" Target="#'Customer View Chart'!A1"/><Relationship Id="rId10" Type="http://schemas.openxmlformats.org/officeDocument/2006/relationships/image" Target="../media/image55.jpeg"/><Relationship Id="rId4" Type="http://schemas.openxmlformats.org/officeDocument/2006/relationships/hyperlink" Target="#Type!A1"/><Relationship Id="rId9" Type="http://schemas.openxmlformats.org/officeDocument/2006/relationships/hyperlink" Target="http://www.caci.co.uk/copyrightnotices.pdf" TargetMode="External"/></Relationships>
</file>

<file path=xl/drawings/_rels/drawing7.xml.rels><?xml version="1.0" encoding="UTF-8" standalone="yes"?>
<Relationships xmlns="http://schemas.openxmlformats.org/package/2006/relationships"><Relationship Id="rId8" Type="http://schemas.openxmlformats.org/officeDocument/2006/relationships/hyperlink" Target="#'Profile Features'!C14"/><Relationship Id="rId13" Type="http://schemas.openxmlformats.org/officeDocument/2006/relationships/hyperlink" Target="#Overview!A1"/><Relationship Id="rId3" Type="http://schemas.openxmlformats.org/officeDocument/2006/relationships/chart" Target="../charts/chart25.xml"/><Relationship Id="rId7" Type="http://schemas.openxmlformats.org/officeDocument/2006/relationships/hyperlink" Target="#'Customer View Chart'!A1"/><Relationship Id="rId12" Type="http://schemas.openxmlformats.org/officeDocument/2006/relationships/image" Target="../media/image56.jpeg"/><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hyperlink" Target="#Type!A1"/><Relationship Id="rId11" Type="http://schemas.openxmlformats.org/officeDocument/2006/relationships/hyperlink" Target="http://www.caci.co.uk/copyrightnotices.pdf" TargetMode="External"/><Relationship Id="rId5" Type="http://schemas.openxmlformats.org/officeDocument/2006/relationships/hyperlink" Target="#Group!A1"/><Relationship Id="rId10" Type="http://schemas.openxmlformats.org/officeDocument/2006/relationships/image" Target="../media/image3.jpeg"/><Relationship Id="rId4" Type="http://schemas.openxmlformats.org/officeDocument/2006/relationships/hyperlink" Target="#Category!A1"/><Relationship Id="rId9" Type="http://schemas.openxmlformats.org/officeDocument/2006/relationships/hyperlink" Target="http://acorn.caci.co.uk/" TargetMode="External"/><Relationship Id="rId14" Type="http://schemas.openxmlformats.org/officeDocument/2006/relationships/hyperlink" Target="#Home!A1"/></Relationships>
</file>

<file path=xl/drawings/_rels/drawing8.xml.rels><?xml version="1.0" encoding="UTF-8" standalone="yes"?>
<Relationships xmlns="http://schemas.openxmlformats.org/package/2006/relationships"><Relationship Id="rId8" Type="http://schemas.openxmlformats.org/officeDocument/2006/relationships/hyperlink" Target="http://acorn.caci.co.uk/" TargetMode="External"/><Relationship Id="rId13" Type="http://schemas.openxmlformats.org/officeDocument/2006/relationships/hyperlink" Target="#Home!A1"/><Relationship Id="rId3" Type="http://schemas.openxmlformats.org/officeDocument/2006/relationships/hyperlink" Target="#Category!A1"/><Relationship Id="rId7" Type="http://schemas.openxmlformats.org/officeDocument/2006/relationships/hyperlink" Target="#'Profile Features'!C14"/><Relationship Id="rId12" Type="http://schemas.openxmlformats.org/officeDocument/2006/relationships/hyperlink" Target="#Overview!A1"/><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hyperlink" Target="#'Customer View Chart'!A1"/><Relationship Id="rId11" Type="http://schemas.openxmlformats.org/officeDocument/2006/relationships/image" Target="../media/image57.jpeg"/><Relationship Id="rId5" Type="http://schemas.openxmlformats.org/officeDocument/2006/relationships/hyperlink" Target="#Type!A1"/><Relationship Id="rId10" Type="http://schemas.openxmlformats.org/officeDocument/2006/relationships/hyperlink" Target="http://www.caci.co.uk/copyrightnotices.pdf" TargetMode="External"/><Relationship Id="rId4" Type="http://schemas.openxmlformats.org/officeDocument/2006/relationships/hyperlink" Target="#Group!A1"/><Relationship Id="rId9" Type="http://schemas.openxmlformats.org/officeDocument/2006/relationships/image" Target="../media/image3.jpeg"/></Relationships>
</file>

<file path=xl/drawings/_rels/drawing9.xml.rels><?xml version="1.0" encoding="UTF-8" standalone="yes"?>
<Relationships xmlns="http://schemas.openxmlformats.org/package/2006/relationships"><Relationship Id="rId8" Type="http://schemas.openxmlformats.org/officeDocument/2006/relationships/hyperlink" Target="#Category!A1"/><Relationship Id="rId13" Type="http://schemas.openxmlformats.org/officeDocument/2006/relationships/hyperlink" Target="http://acorn.caci.co.uk/" TargetMode="External"/><Relationship Id="rId18" Type="http://schemas.openxmlformats.org/officeDocument/2006/relationships/hyperlink" Target="#Home!A1"/><Relationship Id="rId3" Type="http://schemas.openxmlformats.org/officeDocument/2006/relationships/chart" Target="../charts/chart30.xml"/><Relationship Id="rId7" Type="http://schemas.openxmlformats.org/officeDocument/2006/relationships/chart" Target="../charts/chart34.xml"/><Relationship Id="rId12" Type="http://schemas.openxmlformats.org/officeDocument/2006/relationships/hyperlink" Target="#'Profile Features'!C14"/><Relationship Id="rId17" Type="http://schemas.openxmlformats.org/officeDocument/2006/relationships/hyperlink" Target="#Overview!A1"/><Relationship Id="rId2" Type="http://schemas.openxmlformats.org/officeDocument/2006/relationships/chart" Target="../charts/chart29.xml"/><Relationship Id="rId16" Type="http://schemas.openxmlformats.org/officeDocument/2006/relationships/image" Target="../media/image57.jpeg"/><Relationship Id="rId1" Type="http://schemas.openxmlformats.org/officeDocument/2006/relationships/chart" Target="../charts/chart28.xml"/><Relationship Id="rId6" Type="http://schemas.openxmlformats.org/officeDocument/2006/relationships/chart" Target="../charts/chart33.xml"/><Relationship Id="rId11" Type="http://schemas.openxmlformats.org/officeDocument/2006/relationships/hyperlink" Target="#'Customer View Chart'!A1"/><Relationship Id="rId5" Type="http://schemas.openxmlformats.org/officeDocument/2006/relationships/chart" Target="../charts/chart32.xml"/><Relationship Id="rId15" Type="http://schemas.openxmlformats.org/officeDocument/2006/relationships/hyperlink" Target="http://www.caci.co.uk/copyrightnotices.pdf" TargetMode="External"/><Relationship Id="rId10" Type="http://schemas.openxmlformats.org/officeDocument/2006/relationships/hyperlink" Target="#Type!A1"/><Relationship Id="rId19" Type="http://schemas.openxmlformats.org/officeDocument/2006/relationships/hyperlink" Target="#'Group (Sorted)'!A1"/><Relationship Id="rId4" Type="http://schemas.openxmlformats.org/officeDocument/2006/relationships/chart" Target="../charts/chart31.xml"/><Relationship Id="rId9" Type="http://schemas.openxmlformats.org/officeDocument/2006/relationships/hyperlink" Target="#Group!A1"/><Relationship Id="rId14" Type="http://schemas.openxmlformats.org/officeDocument/2006/relationships/image" Target="../media/image59.jpeg"/></Relationships>
</file>

<file path=xl/drawings/drawing1.xml><?xml version="1.0" encoding="utf-8"?>
<xdr:wsDr xmlns:xdr="http://schemas.openxmlformats.org/drawingml/2006/spreadsheetDrawing" xmlns:a="http://schemas.openxmlformats.org/drawingml/2006/main">
  <xdr:twoCellAnchor editAs="absolute">
    <xdr:from>
      <xdr:col>0</xdr:col>
      <xdr:colOff>9525</xdr:colOff>
      <xdr:row>6</xdr:row>
      <xdr:rowOff>123826</xdr:rowOff>
    </xdr:from>
    <xdr:to>
      <xdr:col>10</xdr:col>
      <xdr:colOff>285750</xdr:colOff>
      <xdr:row>39</xdr:row>
      <xdr:rowOff>180974</xdr:rowOff>
    </xdr:to>
    <xdr:grpSp>
      <xdr:nvGrpSpPr>
        <xdr:cNvPr id="2" name="Group 1"/>
        <xdr:cNvGrpSpPr/>
      </xdr:nvGrpSpPr>
      <xdr:grpSpPr>
        <a:xfrm>
          <a:off x="9525" y="1266826"/>
          <a:ext cx="6372225" cy="6343648"/>
          <a:chOff x="9525" y="1066801"/>
          <a:chExt cx="6372225" cy="6343648"/>
        </a:xfrm>
      </xdr:grpSpPr>
      <xdr:sp macro="" textlink="">
        <xdr:nvSpPr>
          <xdr:cNvPr id="3" name="Text Box 53"/>
          <xdr:cNvSpPr>
            <a:spLocks noChangeArrowheads="1"/>
          </xdr:cNvSpPr>
        </xdr:nvSpPr>
        <xdr:spPr bwMode="auto">
          <a:xfrm>
            <a:off x="9525" y="1066801"/>
            <a:ext cx="6372225" cy="14859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WHAT IS </a:t>
            </a:r>
            <a:r>
              <a:rPr kumimoji="0" lang="en-GB" sz="1400" b="1" i="0" u="none" strike="noStrike" kern="0" cap="none" spc="0" normalizeH="0" baseline="0" noProof="0">
                <a:ln>
                  <a:noFill/>
                </a:ln>
                <a:solidFill>
                  <a:srgbClr val="938B8B"/>
                </a:solidFill>
                <a:effectLst/>
                <a:uLnTx/>
                <a:uFillTx/>
                <a:latin typeface="Calibri"/>
                <a:ea typeface="+mn-ea"/>
                <a:cs typeface="+mn-cs"/>
              </a:rPr>
              <a:t>ACORN?</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0" i="0" u="none" strike="noStrike" kern="0" cap="none" spc="0" normalizeH="0" baseline="0" noProof="0">
              <a:ln>
                <a:noFill/>
              </a:ln>
              <a:solidFill>
                <a:srgbClr val="333333"/>
              </a:solidFill>
              <a:effectLst/>
              <a:uLnTx/>
              <a:uFillTx/>
              <a:latin typeface="Calibri"/>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smtClean="0">
                <a:ln>
                  <a:noFill/>
                </a:ln>
                <a:solidFill>
                  <a:sysClr val="windowText" lastClr="000000"/>
                </a:solidFill>
                <a:effectLst/>
                <a:uLnTx/>
                <a:uFillTx/>
                <a:latin typeface="+mn-lt"/>
                <a:ea typeface="+mn-ea"/>
                <a:cs typeface="+mn-cs"/>
              </a:rPr>
              <a:t>Acorn is a geodemographic segmentation of the UK's population.  It segments households, postcodes and neighbourhoods into 6 categories, 18 groups and 62 types.  By analysing significant social factors and population behaviour, it provides precise information and an in-depth understanding of the different types of people.</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smtClean="0">
              <a:ln>
                <a:noFill/>
              </a:ln>
              <a:solidFill>
                <a:sysClr val="windowText" lastClr="000000"/>
              </a:solidFill>
              <a:effectLst/>
              <a:uLnTx/>
              <a:uFillTx/>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smtClean="0">
                <a:ln>
                  <a:noFill/>
                </a:ln>
                <a:solidFill>
                  <a:sysClr val="windowText" lastClr="000000"/>
                </a:solidFill>
                <a:effectLst/>
                <a:uLnTx/>
                <a:uFillTx/>
                <a:latin typeface="+mn-lt"/>
                <a:ea typeface="+mn-ea"/>
                <a:cs typeface="+mn-cs"/>
              </a:rPr>
              <a:t>This Acorn Profile provides a detailed understanding of the people who interact with your organisation.  It helps you learn about their relationship with you.  This knowledge gives you the opportunity to target, acquire and develop profitable customer relationships and improve service delivery.</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smtClean="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xdr:txBody>
      </xdr:sp>
      <xdr:pic>
        <xdr:nvPicPr>
          <xdr:cNvPr id="4" name="Picture 3"/>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t="13857"/>
          <a:stretch/>
        </xdr:blipFill>
        <xdr:spPr>
          <a:xfrm>
            <a:off x="85725" y="2905124"/>
            <a:ext cx="6230452" cy="4505325"/>
          </a:xfrm>
          <a:prstGeom prst="roundRect">
            <a:avLst>
              <a:gd name="adj" fmla="val 1656"/>
            </a:avLst>
          </a:prstGeom>
        </xdr:spPr>
      </xdr:pic>
    </xdr:grpSp>
    <xdr:clientData/>
  </xdr:twoCellAnchor>
  <xdr:twoCellAnchor editAs="absolute">
    <xdr:from>
      <xdr:col>0</xdr:col>
      <xdr:colOff>0</xdr:colOff>
      <xdr:row>3</xdr:row>
      <xdr:rowOff>114300</xdr:rowOff>
    </xdr:from>
    <xdr:to>
      <xdr:col>11</xdr:col>
      <xdr:colOff>600075</xdr:colOff>
      <xdr:row>5</xdr:row>
      <xdr:rowOff>152400</xdr:rowOff>
    </xdr:to>
    <xdr:sp macro="" textlink="">
      <xdr:nvSpPr>
        <xdr:cNvPr id="5" name="Text Box 128"/>
        <xdr:cNvSpPr>
          <a:spLocks noChangeArrowheads="1"/>
        </xdr:cNvSpPr>
      </xdr:nvSpPr>
      <xdr:spPr bwMode="auto">
        <a:xfrm>
          <a:off x="0" y="685800"/>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PROFILE </a:t>
          </a:r>
          <a:r>
            <a:rPr lang="en-GB" sz="2000" b="1" i="0" u="none" strike="noStrike" baseline="0">
              <a:solidFill>
                <a:srgbClr val="938B8B"/>
              </a:solidFill>
              <a:latin typeface="+mn-lt"/>
            </a:rPr>
            <a:t>REPORT</a:t>
          </a:r>
        </a:p>
      </xdr:txBody>
    </xdr:sp>
    <xdr:clientData/>
  </xdr:twoCellAnchor>
  <xdr:twoCellAnchor editAs="absolute">
    <xdr:from>
      <xdr:col>0</xdr:col>
      <xdr:colOff>0</xdr:colOff>
      <xdr:row>0</xdr:row>
      <xdr:rowOff>0</xdr:rowOff>
    </xdr:from>
    <xdr:to>
      <xdr:col>16</xdr:col>
      <xdr:colOff>276000</xdr:colOff>
      <xdr:row>3</xdr:row>
      <xdr:rowOff>40500</xdr:rowOff>
    </xdr:to>
    <xdr:sp macro="" textlink="">
      <xdr:nvSpPr>
        <xdr:cNvPr id="6" name="Rectangle 5"/>
        <xdr:cNvSpPr/>
      </xdr:nvSpPr>
      <xdr:spPr>
        <a:xfrm>
          <a:off x="0" y="0"/>
          <a:ext cx="10029600" cy="612000"/>
        </a:xfrm>
        <a:prstGeom prst="rect">
          <a:avLst/>
        </a:prstGeom>
        <a:solidFill>
          <a:srgbClr val="C00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19049</xdr:colOff>
      <xdr:row>40</xdr:row>
      <xdr:rowOff>85725</xdr:rowOff>
    </xdr:from>
    <xdr:to>
      <xdr:col>16</xdr:col>
      <xdr:colOff>309449</xdr:colOff>
      <xdr:row>42</xdr:row>
      <xdr:rowOff>91411</xdr:rowOff>
    </xdr:to>
    <xdr:grpSp>
      <xdr:nvGrpSpPr>
        <xdr:cNvPr id="7" name="Group 6"/>
        <xdr:cNvGrpSpPr/>
      </xdr:nvGrpSpPr>
      <xdr:grpSpPr>
        <a:xfrm>
          <a:off x="19049" y="7705725"/>
          <a:ext cx="10044000" cy="386686"/>
          <a:chOff x="19049" y="7219950"/>
          <a:chExt cx="10044000" cy="386686"/>
        </a:xfrm>
      </xdr:grpSpPr>
      <xdr:sp macro="" textlink="">
        <xdr:nvSpPr>
          <xdr:cNvPr id="8" name="Text Box 127">
            <a:hlinkClick xmlns:r="http://schemas.openxmlformats.org/officeDocument/2006/relationships" r:id="rId2"/>
          </xdr:cNvPr>
          <xdr:cNvSpPr>
            <a:spLocks noChangeArrowheads="1"/>
          </xdr:cNvSpPr>
        </xdr:nvSpPr>
        <xdr:spPr bwMode="auto">
          <a:xfrm>
            <a:off x="4762522" y="7291270"/>
            <a:ext cx="5296257" cy="162160"/>
          </a:xfrm>
          <a:prstGeom prst="rect">
            <a:avLst/>
          </a:prstGeom>
          <a:noFill/>
          <a:ln w="9360">
            <a:noFill/>
            <a:miter lim="800000"/>
            <a:headEnd/>
            <a:tailEnd/>
          </a:ln>
        </xdr:spPr>
        <xdr:txBody>
          <a:bodyPr vertOverflow="clip" wrap="none" lIns="0" tIns="18288" rIns="27432" bIns="18288" anchor="ctr" upright="1">
            <a:spAutoFit/>
          </a:bodyPr>
          <a:lstStyle/>
          <a:p>
            <a:pPr algn="r" rtl="0"/>
            <a:r>
              <a:rPr lang="en-GB" sz="800" b="0" i="0" baseline="0">
                <a:effectLst/>
                <a:latin typeface="+mn-lt"/>
                <a:ea typeface="+mn-ea"/>
                <a:cs typeface="+mn-cs"/>
              </a:rPr>
              <a:t>© 2016 CACI Limited and all other applicable third party notices (Acorn)  can be found at </a:t>
            </a:r>
            <a:r>
              <a:rPr lang="en-GB" sz="800" b="0" i="0" u="sng" baseline="0">
                <a:solidFill>
                  <a:srgbClr val="0033BF"/>
                </a:solidFill>
                <a:effectLst/>
                <a:latin typeface="+mn-lt"/>
                <a:ea typeface="+mn-ea"/>
                <a:cs typeface="+mn-cs"/>
              </a:rPr>
              <a:t>www.caci.co.uk/copyrightnotices.pdf</a:t>
            </a:r>
            <a:endParaRPr lang="en-GB" sz="400" b="0" u="sng">
              <a:solidFill>
                <a:srgbClr val="0033BF"/>
              </a:solidFill>
              <a:effectLst/>
            </a:endParaRPr>
          </a:p>
        </xdr:txBody>
      </xdr:sp>
      <xdr:cxnSp macro="">
        <xdr:nvCxnSpPr>
          <xdr:cNvPr id="9" name="Straight Connector 8"/>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0" name="Picture 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14</xdr:col>
      <xdr:colOff>242918</xdr:colOff>
      <xdr:row>3</xdr:row>
      <xdr:rowOff>147915</xdr:rowOff>
    </xdr:from>
    <xdr:to>
      <xdr:col>16</xdr:col>
      <xdr:colOff>282501</xdr:colOff>
      <xdr:row>5</xdr:row>
      <xdr:rowOff>33057</xdr:rowOff>
    </xdr:to>
    <xdr:pic>
      <xdr:nvPicPr>
        <xdr:cNvPr id="11" name="Picture 10">
          <a:hlinkClick xmlns:r="http://schemas.openxmlformats.org/officeDocument/2006/relationships" r:id="rId4" tooltip="Acorn Online Microsite"/>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777318" y="719415"/>
          <a:ext cx="1258783" cy="266142"/>
        </a:xfrm>
        <a:prstGeom prst="rect">
          <a:avLst/>
        </a:prstGeom>
      </xdr:spPr>
    </xdr:pic>
    <xdr:clientData/>
  </xdr:twoCellAnchor>
  <xdr:twoCellAnchor editAs="absolute">
    <xdr:from>
      <xdr:col>10</xdr:col>
      <xdr:colOff>495300</xdr:colOff>
      <xdr:row>6</xdr:row>
      <xdr:rowOff>0</xdr:rowOff>
    </xdr:from>
    <xdr:to>
      <xdr:col>16</xdr:col>
      <xdr:colOff>314325</xdr:colOff>
      <xdr:row>39</xdr:row>
      <xdr:rowOff>85726</xdr:rowOff>
    </xdr:to>
    <xdr:sp macro="" textlink="">
      <xdr:nvSpPr>
        <xdr:cNvPr id="12" name="Text Box 53"/>
        <xdr:cNvSpPr>
          <a:spLocks noChangeArrowheads="1"/>
        </xdr:cNvSpPr>
      </xdr:nvSpPr>
      <xdr:spPr bwMode="auto">
        <a:xfrm>
          <a:off x="6591300" y="1143000"/>
          <a:ext cx="3476625" cy="6372226"/>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INTERPRETING THE </a:t>
          </a:r>
          <a:r>
            <a:rPr kumimoji="0" lang="en-GB" sz="1400" b="1" i="0" u="none" strike="noStrike" kern="0" cap="none" spc="0" normalizeH="0" baseline="0" noProof="0">
              <a:ln>
                <a:noFill/>
              </a:ln>
              <a:solidFill>
                <a:srgbClr val="938B8B"/>
              </a:solidFill>
              <a:effectLst/>
              <a:uLnTx/>
              <a:uFillTx/>
              <a:latin typeface="Calibri"/>
            </a:rPr>
            <a:t>REPORT</a:t>
          </a:r>
          <a:r>
            <a:rPr kumimoji="0" lang="en-GB" sz="1400" b="1" i="0" u="none" strike="noStrike" kern="0" cap="none" spc="0" normalizeH="0" baseline="0" noProof="0">
              <a:ln>
                <a:noFill/>
              </a:ln>
              <a:solidFill>
                <a:srgbClr val="CC071E"/>
              </a:solidFill>
              <a:effectLst/>
              <a:uLnTx/>
              <a:uFillTx/>
              <a:latin typeface="Calibri"/>
            </a:rPr>
            <a:t>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1" i="0" u="none" strike="noStrike" kern="0" cap="none" spc="0" normalizeH="0" baseline="0" noProof="0">
            <a:ln>
              <a:noFill/>
            </a:ln>
            <a:solidFill>
              <a:srgbClr val="CC071E"/>
            </a:solidFill>
            <a:effectLst/>
            <a:uLnTx/>
            <a:uFillTx/>
            <a:latin typeface="Calibri"/>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smtClean="0">
              <a:ln>
                <a:noFill/>
              </a:ln>
              <a:solidFill>
                <a:sysClr val="windowText" lastClr="000000"/>
              </a:solidFill>
              <a:effectLst/>
              <a:uLnTx/>
              <a:uFillTx/>
              <a:latin typeface="Calibri"/>
              <a:ea typeface="+mn-ea"/>
              <a:cs typeface="+mn-cs"/>
            </a:rPr>
            <a:t>The Acorn profile report helps you understand the underlying demographics and lifestyle attributes of your customers by comparing their Acorn profile to a base (e.g. UK population, area or other customer groups).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Calibri"/>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384149"/>
              </a:solidFill>
              <a:effectLst/>
              <a:uLnTx/>
              <a:uFillTx/>
              <a:latin typeface="Calibri"/>
              <a:ea typeface="+mn-ea"/>
              <a:cs typeface="+mn-cs"/>
            </a:rPr>
            <a:t>INDEX</a:t>
          </a:r>
          <a:r>
            <a:rPr kumimoji="0" lang="en-GB" sz="1000" b="1" i="0" u="none" strike="noStrike" kern="0" cap="none" spc="0" normalizeH="0" baseline="0" noProof="0">
              <a:ln>
                <a:noFill/>
              </a:ln>
              <a:solidFill>
                <a:srgbClr val="384149"/>
              </a:solidFill>
              <a:effectLst/>
              <a:uLnTx/>
              <a:uFillTx/>
              <a:latin typeface="Calibri"/>
              <a:ea typeface="+mn-ea"/>
              <a:cs typeface="+mn-cs"/>
            </a:rPr>
            <a:t/>
          </a:r>
          <a:br>
            <a:rPr kumimoji="0" lang="en-GB" sz="1000" b="1" i="0" u="none" strike="noStrike" kern="0" cap="none" spc="0" normalizeH="0" baseline="0" noProof="0">
              <a:ln>
                <a:noFill/>
              </a:ln>
              <a:solidFill>
                <a:srgbClr val="384149"/>
              </a:solidFill>
              <a:effectLst/>
              <a:uLnTx/>
              <a:uFillTx/>
              <a:latin typeface="Calibri"/>
              <a:ea typeface="+mn-ea"/>
              <a:cs typeface="+mn-cs"/>
            </a:rPr>
          </a:b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200" b="1" i="0" baseline="0">
            <a:solidFill>
              <a:srgbClr val="384149"/>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200" b="1" i="0" baseline="0">
              <a:solidFill>
                <a:srgbClr val="384149"/>
              </a:solidFill>
              <a:effectLst/>
              <a:latin typeface="+mn-lt"/>
              <a:ea typeface="+mn-ea"/>
              <a:cs typeface="+mn-cs"/>
            </a:rPr>
            <a:t>Z-SCORE</a:t>
          </a:r>
          <a:endParaRPr kumimoji="0" lang="en-GB" sz="1200" b="0" i="0" u="none" strike="noStrike" kern="0" cap="none" spc="0" normalizeH="0" baseline="0" noProof="0">
            <a:ln>
              <a:noFill/>
            </a:ln>
            <a:solidFill>
              <a:srgbClr val="384149"/>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a:ln>
                <a:noFill/>
              </a:ln>
              <a:solidFill>
                <a:srgbClr val="384149"/>
              </a:solidFill>
              <a:effectLst/>
              <a:uLnTx/>
              <a:uFillTx/>
              <a:latin typeface="Calibri"/>
              <a:ea typeface="+mn-ea"/>
              <a:cs typeface="+mn-cs"/>
            </a:rPr>
            <a:t>ADDITIONAL</a:t>
          </a:r>
          <a:r>
            <a:rPr lang="en-GB" sz="1100" b="1" i="0" baseline="0">
              <a:effectLst/>
              <a:latin typeface="+mn-lt"/>
              <a:ea typeface="+mn-ea"/>
              <a:cs typeface="+mn-cs"/>
            </a:rPr>
            <a:t> </a:t>
          </a:r>
          <a:r>
            <a:rPr kumimoji="0" lang="en-GB" sz="1400" b="1" i="0" u="none" strike="noStrike" kern="0" cap="none" spc="0" normalizeH="0" baseline="0">
              <a:ln>
                <a:noFill/>
              </a:ln>
              <a:solidFill>
                <a:srgbClr val="938B8B"/>
              </a:solidFill>
              <a:effectLst/>
              <a:uLnTx/>
              <a:uFillTx/>
              <a:latin typeface="Calibri"/>
              <a:ea typeface="+mn-ea"/>
              <a:cs typeface="+mn-cs"/>
            </a:rPr>
            <a:t>INFORMATION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a:ln>
                <a:noFill/>
              </a:ln>
              <a:solidFill>
                <a:sysClr val="windowText" lastClr="000000"/>
              </a:solidFill>
              <a:effectLst/>
              <a:uLnTx/>
              <a:uFillTx/>
              <a:latin typeface="Calibri"/>
              <a:ea typeface="+mn-ea"/>
              <a:cs typeface="+mn-cs"/>
            </a:rPr>
            <a:t>Click on the documents below for more information on Acorn.</a:t>
          </a:r>
          <a:endParaRPr kumimoji="0" lang="en-GB" sz="10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editAs="absolute">
    <xdr:from>
      <xdr:col>10</xdr:col>
      <xdr:colOff>561974</xdr:colOff>
      <xdr:row>13</xdr:row>
      <xdr:rowOff>76199</xdr:rowOff>
    </xdr:from>
    <xdr:to>
      <xdr:col>16</xdr:col>
      <xdr:colOff>304799</xdr:colOff>
      <xdr:row>18</xdr:row>
      <xdr:rowOff>64798</xdr:rowOff>
    </xdr:to>
    <xdr:grpSp>
      <xdr:nvGrpSpPr>
        <xdr:cNvPr id="13" name="Group 12"/>
        <xdr:cNvGrpSpPr/>
      </xdr:nvGrpSpPr>
      <xdr:grpSpPr>
        <a:xfrm>
          <a:off x="6657974" y="2552699"/>
          <a:ext cx="3400425" cy="941099"/>
          <a:chOff x="6105525" y="3486150"/>
          <a:chExt cx="3962400" cy="941099"/>
        </a:xfrm>
      </xdr:grpSpPr>
      <xdr:sp macro="" textlink="">
        <xdr:nvSpPr>
          <xdr:cNvPr id="14" name="Rounded Rectangle 13"/>
          <xdr:cNvSpPr/>
        </xdr:nvSpPr>
        <xdr:spPr>
          <a:xfrm>
            <a:off x="6105525" y="3486150"/>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15" name="TextBox 14"/>
          <xdr:cNvSpPr txBox="1"/>
        </xdr:nvSpPr>
        <xdr:spPr>
          <a:xfrm>
            <a:off x="7682423" y="3491256"/>
            <a:ext cx="769826" cy="360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100</a:t>
            </a:r>
          </a:p>
        </xdr:txBody>
      </xdr:sp>
      <xdr:grpSp>
        <xdr:nvGrpSpPr>
          <xdr:cNvPr id="16" name="Group 15"/>
          <xdr:cNvGrpSpPr/>
        </xdr:nvGrpSpPr>
        <xdr:grpSpPr>
          <a:xfrm>
            <a:off x="6704891" y="3671521"/>
            <a:ext cx="2724890" cy="0"/>
            <a:chOff x="6824931" y="3490546"/>
            <a:chExt cx="2724890" cy="0"/>
          </a:xfrm>
        </xdr:grpSpPr>
        <xdr:cxnSp macro="">
          <xdr:nvCxnSpPr>
            <xdr:cNvPr id="20" name="Straight Arrow Connector 19"/>
            <xdr:cNvCxnSpPr/>
          </xdr:nvCxnSpPr>
          <xdr:spPr>
            <a:xfrm>
              <a:off x="8541772"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1" name="Straight Arrow Connector 20"/>
            <xdr:cNvCxnSpPr/>
          </xdr:nvCxnSpPr>
          <xdr:spPr>
            <a:xfrm flipH="1" flipV="1">
              <a:off x="6824931"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xdr:nvSpPr>
          <xdr:cNvPr id="17" name="TextBox 16"/>
          <xdr:cNvSpPr txBox="1"/>
        </xdr:nvSpPr>
        <xdr:spPr>
          <a:xfrm>
            <a:off x="742662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100 shows that the proportion of customers is the same as the base.</a:t>
            </a:r>
          </a:p>
        </xdr:txBody>
      </xdr:sp>
      <xdr:sp macro="" textlink="">
        <xdr:nvSpPr>
          <xdr:cNvPr id="18" name="TextBox 17"/>
          <xdr:cNvSpPr txBox="1"/>
        </xdr:nvSpPr>
        <xdr:spPr>
          <a:xfrm>
            <a:off x="615023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under 100 shows below average representation.  </a:t>
            </a:r>
          </a:p>
        </xdr:txBody>
      </xdr:sp>
      <xdr:sp macro="" textlink="">
        <xdr:nvSpPr>
          <xdr:cNvPr id="19" name="TextBox 18"/>
          <xdr:cNvSpPr txBox="1"/>
        </xdr:nvSpPr>
        <xdr:spPr>
          <a:xfrm>
            <a:off x="8703011" y="3815249"/>
            <a:ext cx="1296065"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over 100 shows above average representation. </a:t>
            </a:r>
          </a:p>
        </xdr:txBody>
      </xdr:sp>
    </xdr:grpSp>
    <xdr:clientData/>
  </xdr:twoCellAnchor>
  <xdr:twoCellAnchor editAs="absolute">
    <xdr:from>
      <xdr:col>10</xdr:col>
      <xdr:colOff>571500</xdr:colOff>
      <xdr:row>31</xdr:row>
      <xdr:rowOff>76200</xdr:rowOff>
    </xdr:from>
    <xdr:to>
      <xdr:col>16</xdr:col>
      <xdr:colOff>307307</xdr:colOff>
      <xdr:row>39</xdr:row>
      <xdr:rowOff>65171</xdr:rowOff>
    </xdr:to>
    <xdr:sp macro="" textlink="">
      <xdr:nvSpPr>
        <xdr:cNvPr id="22" name="Rounded Rectangle 21"/>
        <xdr:cNvSpPr/>
      </xdr:nvSpPr>
      <xdr:spPr>
        <a:xfrm>
          <a:off x="6667500" y="5981700"/>
          <a:ext cx="3393407" cy="1512971"/>
        </a:xfrm>
        <a:prstGeom prst="roundRect">
          <a:avLst>
            <a:gd name="adj" fmla="val 4000"/>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10</xdr:col>
      <xdr:colOff>581024</xdr:colOff>
      <xdr:row>21</xdr:row>
      <xdr:rowOff>28574</xdr:rowOff>
    </xdr:from>
    <xdr:to>
      <xdr:col>16</xdr:col>
      <xdr:colOff>323849</xdr:colOff>
      <xdr:row>26</xdr:row>
      <xdr:rowOff>28576</xdr:rowOff>
    </xdr:to>
    <xdr:grpSp>
      <xdr:nvGrpSpPr>
        <xdr:cNvPr id="23" name="Group 22"/>
        <xdr:cNvGrpSpPr/>
      </xdr:nvGrpSpPr>
      <xdr:grpSpPr>
        <a:xfrm>
          <a:off x="6677024" y="4029074"/>
          <a:ext cx="3400425" cy="952502"/>
          <a:chOff x="6115050" y="5915025"/>
          <a:chExt cx="3962400" cy="952502"/>
        </a:xfrm>
      </xdr:grpSpPr>
      <xdr:sp macro="" textlink="">
        <xdr:nvSpPr>
          <xdr:cNvPr id="24" name="Rounded Rectangle 23"/>
          <xdr:cNvSpPr/>
        </xdr:nvSpPr>
        <xdr:spPr>
          <a:xfrm>
            <a:off x="6115050" y="5915025"/>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25" name="TextBox 24"/>
          <xdr:cNvSpPr txBox="1"/>
        </xdr:nvSpPr>
        <xdr:spPr>
          <a:xfrm>
            <a:off x="7837246" y="6003175"/>
            <a:ext cx="460181"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0</a:t>
            </a:r>
          </a:p>
        </xdr:txBody>
      </xdr:sp>
      <xdr:grpSp>
        <xdr:nvGrpSpPr>
          <xdr:cNvPr id="26" name="Group 25"/>
          <xdr:cNvGrpSpPr/>
        </xdr:nvGrpSpPr>
        <xdr:grpSpPr>
          <a:xfrm>
            <a:off x="6809771" y="6110945"/>
            <a:ext cx="2515131" cy="0"/>
            <a:chOff x="6785764" y="5939495"/>
            <a:chExt cx="2515131" cy="0"/>
          </a:xfrm>
        </xdr:grpSpPr>
        <xdr:cxnSp macro="">
          <xdr:nvCxnSpPr>
            <xdr:cNvPr id="32" name="Straight Arrow Connector 31"/>
            <xdr:cNvCxnSpPr/>
          </xdr:nvCxnSpPr>
          <xdr:spPr>
            <a:xfrm>
              <a:off x="8292895"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3" name="Straight Arrow Connector 32"/>
            <xdr:cNvCxnSpPr/>
          </xdr:nvCxnSpPr>
          <xdr:spPr>
            <a:xfrm flipH="1" flipV="1">
              <a:off x="6785764"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xdr:nvSpPr>
          <xdr:cNvPr id="27" name="TextBox 26"/>
          <xdr:cNvSpPr txBox="1"/>
        </xdr:nvSpPr>
        <xdr:spPr>
          <a:xfrm>
            <a:off x="7509837"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0 indicates that the Acorn Type is not significant.</a:t>
            </a:r>
          </a:p>
        </xdr:txBody>
      </xdr:sp>
      <xdr:sp macro="" textlink="">
        <xdr:nvSpPr>
          <xdr:cNvPr id="28" name="TextBox 27"/>
          <xdr:cNvSpPr txBox="1"/>
        </xdr:nvSpPr>
        <xdr:spPr>
          <a:xfrm>
            <a:off x="6196242" y="6241263"/>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less indicates the Acorn Type is </a:t>
            </a:r>
            <a:r>
              <a:rPr kumimoji="0" lang="en-GB" sz="800" b="1" i="0" u="none" strike="noStrike" kern="0" cap="none" spc="0" normalizeH="0" baseline="0">
                <a:ln>
                  <a:noFill/>
                </a:ln>
                <a:solidFill>
                  <a:sysClr val="windowText" lastClr="000000"/>
                </a:solidFill>
                <a:effectLst/>
                <a:uLnTx/>
                <a:uFillTx/>
                <a:latin typeface="+mn-lt"/>
                <a:ea typeface="+mn-ea"/>
                <a:cs typeface="+mn-cs"/>
              </a:rPr>
              <a:t>not</a:t>
            </a:r>
            <a:r>
              <a:rPr kumimoji="0" lang="en-GB" sz="800" b="0" i="0" u="none" strike="noStrike" kern="0" cap="none" spc="0" normalizeH="0" baseline="0">
                <a:ln>
                  <a:noFill/>
                </a:ln>
                <a:solidFill>
                  <a:sysClr val="windowText" lastClr="000000"/>
                </a:solidFill>
                <a:effectLst/>
                <a:uLnTx/>
                <a:uFillTx/>
                <a:latin typeface="+mn-lt"/>
                <a:ea typeface="+mn-ea"/>
                <a:cs typeface="+mn-cs"/>
              </a:rPr>
              <a:t> a key type.</a:t>
            </a:r>
          </a:p>
        </xdr:txBody>
      </xdr:sp>
      <xdr:sp macro="" textlink="">
        <xdr:nvSpPr>
          <xdr:cNvPr id="29" name="TextBox 28"/>
          <xdr:cNvSpPr txBox="1"/>
        </xdr:nvSpPr>
        <xdr:spPr>
          <a:xfrm>
            <a:off x="8795966"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greater indicates the Acorn Type is a key type.</a:t>
            </a:r>
          </a:p>
        </xdr:txBody>
      </xdr:sp>
      <xdr:sp macro="" textlink="">
        <xdr:nvSpPr>
          <xdr:cNvPr id="30" name="TextBox 29"/>
          <xdr:cNvSpPr txBox="1"/>
        </xdr:nvSpPr>
        <xdr:spPr>
          <a:xfrm>
            <a:off x="6234147"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-ve</a:t>
            </a:r>
          </a:p>
        </xdr:txBody>
      </xdr:sp>
      <xdr:sp macro="" textlink="">
        <xdr:nvSpPr>
          <xdr:cNvPr id="31" name="TextBox 30"/>
          <xdr:cNvSpPr txBox="1"/>
        </xdr:nvSpPr>
        <xdr:spPr>
          <a:xfrm>
            <a:off x="9272746"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+ve</a:t>
            </a:r>
          </a:p>
        </xdr:txBody>
      </xdr:sp>
    </xdr:grpSp>
    <xdr:clientData/>
  </xdr:twoCellAnchor>
  <xdr:twoCellAnchor editAs="absolute">
    <xdr:from>
      <xdr:col>10</xdr:col>
      <xdr:colOff>547321</xdr:colOff>
      <xdr:row>31</xdr:row>
      <xdr:rowOff>83873</xdr:rowOff>
    </xdr:from>
    <xdr:to>
      <xdr:col>12</xdr:col>
      <xdr:colOff>180975</xdr:colOff>
      <xdr:row>32</xdr:row>
      <xdr:rowOff>113564</xdr:rowOff>
    </xdr:to>
    <xdr:sp macro="" textlink="">
      <xdr:nvSpPr>
        <xdr:cNvPr id="34" name="Text Box 53"/>
        <xdr:cNvSpPr>
          <a:spLocks noChangeArrowheads="1"/>
        </xdr:cNvSpPr>
      </xdr:nvSpPr>
      <xdr:spPr bwMode="auto">
        <a:xfrm>
          <a:off x="6643321" y="5989373"/>
          <a:ext cx="852854" cy="220191"/>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User Guide</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xdr:txBody>
    </xdr:sp>
    <xdr:clientData/>
  </xdr:twoCellAnchor>
  <xdr:twoCellAnchor editAs="absolute">
    <xdr:from>
      <xdr:col>12</xdr:col>
      <xdr:colOff>232264</xdr:colOff>
      <xdr:row>31</xdr:row>
      <xdr:rowOff>83874</xdr:rowOff>
    </xdr:from>
    <xdr:to>
      <xdr:col>14</xdr:col>
      <xdr:colOff>453063</xdr:colOff>
      <xdr:row>32</xdr:row>
      <xdr:rowOff>109374</xdr:rowOff>
    </xdr:to>
    <xdr:sp macro="" textlink="">
      <xdr:nvSpPr>
        <xdr:cNvPr id="35" name="Text Box 53"/>
        <xdr:cNvSpPr>
          <a:spLocks noChangeArrowheads="1"/>
        </xdr:cNvSpPr>
      </xdr:nvSpPr>
      <xdr:spPr bwMode="auto">
        <a:xfrm>
          <a:off x="7547464" y="5989374"/>
          <a:ext cx="1439999" cy="2160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Technical Guide</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xdr:txBody>
    </xdr:sp>
    <xdr:clientData/>
  </xdr:twoCellAnchor>
  <xdr:twoCellAnchor editAs="absolute">
    <xdr:from>
      <xdr:col>13</xdr:col>
      <xdr:colOff>577360</xdr:colOff>
      <xdr:row>31</xdr:row>
      <xdr:rowOff>83874</xdr:rowOff>
    </xdr:from>
    <xdr:to>
      <xdr:col>16</xdr:col>
      <xdr:colOff>188560</xdr:colOff>
      <xdr:row>32</xdr:row>
      <xdr:rowOff>109374</xdr:rowOff>
    </xdr:to>
    <xdr:sp macro="" textlink="">
      <xdr:nvSpPr>
        <xdr:cNvPr id="36" name="Text Box 53"/>
        <xdr:cNvSpPr>
          <a:spLocks noChangeArrowheads="1"/>
        </xdr:cNvSpPr>
      </xdr:nvSpPr>
      <xdr:spPr bwMode="auto">
        <a:xfrm>
          <a:off x="8502160" y="5989374"/>
          <a:ext cx="1440000" cy="2160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Online Microsite</a:t>
          </a:r>
        </a:p>
      </xdr:txBody>
    </xdr:sp>
    <xdr:clientData/>
  </xdr:twoCellAnchor>
  <xdr:twoCellAnchor editAs="absolute">
    <xdr:from>
      <xdr:col>10</xdr:col>
      <xdr:colOff>409575</xdr:colOff>
      <xdr:row>6</xdr:row>
      <xdr:rowOff>104774</xdr:rowOff>
    </xdr:from>
    <xdr:to>
      <xdr:col>10</xdr:col>
      <xdr:colOff>409575</xdr:colOff>
      <xdr:row>39</xdr:row>
      <xdr:rowOff>82274</xdr:rowOff>
    </xdr:to>
    <xdr:cxnSp macro="">
      <xdr:nvCxnSpPr>
        <xdr:cNvPr id="37" name="Straight Connector 36"/>
        <xdr:cNvCxnSpPr/>
      </xdr:nvCxnSpPr>
      <xdr:spPr>
        <a:xfrm>
          <a:off x="6505575" y="1247774"/>
          <a:ext cx="0" cy="62640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11</xdr:col>
      <xdr:colOff>43961</xdr:colOff>
      <xdr:row>33</xdr:row>
      <xdr:rowOff>20682</xdr:rowOff>
    </xdr:from>
    <xdr:to>
      <xdr:col>12</xdr:col>
      <xdr:colOff>198812</xdr:colOff>
      <xdr:row>38</xdr:row>
      <xdr:rowOff>148182</xdr:rowOff>
    </xdr:to>
    <xdr:pic>
      <xdr:nvPicPr>
        <xdr:cNvPr id="38" name="Picture 37" descr="Screen Clipping">
          <a:hlinkClick xmlns:r="http://schemas.openxmlformats.org/officeDocument/2006/relationships" r:id="rId6" tooltip="Acorn User Guide - Online"/>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749561" y="6307182"/>
          <a:ext cx="764451" cy="1080000"/>
        </a:xfrm>
        <a:prstGeom prst="rect">
          <a:avLst/>
        </a:prstGeom>
        <a:ln>
          <a:noFill/>
        </a:ln>
        <a:effectLst>
          <a:outerShdw blurRad="63500" sx="102000" sy="102000" algn="ctr" rotWithShape="0">
            <a:prstClr val="black">
              <a:alpha val="40000"/>
            </a:prstClr>
          </a:outerShdw>
        </a:effectLst>
      </xdr:spPr>
    </xdr:pic>
    <xdr:clientData/>
  </xdr:twoCellAnchor>
  <xdr:twoCellAnchor editAs="absolute">
    <xdr:from>
      <xdr:col>12</xdr:col>
      <xdr:colOff>343816</xdr:colOff>
      <xdr:row>33</xdr:row>
      <xdr:rowOff>20682</xdr:rowOff>
    </xdr:from>
    <xdr:to>
      <xdr:col>13</xdr:col>
      <xdr:colOff>500371</xdr:colOff>
      <xdr:row>38</xdr:row>
      <xdr:rowOff>148182</xdr:rowOff>
    </xdr:to>
    <xdr:pic>
      <xdr:nvPicPr>
        <xdr:cNvPr id="39" name="Picture 38">
          <a:hlinkClick xmlns:r="http://schemas.openxmlformats.org/officeDocument/2006/relationships" r:id="rId8" tooltip="Acorn Technical Documen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659016" y="6307182"/>
          <a:ext cx="766155" cy="1080000"/>
        </a:xfrm>
        <a:prstGeom prst="rect">
          <a:avLst/>
        </a:prstGeom>
        <a:noFill/>
        <a:ln>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absolute">
    <xdr:from>
      <xdr:col>14</xdr:col>
      <xdr:colOff>71678</xdr:colOff>
      <xdr:row>33</xdr:row>
      <xdr:rowOff>20682</xdr:rowOff>
    </xdr:from>
    <xdr:to>
      <xdr:col>16</xdr:col>
      <xdr:colOff>230845</xdr:colOff>
      <xdr:row>38</xdr:row>
      <xdr:rowOff>148182</xdr:rowOff>
    </xdr:to>
    <xdr:pic>
      <xdr:nvPicPr>
        <xdr:cNvPr id="40" name="Picture 39" descr="Acorn - The smarter consumer classification | CACI - Internet Explorer">
          <a:hlinkClick xmlns:r="http://schemas.openxmlformats.org/officeDocument/2006/relationships" r:id="rId4"/>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9784" t="15118" r="21112"/>
        <a:stretch/>
      </xdr:blipFill>
      <xdr:spPr>
        <a:xfrm>
          <a:off x="8606078" y="6307182"/>
          <a:ext cx="1378367" cy="1080000"/>
        </a:xfrm>
        <a:prstGeom prst="roundRect">
          <a:avLst>
            <a:gd name="adj" fmla="val 1069"/>
          </a:avLst>
        </a:prstGeom>
        <a:ln w="28575">
          <a:noFill/>
        </a:ln>
        <a:effectLst>
          <a:outerShdw blurRad="63500" sx="102000" sy="102000" algn="ctr" rotWithShape="0">
            <a:prstClr val="black">
              <a:alpha val="40000"/>
            </a:prstClr>
          </a:outerShdw>
        </a:effectLst>
      </xdr:spPr>
    </xdr:pic>
    <xdr:clientData/>
  </xdr:twoCellAnchor>
  <xdr:oneCellAnchor>
    <xdr:from>
      <xdr:col>0</xdr:col>
      <xdr:colOff>0</xdr:colOff>
      <xdr:row>14</xdr:row>
      <xdr:rowOff>85725</xdr:rowOff>
    </xdr:from>
    <xdr:ext cx="1323976" cy="248851"/>
    <xdr:sp macro="" textlink="">
      <xdr:nvSpPr>
        <xdr:cNvPr id="41" name="TextBox 40">
          <a:hlinkClick xmlns:r="http://schemas.openxmlformats.org/officeDocument/2006/relationships" r:id="rId11"/>
        </xdr:cNvPr>
        <xdr:cNvSpPr txBox="1"/>
      </xdr:nvSpPr>
      <xdr:spPr>
        <a:xfrm>
          <a:off x="0" y="2752725"/>
          <a:ext cx="1323976"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000" b="1" i="0" u="sng" baseline="0">
              <a:solidFill>
                <a:schemeClr val="tx1"/>
              </a:solidFill>
              <a:effectLst/>
              <a:latin typeface="+mn-lt"/>
              <a:ea typeface="+mn-ea"/>
              <a:cs typeface="+mn-cs"/>
            </a:rPr>
            <a:t>Click here for more...</a:t>
          </a:r>
          <a:endParaRPr lang="en-GB" sz="1000">
            <a:effectLst/>
          </a:endParaRPr>
        </a:p>
      </xdr:txBody>
    </xdr:sp>
    <xdr:clientData/>
  </xdr:oneCellAnchor>
  <xdr:twoCellAnchor editAs="absolute">
    <xdr:from>
      <xdr:col>10</xdr:col>
      <xdr:colOff>133648</xdr:colOff>
      <xdr:row>0</xdr:row>
      <xdr:rowOff>69756</xdr:rowOff>
    </xdr:from>
    <xdr:to>
      <xdr:col>11</xdr:col>
      <xdr:colOff>438448</xdr:colOff>
      <xdr:row>2</xdr:row>
      <xdr:rowOff>156756</xdr:rowOff>
    </xdr:to>
    <xdr:sp macro="" textlink="">
      <xdr:nvSpPr>
        <xdr:cNvPr id="42" name="Rounded Rectangle 41">
          <a:hlinkClick xmlns:r="http://schemas.openxmlformats.org/officeDocument/2006/relationships" r:id="rId12" tooltip="Acorn Category Profile"/>
        </xdr:cNvPr>
        <xdr:cNvSpPr/>
      </xdr:nvSpPr>
      <xdr:spPr>
        <a:xfrm>
          <a:off x="6229648" y="69756"/>
          <a:ext cx="914400" cy="468000"/>
        </a:xfrm>
        <a:prstGeom prst="roundRect">
          <a:avLst/>
        </a:prstGeom>
        <a:noFill/>
        <a:ln w="3175">
          <a:solidFill>
            <a:srgbClr val="8E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12</xdr:col>
      <xdr:colOff>286207</xdr:colOff>
      <xdr:row>0</xdr:row>
      <xdr:rowOff>69756</xdr:rowOff>
    </xdr:from>
    <xdr:to>
      <xdr:col>13</xdr:col>
      <xdr:colOff>591007</xdr:colOff>
      <xdr:row>2</xdr:row>
      <xdr:rowOff>156756</xdr:rowOff>
    </xdr:to>
    <xdr:sp macro="" textlink="">
      <xdr:nvSpPr>
        <xdr:cNvPr id="43" name="Rounded Rectangle 42">
          <a:hlinkClick xmlns:r="http://schemas.openxmlformats.org/officeDocument/2006/relationships" r:id="rId13" tooltip="Acorn Group Profile"/>
        </xdr:cNvPr>
        <xdr:cNvSpPr/>
      </xdr:nvSpPr>
      <xdr:spPr>
        <a:xfrm>
          <a:off x="7601407" y="69756"/>
          <a:ext cx="914400" cy="468000"/>
        </a:xfrm>
        <a:prstGeom prst="roundRect">
          <a:avLst/>
        </a:prstGeom>
        <a:noFill/>
        <a:ln w="3175">
          <a:solidFill>
            <a:srgbClr val="8E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438767</xdr:colOff>
      <xdr:row>0</xdr:row>
      <xdr:rowOff>69756</xdr:rowOff>
    </xdr:from>
    <xdr:to>
      <xdr:col>16</xdr:col>
      <xdr:colOff>133967</xdr:colOff>
      <xdr:row>2</xdr:row>
      <xdr:rowOff>156756</xdr:rowOff>
    </xdr:to>
    <xdr:sp macro="" textlink="">
      <xdr:nvSpPr>
        <xdr:cNvPr id="44" name="Rounded Rectangle 43">
          <a:hlinkClick xmlns:r="http://schemas.openxmlformats.org/officeDocument/2006/relationships" r:id="rId14" tooltip="Acorn Type Profile"/>
        </xdr:cNvPr>
        <xdr:cNvSpPr/>
      </xdr:nvSpPr>
      <xdr:spPr>
        <a:xfrm>
          <a:off x="8973167" y="69756"/>
          <a:ext cx="914400" cy="468000"/>
        </a:xfrm>
        <a:prstGeom prst="roundRect">
          <a:avLst/>
        </a:prstGeom>
        <a:noFill/>
        <a:ln w="3175">
          <a:solidFill>
            <a:srgbClr val="8E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5</xdr:col>
      <xdr:colOff>10289</xdr:colOff>
      <xdr:row>0</xdr:row>
      <xdr:rowOff>69756</xdr:rowOff>
    </xdr:from>
    <xdr:to>
      <xdr:col>6</xdr:col>
      <xdr:colOff>529570</xdr:colOff>
      <xdr:row>2</xdr:row>
      <xdr:rowOff>156756</xdr:rowOff>
    </xdr:to>
    <xdr:sp macro="" textlink="">
      <xdr:nvSpPr>
        <xdr:cNvPr id="45" name="Rounded Rectangle 44">
          <a:hlinkClick xmlns:r="http://schemas.openxmlformats.org/officeDocument/2006/relationships" r:id="rId15" tooltip="Customer View Chart"/>
        </xdr:cNvPr>
        <xdr:cNvSpPr/>
      </xdr:nvSpPr>
      <xdr:spPr>
        <a:xfrm>
          <a:off x="3058289" y="69756"/>
          <a:ext cx="1128881"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CUSTOMER</a:t>
          </a:r>
          <a:r>
            <a:rPr lang="en-GB" sz="1050" b="1" baseline="0"/>
            <a:t> VIEW CHART</a:t>
          </a:r>
          <a:endParaRPr lang="en-GB" sz="1050" b="1"/>
        </a:p>
      </xdr:txBody>
    </xdr:sp>
    <xdr:clientData/>
  </xdr:twoCellAnchor>
  <xdr:twoCellAnchor editAs="absolute">
    <xdr:from>
      <xdr:col>7</xdr:col>
      <xdr:colOff>377329</xdr:colOff>
      <xdr:row>0</xdr:row>
      <xdr:rowOff>69756</xdr:rowOff>
    </xdr:from>
    <xdr:to>
      <xdr:col>9</xdr:col>
      <xdr:colOff>285889</xdr:colOff>
      <xdr:row>2</xdr:row>
      <xdr:rowOff>156756</xdr:rowOff>
    </xdr:to>
    <xdr:sp macro="" textlink="">
      <xdr:nvSpPr>
        <xdr:cNvPr id="46" name="Rounded Rectangle 45">
          <a:hlinkClick xmlns:r="http://schemas.openxmlformats.org/officeDocument/2006/relationships" r:id="rId16" tooltip="Profile Features"/>
        </xdr:cNvPr>
        <xdr:cNvSpPr/>
      </xdr:nvSpPr>
      <xdr:spPr>
        <a:xfrm>
          <a:off x="4644529" y="69756"/>
          <a:ext cx="1127760" cy="468000"/>
        </a:xfrm>
        <a:prstGeom prst="roundRect">
          <a:avLst/>
        </a:prstGeom>
        <a:noFill/>
        <a:ln w="3175">
          <a:solidFill>
            <a:srgbClr val="8E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PROFILE FEATURES</a:t>
          </a:r>
        </a:p>
      </xdr:txBody>
    </xdr:sp>
    <xdr:clientData/>
  </xdr:twoCellAnchor>
  <xdr:twoCellAnchor editAs="absolute">
    <xdr:from>
      <xdr:col>2</xdr:col>
      <xdr:colOff>257181</xdr:colOff>
      <xdr:row>0</xdr:row>
      <xdr:rowOff>71438</xdr:rowOff>
    </xdr:from>
    <xdr:to>
      <xdr:col>4</xdr:col>
      <xdr:colOff>164781</xdr:colOff>
      <xdr:row>2</xdr:row>
      <xdr:rowOff>158438</xdr:rowOff>
    </xdr:to>
    <xdr:sp macro="" textlink="">
      <xdr:nvSpPr>
        <xdr:cNvPr id="47" name="Rounded Rectangle 46">
          <a:hlinkClick xmlns:r="http://schemas.openxmlformats.org/officeDocument/2006/relationships" r:id="rId17" tooltip="Acorn Group Profile"/>
        </xdr:cNvPr>
        <xdr:cNvSpPr/>
      </xdr:nvSpPr>
      <xdr:spPr>
        <a:xfrm>
          <a:off x="1476381" y="71438"/>
          <a:ext cx="112680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57148</xdr:colOff>
      <xdr:row>0</xdr:row>
      <xdr:rowOff>71436</xdr:rowOff>
    </xdr:from>
    <xdr:to>
      <xdr:col>1</xdr:col>
      <xdr:colOff>408748</xdr:colOff>
      <xdr:row>2</xdr:row>
      <xdr:rowOff>158436</xdr:rowOff>
    </xdr:to>
    <xdr:sp macro="" textlink="">
      <xdr:nvSpPr>
        <xdr:cNvPr id="48" name="Rounded Rectangle 47">
          <a:hlinkClick xmlns:r="http://schemas.openxmlformats.org/officeDocument/2006/relationships" r:id="rId18" tooltip="Acorn Category Profile"/>
        </xdr:cNvPr>
        <xdr:cNvSpPr/>
      </xdr:nvSpPr>
      <xdr:spPr>
        <a:xfrm>
          <a:off x="57148" y="71436"/>
          <a:ext cx="961200" cy="468000"/>
        </a:xfrm>
        <a:prstGeom prst="roundRect">
          <a:avLst/>
        </a:prstGeom>
        <a:solidFill>
          <a:srgbClr val="8E0000"/>
        </a:solidFill>
        <a:ln w="3175">
          <a:solidFill>
            <a:srgbClr val="8E0000"/>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0.35927</cdr:x>
      <cdr:y>0</cdr:y>
    </cdr:from>
    <cdr:to>
      <cdr:x>0.64579</cdr:x>
      <cdr:y>0.09279</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562350" y="0"/>
          <a:ext cx="2840982" cy="536494"/>
        </a:xfrm>
        <a:prstGeom xmlns:a="http://schemas.openxmlformats.org/drawingml/2006/main" prst="rect">
          <a:avLst/>
        </a:prstGeom>
      </cdr:spPr>
    </cdr:pic>
  </cdr:relSizeAnchor>
</c:userShapes>
</file>

<file path=xl/drawings/drawing11.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xdr:cNvSpPr>
          <a:spLocks noChangeArrowheads="1"/>
        </xdr:cNvSpPr>
      </xdr:nvSpPr>
      <xdr:spPr bwMode="auto">
        <a:xfrm>
          <a:off x="0" y="685800"/>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GROUP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xdr:cNvSpPr/>
      </xdr:nvSpPr>
      <xdr:spPr>
        <a:xfrm>
          <a:off x="1238249" y="1257300"/>
          <a:ext cx="60674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Holiday Park Visitors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xdr:cNvSpPr/>
      </xdr:nvSpPr>
      <xdr:spPr>
        <a:xfrm>
          <a:off x="1238250" y="1476375"/>
          <a:ext cx="60674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Great Britain</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5" name="Rectangle 4"/>
        <xdr:cNvSpPr/>
      </xdr:nvSpPr>
      <xdr:spPr>
        <a:xfrm>
          <a:off x="542925"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xdr:from>
      <xdr:col>9</xdr:col>
      <xdr:colOff>607403</xdr:colOff>
      <xdr:row>12</xdr:row>
      <xdr:rowOff>6960</xdr:rowOff>
    </xdr:from>
    <xdr:to>
      <xdr:col>13</xdr:col>
      <xdr:colOff>7328</xdr:colOff>
      <xdr:row>30</xdr:row>
      <xdr:rowOff>7327</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13</xdr:col>
      <xdr:colOff>1643</xdr:colOff>
      <xdr:row>3</xdr:row>
      <xdr:rowOff>40500</xdr:rowOff>
    </xdr:to>
    <xdr:sp macro="" textlink="">
      <xdr:nvSpPr>
        <xdr:cNvPr id="7" name="Rectangle 6"/>
        <xdr:cNvSpPr/>
      </xdr:nvSpPr>
      <xdr:spPr>
        <a:xfrm>
          <a:off x="0" y="0"/>
          <a:ext cx="10031468" cy="612000"/>
        </a:xfrm>
        <a:prstGeom prst="rect">
          <a:avLst/>
        </a:prstGeom>
        <a:solidFill>
          <a:srgbClr val="C00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8" name="Rounded Rectangle 7">
          <a:hlinkClick xmlns:r="http://schemas.openxmlformats.org/officeDocument/2006/relationships" r:id="rId2" tooltip="Acorn Category Profile"/>
        </xdr:cNvPr>
        <xdr:cNvSpPr/>
      </xdr:nvSpPr>
      <xdr:spPr>
        <a:xfrm>
          <a:off x="6231890" y="72000"/>
          <a:ext cx="91440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9" name="Rounded Rectangle 8">
          <a:hlinkClick xmlns:r="http://schemas.openxmlformats.org/officeDocument/2006/relationships" r:id="rId3" tooltip="Acorn Group Profile"/>
        </xdr:cNvPr>
        <xdr:cNvSpPr/>
      </xdr:nvSpPr>
      <xdr:spPr>
        <a:xfrm>
          <a:off x="7603649" y="72000"/>
          <a:ext cx="914400" cy="468000"/>
        </a:xfrm>
        <a:prstGeom prst="roundRect">
          <a:avLst/>
        </a:prstGeom>
        <a:solidFill>
          <a:srgbClr val="8E0000"/>
        </a:solidFill>
        <a:ln w="3175">
          <a:solidFill>
            <a:srgbClr val="8E0000"/>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461740</xdr:colOff>
      <xdr:row>2</xdr:row>
      <xdr:rowOff>159000</xdr:rowOff>
    </xdr:to>
    <xdr:sp macro="" textlink="">
      <xdr:nvSpPr>
        <xdr:cNvPr id="10" name="Rounded Rectangle 9">
          <a:hlinkClick xmlns:r="http://schemas.openxmlformats.org/officeDocument/2006/relationships" r:id="rId4" tooltip="Acorn Type Profile"/>
        </xdr:cNvPr>
        <xdr:cNvSpPr/>
      </xdr:nvSpPr>
      <xdr:spPr>
        <a:xfrm>
          <a:off x="8975409" y="72000"/>
          <a:ext cx="906556" cy="468000"/>
        </a:xfrm>
        <a:prstGeom prst="roundRect">
          <a:avLst/>
        </a:prstGeom>
        <a:noFill/>
        <a:ln w="3175">
          <a:solidFill>
            <a:srgbClr val="8E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2</xdr:col>
      <xdr:colOff>2718752</xdr:colOff>
      <xdr:row>0</xdr:row>
      <xdr:rowOff>72000</xdr:rowOff>
    </xdr:from>
    <xdr:to>
      <xdr:col>3</xdr:col>
      <xdr:colOff>255587</xdr:colOff>
      <xdr:row>2</xdr:row>
      <xdr:rowOff>159000</xdr:rowOff>
    </xdr:to>
    <xdr:sp macro="" textlink="">
      <xdr:nvSpPr>
        <xdr:cNvPr id="11" name="Rounded Rectangle 10">
          <a:hlinkClick xmlns:r="http://schemas.openxmlformats.org/officeDocument/2006/relationships" r:id="rId5" tooltip="Customer View Chart"/>
        </xdr:cNvPr>
        <xdr:cNvSpPr/>
      </xdr:nvSpPr>
      <xdr:spPr>
        <a:xfrm>
          <a:off x="3061652" y="72000"/>
          <a:ext cx="112776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CUSTOMER</a:t>
          </a:r>
          <a:r>
            <a:rPr lang="en-GB" sz="1050" b="1" baseline="0"/>
            <a:t> VIEW CHART</a:t>
          </a:r>
          <a:endParaRPr lang="en-GB" sz="1050" b="1"/>
        </a:p>
      </xdr:txBody>
    </xdr:sp>
    <xdr:clientData/>
  </xdr:twoCellAnchor>
  <xdr:twoCellAnchor editAs="absolute">
    <xdr:from>
      <xdr:col>4</xdr:col>
      <xdr:colOff>103346</xdr:colOff>
      <xdr:row>0</xdr:row>
      <xdr:rowOff>72000</xdr:rowOff>
    </xdr:from>
    <xdr:to>
      <xdr:col>6</xdr:col>
      <xdr:colOff>78581</xdr:colOff>
      <xdr:row>2</xdr:row>
      <xdr:rowOff>159000</xdr:rowOff>
    </xdr:to>
    <xdr:sp macro="" textlink="">
      <xdr:nvSpPr>
        <xdr:cNvPr id="12" name="Rounded Rectangle 11">
          <a:hlinkClick xmlns:r="http://schemas.openxmlformats.org/officeDocument/2006/relationships" r:id="rId6" tooltip="Profile Features"/>
        </xdr:cNvPr>
        <xdr:cNvSpPr/>
      </xdr:nvSpPr>
      <xdr:spPr>
        <a:xfrm>
          <a:off x="4646771" y="72000"/>
          <a:ext cx="112776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PROFILE FEATURES</a:t>
          </a:r>
        </a:p>
      </xdr:txBody>
    </xdr:sp>
    <xdr:clientData/>
  </xdr:twoCellAnchor>
  <xdr:twoCellAnchor editAs="absolute">
    <xdr:from>
      <xdr:col>10</xdr:col>
      <xdr:colOff>576293</xdr:colOff>
      <xdr:row>3</xdr:row>
      <xdr:rowOff>147915</xdr:rowOff>
    </xdr:from>
    <xdr:to>
      <xdr:col>13</xdr:col>
      <xdr:colOff>2989</xdr:colOff>
      <xdr:row>5</xdr:row>
      <xdr:rowOff>33057</xdr:rowOff>
    </xdr:to>
    <xdr:pic>
      <xdr:nvPicPr>
        <xdr:cNvPr id="13" name="Picture 12">
          <a:hlinkClick xmlns:r="http://schemas.openxmlformats.org/officeDocument/2006/relationships" r:id="rId7" tooltip="Acorn Online Microsite"/>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777318" y="719415"/>
          <a:ext cx="1255496" cy="266142"/>
        </a:xfrm>
        <a:prstGeom prst="rect">
          <a:avLst/>
        </a:prstGeom>
      </xdr:spPr>
    </xdr:pic>
    <xdr:clientData/>
  </xdr:twoCellAnchor>
  <xdr:twoCellAnchor>
    <xdr:from>
      <xdr:col>0</xdr:col>
      <xdr:colOff>0</xdr:colOff>
      <xdr:row>32</xdr:row>
      <xdr:rowOff>76200</xdr:rowOff>
    </xdr:from>
    <xdr:to>
      <xdr:col>14</xdr:col>
      <xdr:colOff>4650</xdr:colOff>
      <xdr:row>35</xdr:row>
      <xdr:rowOff>5686</xdr:rowOff>
    </xdr:to>
    <xdr:grpSp>
      <xdr:nvGrpSpPr>
        <xdr:cNvPr id="14" name="Group 13"/>
        <xdr:cNvGrpSpPr/>
      </xdr:nvGrpSpPr>
      <xdr:grpSpPr>
        <a:xfrm>
          <a:off x="0" y="5543550"/>
          <a:ext cx="10044000" cy="386686"/>
          <a:chOff x="19049" y="7219950"/>
          <a:chExt cx="10044000" cy="386686"/>
        </a:xfrm>
      </xdr:grpSpPr>
      <xdr:sp macro="" textlink="">
        <xdr:nvSpPr>
          <xdr:cNvPr id="15" name="Text Box 127">
            <a:hlinkClick xmlns:r="http://schemas.openxmlformats.org/officeDocument/2006/relationships" r:id="rId9"/>
          </xdr:cNvPr>
          <xdr:cNvSpPr>
            <a:spLocks noChangeArrowheads="1"/>
          </xdr:cNvSpPr>
        </xdr:nvSpPr>
        <xdr:spPr bwMode="auto">
          <a:xfrm>
            <a:off x="4739310" y="7291270"/>
            <a:ext cx="5319469" cy="162160"/>
          </a:xfrm>
          <a:prstGeom prst="rect">
            <a:avLst/>
          </a:prstGeom>
          <a:noFill/>
          <a:ln w="9360">
            <a:noFill/>
            <a:miter lim="800000"/>
            <a:headEnd/>
            <a:tailEnd/>
          </a:ln>
        </xdr:spPr>
        <xdr:txBody>
          <a:bodyPr vertOverflow="clip" wrap="none" lIns="0" tIns="18288" rIns="27432" bIns="18288" anchor="ctr" upright="1">
            <a:spAutoFit/>
          </a:bodyPr>
          <a:lstStyle/>
          <a:p>
            <a:pPr algn="r" rtl="0"/>
            <a:r>
              <a:rPr lang="en-GB" sz="800" b="0" i="0" baseline="0">
                <a:effectLst/>
                <a:latin typeface="+mn-lt"/>
                <a:ea typeface="+mn-ea"/>
                <a:cs typeface="+mn-cs"/>
              </a:rPr>
              <a:t>© 2016 CACI Limited and all other applicable third party notices (Acorn )  can be found at </a:t>
            </a:r>
            <a:r>
              <a:rPr lang="en-GB" sz="800" b="0" i="0" u="sng" baseline="0">
                <a:solidFill>
                  <a:srgbClr val="0033BF"/>
                </a:solidFill>
                <a:effectLst/>
                <a:latin typeface="+mn-lt"/>
                <a:ea typeface="+mn-ea"/>
                <a:cs typeface="+mn-cs"/>
              </a:rPr>
              <a:t>www.caci.co.uk/copyrightnotices.pdf</a:t>
            </a:r>
            <a:endParaRPr lang="en-GB" sz="400" u="sng">
              <a:solidFill>
                <a:srgbClr val="0033BF"/>
              </a:solidFill>
              <a:effectLst/>
            </a:endParaRPr>
          </a:p>
        </xdr:txBody>
      </xdr:sp>
      <xdr:cxnSp macro="">
        <xdr:nvCxnSpPr>
          <xdr:cNvPr id="16" name="Straight Connector 15"/>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7" name="Picture 16"/>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1133489</xdr:colOff>
      <xdr:row>0</xdr:row>
      <xdr:rowOff>71436</xdr:rowOff>
    </xdr:from>
    <xdr:to>
      <xdr:col>2</xdr:col>
      <xdr:colOff>2260289</xdr:colOff>
      <xdr:row>2</xdr:row>
      <xdr:rowOff>158436</xdr:rowOff>
    </xdr:to>
    <xdr:sp macro="" textlink="">
      <xdr:nvSpPr>
        <xdr:cNvPr id="18" name="Rounded Rectangle 17">
          <a:hlinkClick xmlns:r="http://schemas.openxmlformats.org/officeDocument/2006/relationships" r:id="rId11" tooltip="Acorn Group Profile"/>
        </xdr:cNvPr>
        <xdr:cNvSpPr/>
      </xdr:nvSpPr>
      <xdr:spPr>
        <a:xfrm>
          <a:off x="1476389" y="71436"/>
          <a:ext cx="112680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57147</xdr:colOff>
      <xdr:row>0</xdr:row>
      <xdr:rowOff>71438</xdr:rowOff>
    </xdr:from>
    <xdr:to>
      <xdr:col>2</xdr:col>
      <xdr:colOff>675447</xdr:colOff>
      <xdr:row>2</xdr:row>
      <xdr:rowOff>158438</xdr:rowOff>
    </xdr:to>
    <xdr:sp macro="" textlink="">
      <xdr:nvSpPr>
        <xdr:cNvPr id="19" name="Rounded Rectangle 18">
          <a:hlinkClick xmlns:r="http://schemas.openxmlformats.org/officeDocument/2006/relationships" r:id="rId12" tooltip="Acorn Category Profile"/>
        </xdr:cNvPr>
        <xdr:cNvSpPr/>
      </xdr:nvSpPr>
      <xdr:spPr>
        <a:xfrm>
          <a:off x="57147" y="71438"/>
          <a:ext cx="96120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252415</xdr:colOff>
      <xdr:row>5</xdr:row>
      <xdr:rowOff>190498</xdr:rowOff>
    </xdr:from>
    <xdr:to>
      <xdr:col>12</xdr:col>
      <xdr:colOff>604840</xdr:colOff>
      <xdr:row>9</xdr:row>
      <xdr:rowOff>57148</xdr:rowOff>
    </xdr:to>
    <xdr:sp macro="" textlink="">
      <xdr:nvSpPr>
        <xdr:cNvPr id="20" name="Rounded Rectangle 19"/>
        <xdr:cNvSpPr/>
      </xdr:nvSpPr>
      <xdr:spPr>
        <a:xfrm>
          <a:off x="8453440" y="1142998"/>
          <a:ext cx="157162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13</xdr:col>
          <xdr:colOff>0</xdr:colOff>
          <xdr:row>7</xdr:row>
          <xdr:rowOff>47625</xdr:rowOff>
        </xdr:to>
        <xdr:sp macro="" textlink="">
          <xdr:nvSpPr>
            <xdr:cNvPr id="11265" name="Option Button 1" hidden="1">
              <a:extLst>
                <a:ext uri="{63B3BB69-23CF-44E3-9099-C40C66FF867C}">
                  <a14:compatExt spid="_x0000_s112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Group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13</xdr:col>
          <xdr:colOff>0</xdr:colOff>
          <xdr:row>8</xdr:row>
          <xdr:rowOff>47625</xdr:rowOff>
        </xdr:to>
        <xdr:sp macro="" textlink="">
          <xdr:nvSpPr>
            <xdr:cNvPr id="11266" name="Option Button 2" hidden="1">
              <a:extLst>
                <a:ext uri="{63B3BB69-23CF-44E3-9099-C40C66FF867C}">
                  <a14:compatExt spid="_x0000_s11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13</xdr:col>
          <xdr:colOff>0</xdr:colOff>
          <xdr:row>9</xdr:row>
          <xdr:rowOff>57150</xdr:rowOff>
        </xdr:to>
        <xdr:sp macro="" textlink="">
          <xdr:nvSpPr>
            <xdr:cNvPr id="11267" name="Option Button 3" hidden="1">
              <a:extLst>
                <a:ext uri="{63B3BB69-23CF-44E3-9099-C40C66FF867C}">
                  <a14:compatExt spid="_x0000_s112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309565</xdr:colOff>
      <xdr:row>7</xdr:row>
      <xdr:rowOff>34206</xdr:rowOff>
    </xdr:from>
    <xdr:to>
      <xdr:col>11</xdr:col>
      <xdr:colOff>184576</xdr:colOff>
      <xdr:row>8</xdr:row>
      <xdr:rowOff>146770</xdr:rowOff>
    </xdr:to>
    <xdr:grpSp>
      <xdr:nvGrpSpPr>
        <xdr:cNvPr id="24" name="Group 23"/>
        <xdr:cNvGrpSpPr/>
      </xdr:nvGrpSpPr>
      <xdr:grpSpPr>
        <a:xfrm>
          <a:off x="8510590" y="1367706"/>
          <a:ext cx="484611" cy="303064"/>
          <a:chOff x="827584" y="1988840"/>
          <a:chExt cx="792088" cy="544885"/>
        </a:xfrm>
        <a:solidFill>
          <a:schemeClr val="tx1"/>
        </a:solidFill>
      </xdr:grpSpPr>
      <xdr:sp macro="" textlink="">
        <xdr:nvSpPr>
          <xdr:cNvPr id="25" name="Rounded Rectangle 24"/>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6" name="Rounded Rectangle 25"/>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7" name="Rounded Rectangle 26"/>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8" name="Down Arrow 27"/>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223840</xdr:colOff>
      <xdr:row>5</xdr:row>
      <xdr:rowOff>180973</xdr:rowOff>
    </xdr:from>
    <xdr:ext cx="587597" cy="248851"/>
    <xdr:sp macro="" textlink="">
      <xdr:nvSpPr>
        <xdr:cNvPr id="29" name="TextBox 28"/>
        <xdr:cNvSpPr txBox="1"/>
      </xdr:nvSpPr>
      <xdr:spPr>
        <a:xfrm>
          <a:off x="8424865" y="1133473"/>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11</xdr:col>
      <xdr:colOff>285749</xdr:colOff>
      <xdr:row>6</xdr:row>
      <xdr:rowOff>57150</xdr:rowOff>
    </xdr:from>
    <xdr:to>
      <xdr:col>12</xdr:col>
      <xdr:colOff>442913</xdr:colOff>
      <xdr:row>7</xdr:row>
      <xdr:rowOff>9525</xdr:rowOff>
    </xdr:to>
    <xdr:sp macro="" textlink="" fLocksText="0">
      <xdr:nvSpPr>
        <xdr:cNvPr id="30" name="Rounded Rectangle 29">
          <a:hlinkClick xmlns:r="http://schemas.openxmlformats.org/officeDocument/2006/relationships" r:id="rId3" tooltip="Sort by"/>
        </xdr:cNvPr>
        <xdr:cNvSpPr/>
      </xdr:nvSpPr>
      <xdr:spPr>
        <a:xfrm>
          <a:off x="9096374" y="1200150"/>
          <a:ext cx="766764" cy="142875"/>
        </a:xfrm>
        <a:prstGeom prst="roundRect">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xdr:cNvSpPr>
          <a:spLocks noChangeArrowheads="1"/>
        </xdr:cNvSpPr>
      </xdr:nvSpPr>
      <xdr:spPr bwMode="auto">
        <a:xfrm>
          <a:off x="0" y="685800"/>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TYPE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xdr:cNvSpPr/>
      </xdr:nvSpPr>
      <xdr:spPr>
        <a:xfrm>
          <a:off x="1238249" y="1257300"/>
          <a:ext cx="60674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Holiday Park Visitors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xdr:cNvSpPr/>
      </xdr:nvSpPr>
      <xdr:spPr>
        <a:xfrm>
          <a:off x="1238250" y="1476375"/>
          <a:ext cx="60674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Great Britain</a:t>
          </a:fld>
          <a:endParaRPr lang="en-GB" sz="3600" b="1">
            <a:solidFill>
              <a:sysClr val="windowText" lastClr="000000"/>
            </a:solidFill>
            <a:latin typeface="+mn-lt"/>
          </a:endParaRPr>
        </a:p>
      </xdr:txBody>
    </xdr:sp>
    <xdr:clientData/>
  </xdr:twoCellAnchor>
  <xdr:twoCellAnchor editAs="absolute">
    <xdr:from>
      <xdr:col>0</xdr:col>
      <xdr:colOff>9525</xdr:colOff>
      <xdr:row>12</xdr:row>
      <xdr:rowOff>9525</xdr:rowOff>
    </xdr:from>
    <xdr:to>
      <xdr:col>1</xdr:col>
      <xdr:colOff>38100</xdr:colOff>
      <xdr:row>12</xdr:row>
      <xdr:rowOff>190500</xdr:rowOff>
    </xdr:to>
    <xdr:grpSp>
      <xdr:nvGrpSpPr>
        <xdr:cNvPr id="5" name="Group 4"/>
        <xdr:cNvGrpSpPr/>
      </xdr:nvGrpSpPr>
      <xdr:grpSpPr>
        <a:xfrm rot="5400000">
          <a:off x="9525" y="2428875"/>
          <a:ext cx="180975" cy="180975"/>
          <a:chOff x="4635627" y="3324225"/>
          <a:chExt cx="914400" cy="914400"/>
        </a:xfrm>
      </xdr:grpSpPr>
      <xdr:sp macro="" textlink="">
        <xdr:nvSpPr>
          <xdr:cNvPr id="6" name="Oval 5"/>
          <xdr:cNvSpPr/>
        </xdr:nvSpPr>
        <xdr:spPr>
          <a:xfrm>
            <a:off x="4635627" y="3324225"/>
            <a:ext cx="914400" cy="914400"/>
          </a:xfrm>
          <a:prstGeom prst="ellipse">
            <a:avLst/>
          </a:prstGeom>
          <a:solidFill>
            <a:srgbClr val="304DEC"/>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Isosceles Triangle 6"/>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8" name="Rectangle 7"/>
        <xdr:cNvSpPr/>
      </xdr:nvSpPr>
      <xdr:spPr>
        <a:xfrm>
          <a:off x="542925"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0</xdr:col>
      <xdr:colOff>0</xdr:colOff>
      <xdr:row>29</xdr:row>
      <xdr:rowOff>9527</xdr:rowOff>
    </xdr:from>
    <xdr:to>
      <xdr:col>1</xdr:col>
      <xdr:colOff>46673</xdr:colOff>
      <xdr:row>29</xdr:row>
      <xdr:rowOff>190502</xdr:rowOff>
    </xdr:to>
    <xdr:grpSp>
      <xdr:nvGrpSpPr>
        <xdr:cNvPr id="9" name="Group 8"/>
        <xdr:cNvGrpSpPr/>
      </xdr:nvGrpSpPr>
      <xdr:grpSpPr>
        <a:xfrm rot="5400000">
          <a:off x="9049" y="5210653"/>
          <a:ext cx="180975" cy="199073"/>
          <a:chOff x="4635627" y="3324225"/>
          <a:chExt cx="914400" cy="914400"/>
        </a:xfrm>
      </xdr:grpSpPr>
      <xdr:sp macro="" textlink="">
        <xdr:nvSpPr>
          <xdr:cNvPr id="10" name="Oval 9"/>
          <xdr:cNvSpPr/>
        </xdr:nvSpPr>
        <xdr:spPr>
          <a:xfrm>
            <a:off x="4635627" y="3324225"/>
            <a:ext cx="914400" cy="914400"/>
          </a:xfrm>
          <a:prstGeom prst="ellipse">
            <a:avLst/>
          </a:prstGeom>
          <a:solidFill>
            <a:srgbClr val="7D38BA"/>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1" name="Isosceles Triangle 10"/>
          <xdr:cNvSpPr/>
        </xdr:nvSpPr>
        <xdr:spPr>
          <a:xfrm>
            <a:off x="4719448" y="3393769"/>
            <a:ext cx="679695" cy="585943"/>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39</xdr:row>
      <xdr:rowOff>9525</xdr:rowOff>
    </xdr:from>
    <xdr:to>
      <xdr:col>1</xdr:col>
      <xdr:colOff>28575</xdr:colOff>
      <xdr:row>39</xdr:row>
      <xdr:rowOff>190500</xdr:rowOff>
    </xdr:to>
    <xdr:grpSp>
      <xdr:nvGrpSpPr>
        <xdr:cNvPr id="12" name="Group 11"/>
        <xdr:cNvGrpSpPr/>
      </xdr:nvGrpSpPr>
      <xdr:grpSpPr>
        <a:xfrm rot="5400000">
          <a:off x="0" y="6877050"/>
          <a:ext cx="180975" cy="180975"/>
          <a:chOff x="4635627" y="3324225"/>
          <a:chExt cx="914400" cy="914400"/>
        </a:xfrm>
      </xdr:grpSpPr>
      <xdr:sp macro="" textlink="">
        <xdr:nvSpPr>
          <xdr:cNvPr id="13" name="Oval 12"/>
          <xdr:cNvSpPr/>
        </xdr:nvSpPr>
        <xdr:spPr>
          <a:xfrm>
            <a:off x="4635627" y="3324225"/>
            <a:ext cx="914400" cy="914400"/>
          </a:xfrm>
          <a:prstGeom prst="ellipse">
            <a:avLst/>
          </a:prstGeom>
          <a:solidFill>
            <a:srgbClr val="4F9342"/>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4" name="Isosceles Triangle 13"/>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58</xdr:row>
      <xdr:rowOff>9525</xdr:rowOff>
    </xdr:from>
    <xdr:to>
      <xdr:col>1</xdr:col>
      <xdr:colOff>28575</xdr:colOff>
      <xdr:row>58</xdr:row>
      <xdr:rowOff>187778</xdr:rowOff>
    </xdr:to>
    <xdr:grpSp>
      <xdr:nvGrpSpPr>
        <xdr:cNvPr id="15" name="Group 14"/>
        <xdr:cNvGrpSpPr/>
      </xdr:nvGrpSpPr>
      <xdr:grpSpPr>
        <a:xfrm rot="5400000">
          <a:off x="1361" y="9990364"/>
          <a:ext cx="178253" cy="180975"/>
          <a:chOff x="4635627" y="3324225"/>
          <a:chExt cx="914400" cy="914400"/>
        </a:xfrm>
      </xdr:grpSpPr>
      <xdr:sp macro="" textlink="">
        <xdr:nvSpPr>
          <xdr:cNvPr id="16" name="Oval 15"/>
          <xdr:cNvSpPr/>
        </xdr:nvSpPr>
        <xdr:spPr>
          <a:xfrm>
            <a:off x="4635627" y="3324225"/>
            <a:ext cx="914400" cy="914400"/>
          </a:xfrm>
          <a:prstGeom prst="ellipse">
            <a:avLst/>
          </a:prstGeom>
          <a:solidFill>
            <a:srgbClr val="F4742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7" name="Isosceles Triangle 16"/>
          <xdr:cNvSpPr/>
        </xdr:nvSpPr>
        <xdr:spPr>
          <a:xfrm>
            <a:off x="4719453" y="3393771"/>
            <a:ext cx="679695" cy="585944"/>
          </a:xfrm>
          <a:prstGeom prst="triangle">
            <a:avLst/>
          </a:prstGeom>
          <a:solidFill>
            <a:schemeClr val="bg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78</xdr:row>
      <xdr:rowOff>9525</xdr:rowOff>
    </xdr:from>
    <xdr:to>
      <xdr:col>1</xdr:col>
      <xdr:colOff>28575</xdr:colOff>
      <xdr:row>78</xdr:row>
      <xdr:rowOff>190500</xdr:rowOff>
    </xdr:to>
    <xdr:grpSp>
      <xdr:nvGrpSpPr>
        <xdr:cNvPr id="18" name="Group 17"/>
        <xdr:cNvGrpSpPr/>
      </xdr:nvGrpSpPr>
      <xdr:grpSpPr>
        <a:xfrm rot="5400000">
          <a:off x="0" y="13268325"/>
          <a:ext cx="180975" cy="180975"/>
          <a:chOff x="4635627" y="3324225"/>
          <a:chExt cx="914400" cy="914400"/>
        </a:xfrm>
      </xdr:grpSpPr>
      <xdr:sp macro="" textlink="">
        <xdr:nvSpPr>
          <xdr:cNvPr id="19" name="Oval 18"/>
          <xdr:cNvSpPr/>
        </xdr:nvSpPr>
        <xdr:spPr>
          <a:xfrm>
            <a:off x="4635627" y="3324225"/>
            <a:ext cx="914400" cy="914400"/>
          </a:xfrm>
          <a:prstGeom prst="ellipse">
            <a:avLst/>
          </a:prstGeom>
          <a:solidFill>
            <a:srgbClr val="00A1C5"/>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0" name="Isosceles Triangle 19"/>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93</xdr:row>
      <xdr:rowOff>9525</xdr:rowOff>
    </xdr:from>
    <xdr:to>
      <xdr:col>1</xdr:col>
      <xdr:colOff>28575</xdr:colOff>
      <xdr:row>93</xdr:row>
      <xdr:rowOff>190500</xdr:rowOff>
    </xdr:to>
    <xdr:grpSp>
      <xdr:nvGrpSpPr>
        <xdr:cNvPr id="21" name="Group 20"/>
        <xdr:cNvGrpSpPr/>
      </xdr:nvGrpSpPr>
      <xdr:grpSpPr>
        <a:xfrm rot="5400000">
          <a:off x="0" y="15735300"/>
          <a:ext cx="180975" cy="180975"/>
          <a:chOff x="4635627" y="3324225"/>
          <a:chExt cx="914400" cy="914400"/>
        </a:xfrm>
      </xdr:grpSpPr>
      <xdr:sp macro="" textlink="">
        <xdr:nvSpPr>
          <xdr:cNvPr id="22" name="Oval 21"/>
          <xdr:cNvSpPr/>
        </xdr:nvSpPr>
        <xdr:spPr>
          <a:xfrm>
            <a:off x="4635627" y="3324225"/>
            <a:ext cx="914400" cy="914400"/>
          </a:xfrm>
          <a:prstGeom prst="ellipse">
            <a:avLst/>
          </a:prstGeom>
          <a:solidFill>
            <a:srgbClr val="E442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3" name="Isosceles Triangle 22"/>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10</xdr:col>
      <xdr:colOff>6803</xdr:colOff>
      <xdr:row>14</xdr:row>
      <xdr:rowOff>6803</xdr:rowOff>
    </xdr:from>
    <xdr:to>
      <xdr:col>13</xdr:col>
      <xdr:colOff>0</xdr:colOff>
      <xdr:row>17</xdr:row>
      <xdr:rowOff>6803</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10</xdr:col>
      <xdr:colOff>0</xdr:colOff>
      <xdr:row>18</xdr:row>
      <xdr:rowOff>0</xdr:rowOff>
    </xdr:from>
    <xdr:to>
      <xdr:col>13</xdr:col>
      <xdr:colOff>0</xdr:colOff>
      <xdr:row>24</xdr:row>
      <xdr:rowOff>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10</xdr:col>
      <xdr:colOff>0</xdr:colOff>
      <xdr:row>25</xdr:row>
      <xdr:rowOff>0</xdr:rowOff>
    </xdr:from>
    <xdr:to>
      <xdr:col>13</xdr:col>
      <xdr:colOff>0</xdr:colOff>
      <xdr:row>29</xdr:row>
      <xdr:rowOff>6804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10</xdr:col>
      <xdr:colOff>0</xdr:colOff>
      <xdr:row>31</xdr:row>
      <xdr:rowOff>0</xdr:rowOff>
    </xdr:from>
    <xdr:to>
      <xdr:col>13</xdr:col>
      <xdr:colOff>0</xdr:colOff>
      <xdr:row>35</xdr:row>
      <xdr:rowOff>6803</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10</xdr:col>
      <xdr:colOff>0</xdr:colOff>
      <xdr:row>36</xdr:row>
      <xdr:rowOff>6804</xdr:rowOff>
    </xdr:from>
    <xdr:to>
      <xdr:col>13</xdr:col>
      <xdr:colOff>0</xdr:colOff>
      <xdr:row>39</xdr:row>
      <xdr:rowOff>6804</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10</xdr:col>
      <xdr:colOff>0</xdr:colOff>
      <xdr:row>41</xdr:row>
      <xdr:rowOff>0</xdr:rowOff>
    </xdr:from>
    <xdr:to>
      <xdr:col>13</xdr:col>
      <xdr:colOff>0</xdr:colOff>
      <xdr:row>44</xdr:row>
      <xdr:rowOff>13607</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10</xdr:col>
      <xdr:colOff>0</xdr:colOff>
      <xdr:row>45</xdr:row>
      <xdr:rowOff>0</xdr:rowOff>
    </xdr:from>
    <xdr:to>
      <xdr:col>13</xdr:col>
      <xdr:colOff>0</xdr:colOff>
      <xdr:row>48</xdr:row>
      <xdr:rowOff>13607</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10</xdr:col>
      <xdr:colOff>0</xdr:colOff>
      <xdr:row>49</xdr:row>
      <xdr:rowOff>1360</xdr:rowOff>
    </xdr:from>
    <xdr:to>
      <xdr:col>13</xdr:col>
      <xdr:colOff>0</xdr:colOff>
      <xdr:row>52</xdr:row>
      <xdr:rowOff>13606</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10</xdr:col>
      <xdr:colOff>0</xdr:colOff>
      <xdr:row>53</xdr:row>
      <xdr:rowOff>6804</xdr:rowOff>
    </xdr:from>
    <xdr:to>
      <xdr:col>13</xdr:col>
      <xdr:colOff>0</xdr:colOff>
      <xdr:row>55</xdr:row>
      <xdr:rowOff>13606</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10</xdr:col>
      <xdr:colOff>0</xdr:colOff>
      <xdr:row>56</xdr:row>
      <xdr:rowOff>1360</xdr:rowOff>
    </xdr:from>
    <xdr:to>
      <xdr:col>13</xdr:col>
      <xdr:colOff>0</xdr:colOff>
      <xdr:row>58</xdr:row>
      <xdr:rowOff>6802</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10</xdr:col>
      <xdr:colOff>0</xdr:colOff>
      <xdr:row>60</xdr:row>
      <xdr:rowOff>0</xdr:rowOff>
    </xdr:from>
    <xdr:to>
      <xdr:col>13</xdr:col>
      <xdr:colOff>0</xdr:colOff>
      <xdr:row>63</xdr:row>
      <xdr:rowOff>6803</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10</xdr:col>
      <xdr:colOff>0</xdr:colOff>
      <xdr:row>64</xdr:row>
      <xdr:rowOff>0</xdr:rowOff>
    </xdr:from>
    <xdr:to>
      <xdr:col>13</xdr:col>
      <xdr:colOff>0</xdr:colOff>
      <xdr:row>68</xdr:row>
      <xdr:rowOff>6803</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10</xdr:col>
      <xdr:colOff>0</xdr:colOff>
      <xdr:row>69</xdr:row>
      <xdr:rowOff>0</xdr:rowOff>
    </xdr:from>
    <xdr:to>
      <xdr:col>13</xdr:col>
      <xdr:colOff>0</xdr:colOff>
      <xdr:row>73</xdr:row>
      <xdr:rowOff>6804</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10</xdr:col>
      <xdr:colOff>0</xdr:colOff>
      <xdr:row>74</xdr:row>
      <xdr:rowOff>0</xdr:rowOff>
    </xdr:from>
    <xdr:to>
      <xdr:col>13</xdr:col>
      <xdr:colOff>0</xdr:colOff>
      <xdr:row>78</xdr:row>
      <xdr:rowOff>6803</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10</xdr:col>
      <xdr:colOff>0</xdr:colOff>
      <xdr:row>80</xdr:row>
      <xdr:rowOff>0</xdr:rowOff>
    </xdr:from>
    <xdr:to>
      <xdr:col>13</xdr:col>
      <xdr:colOff>0</xdr:colOff>
      <xdr:row>83</xdr:row>
      <xdr:rowOff>1360</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10</xdr:col>
      <xdr:colOff>0</xdr:colOff>
      <xdr:row>84</xdr:row>
      <xdr:rowOff>0</xdr:rowOff>
    </xdr:from>
    <xdr:to>
      <xdr:col>13</xdr:col>
      <xdr:colOff>0</xdr:colOff>
      <xdr:row>89</xdr:row>
      <xdr:rowOff>0</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10</xdr:col>
      <xdr:colOff>0</xdr:colOff>
      <xdr:row>90</xdr:row>
      <xdr:rowOff>1360</xdr:rowOff>
    </xdr:from>
    <xdr:to>
      <xdr:col>13</xdr:col>
      <xdr:colOff>0</xdr:colOff>
      <xdr:row>93</xdr:row>
      <xdr:rowOff>6803</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10</xdr:col>
      <xdr:colOff>0</xdr:colOff>
      <xdr:row>95</xdr:row>
      <xdr:rowOff>0</xdr:rowOff>
    </xdr:from>
    <xdr:to>
      <xdr:col>13</xdr:col>
      <xdr:colOff>0</xdr:colOff>
      <xdr:row>97</xdr:row>
      <xdr:rowOff>6804</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0</xdr:col>
      <xdr:colOff>0</xdr:colOff>
      <xdr:row>0</xdr:row>
      <xdr:rowOff>0</xdr:rowOff>
    </xdr:from>
    <xdr:to>
      <xdr:col>12</xdr:col>
      <xdr:colOff>609375</xdr:colOff>
      <xdr:row>3</xdr:row>
      <xdr:rowOff>40500</xdr:rowOff>
    </xdr:to>
    <xdr:sp macro="" textlink="">
      <xdr:nvSpPr>
        <xdr:cNvPr id="42" name="Rectangle 41"/>
        <xdr:cNvSpPr/>
      </xdr:nvSpPr>
      <xdr:spPr>
        <a:xfrm>
          <a:off x="0" y="0"/>
          <a:ext cx="10029600" cy="612000"/>
        </a:xfrm>
        <a:prstGeom prst="rect">
          <a:avLst/>
        </a:prstGeom>
        <a:solidFill>
          <a:srgbClr val="C00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43" name="Rounded Rectangle 42">
          <a:hlinkClick xmlns:r="http://schemas.openxmlformats.org/officeDocument/2006/relationships" r:id="rId19" tooltip="Acorn Category Profile"/>
        </xdr:cNvPr>
        <xdr:cNvSpPr/>
      </xdr:nvSpPr>
      <xdr:spPr>
        <a:xfrm>
          <a:off x="6231890" y="72000"/>
          <a:ext cx="91440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44" name="Rounded Rectangle 43">
          <a:hlinkClick xmlns:r="http://schemas.openxmlformats.org/officeDocument/2006/relationships" r:id="rId20" tooltip="Acorn Group Profile"/>
        </xdr:cNvPr>
        <xdr:cNvSpPr/>
      </xdr:nvSpPr>
      <xdr:spPr>
        <a:xfrm>
          <a:off x="7603649" y="72000"/>
          <a:ext cx="91440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45" name="Rounded Rectangle 44">
          <a:hlinkClick xmlns:r="http://schemas.openxmlformats.org/officeDocument/2006/relationships" r:id="rId21" tooltip="Acorn Type Profile"/>
        </xdr:cNvPr>
        <xdr:cNvSpPr/>
      </xdr:nvSpPr>
      <xdr:spPr>
        <a:xfrm>
          <a:off x="8975409" y="72000"/>
          <a:ext cx="914400" cy="468000"/>
        </a:xfrm>
        <a:prstGeom prst="roundRect">
          <a:avLst/>
        </a:prstGeom>
        <a:solidFill>
          <a:srgbClr val="8E0000"/>
        </a:solidFill>
        <a:ln w="3175">
          <a:solidFill>
            <a:srgbClr val="8E0000"/>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2</xdr:col>
      <xdr:colOff>2718752</xdr:colOff>
      <xdr:row>0</xdr:row>
      <xdr:rowOff>72000</xdr:rowOff>
    </xdr:from>
    <xdr:to>
      <xdr:col>3</xdr:col>
      <xdr:colOff>255587</xdr:colOff>
      <xdr:row>2</xdr:row>
      <xdr:rowOff>159000</xdr:rowOff>
    </xdr:to>
    <xdr:sp macro="" textlink="">
      <xdr:nvSpPr>
        <xdr:cNvPr id="46" name="Rounded Rectangle 45">
          <a:hlinkClick xmlns:r="http://schemas.openxmlformats.org/officeDocument/2006/relationships" r:id="rId22" tooltip="Customer View Chart"/>
        </xdr:cNvPr>
        <xdr:cNvSpPr/>
      </xdr:nvSpPr>
      <xdr:spPr>
        <a:xfrm>
          <a:off x="3061652" y="72000"/>
          <a:ext cx="112776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CUSTOMER</a:t>
          </a:r>
          <a:r>
            <a:rPr lang="en-GB" sz="1050" b="1" baseline="0"/>
            <a:t> VIEW CHART</a:t>
          </a:r>
          <a:endParaRPr lang="en-GB" sz="1050" b="1"/>
        </a:p>
      </xdr:txBody>
    </xdr:sp>
    <xdr:clientData/>
  </xdr:twoCellAnchor>
  <xdr:twoCellAnchor editAs="absolute">
    <xdr:from>
      <xdr:col>4</xdr:col>
      <xdr:colOff>103346</xdr:colOff>
      <xdr:row>0</xdr:row>
      <xdr:rowOff>72000</xdr:rowOff>
    </xdr:from>
    <xdr:to>
      <xdr:col>6</xdr:col>
      <xdr:colOff>78581</xdr:colOff>
      <xdr:row>2</xdr:row>
      <xdr:rowOff>159000</xdr:rowOff>
    </xdr:to>
    <xdr:sp macro="" textlink="">
      <xdr:nvSpPr>
        <xdr:cNvPr id="47" name="Rounded Rectangle 46">
          <a:hlinkClick xmlns:r="http://schemas.openxmlformats.org/officeDocument/2006/relationships" r:id="rId23" tooltip="Profile Features"/>
        </xdr:cNvPr>
        <xdr:cNvSpPr/>
      </xdr:nvSpPr>
      <xdr:spPr>
        <a:xfrm>
          <a:off x="4646771" y="72000"/>
          <a:ext cx="112776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PROFILE FEATURES</a:t>
          </a:r>
        </a:p>
      </xdr:txBody>
    </xdr:sp>
    <xdr:clientData/>
  </xdr:twoCellAnchor>
  <xdr:twoCellAnchor editAs="absolute">
    <xdr:from>
      <xdr:col>10</xdr:col>
      <xdr:colOff>576293</xdr:colOff>
      <xdr:row>3</xdr:row>
      <xdr:rowOff>147915</xdr:rowOff>
    </xdr:from>
    <xdr:to>
      <xdr:col>13</xdr:col>
      <xdr:colOff>0</xdr:colOff>
      <xdr:row>5</xdr:row>
      <xdr:rowOff>33057</xdr:rowOff>
    </xdr:to>
    <xdr:pic>
      <xdr:nvPicPr>
        <xdr:cNvPr id="48" name="Picture 47">
          <a:hlinkClick xmlns:r="http://schemas.openxmlformats.org/officeDocument/2006/relationships" r:id="rId24" tooltip="Acorn Online Microsite"/>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777318" y="719415"/>
          <a:ext cx="1252507" cy="266142"/>
        </a:xfrm>
        <a:prstGeom prst="rect">
          <a:avLst/>
        </a:prstGeom>
      </xdr:spPr>
    </xdr:pic>
    <xdr:clientData/>
  </xdr:twoCellAnchor>
  <xdr:twoCellAnchor>
    <xdr:from>
      <xdr:col>0</xdr:col>
      <xdr:colOff>123825</xdr:colOff>
      <xdr:row>100</xdr:row>
      <xdr:rowOff>66675</xdr:rowOff>
    </xdr:from>
    <xdr:to>
      <xdr:col>12</xdr:col>
      <xdr:colOff>514350</xdr:colOff>
      <xdr:row>102</xdr:row>
      <xdr:rowOff>129511</xdr:rowOff>
    </xdr:to>
    <xdr:grpSp>
      <xdr:nvGrpSpPr>
        <xdr:cNvPr id="49" name="Group 48"/>
        <xdr:cNvGrpSpPr/>
      </xdr:nvGrpSpPr>
      <xdr:grpSpPr>
        <a:xfrm>
          <a:off x="123825" y="16964025"/>
          <a:ext cx="9810750" cy="386686"/>
          <a:chOff x="19049" y="7219950"/>
          <a:chExt cx="10044000" cy="386686"/>
        </a:xfrm>
      </xdr:grpSpPr>
      <xdr:sp macro="" textlink="">
        <xdr:nvSpPr>
          <xdr:cNvPr id="50" name="Text Box 127">
            <a:hlinkClick xmlns:r="http://schemas.openxmlformats.org/officeDocument/2006/relationships" r:id="rId26"/>
          </xdr:cNvPr>
          <xdr:cNvSpPr>
            <a:spLocks noChangeArrowheads="1"/>
          </xdr:cNvSpPr>
        </xdr:nvSpPr>
        <xdr:spPr bwMode="auto">
          <a:xfrm>
            <a:off x="4612839" y="7291270"/>
            <a:ext cx="5445940" cy="162160"/>
          </a:xfrm>
          <a:prstGeom prst="rect">
            <a:avLst/>
          </a:prstGeom>
          <a:noFill/>
          <a:ln w="9360">
            <a:noFill/>
            <a:miter lim="800000"/>
            <a:headEnd/>
            <a:tailEnd/>
          </a:ln>
        </xdr:spPr>
        <xdr:txBody>
          <a:bodyPr vertOverflow="clip" wrap="none" lIns="0" tIns="18288" rIns="27432" bIns="18288" anchor="ctr" upright="1">
            <a:spAutoFit/>
          </a:bodyPr>
          <a:lstStyle/>
          <a:p>
            <a:pPr algn="r" rtl="0"/>
            <a:r>
              <a:rPr lang="en-GB" sz="800" b="0" i="0" baseline="0">
                <a:effectLst/>
                <a:latin typeface="+mn-lt"/>
                <a:ea typeface="+mn-ea"/>
                <a:cs typeface="+mn-cs"/>
              </a:rPr>
              <a:t>© 2016 CACI Limited and all other applicable third party notices (Acorn )  can be found at </a:t>
            </a:r>
            <a:r>
              <a:rPr lang="en-GB" sz="800" b="0" i="0" u="sng" baseline="0">
                <a:solidFill>
                  <a:srgbClr val="0033BF"/>
                </a:solidFill>
                <a:effectLst/>
                <a:latin typeface="+mn-lt"/>
                <a:ea typeface="+mn-ea"/>
                <a:cs typeface="+mn-cs"/>
              </a:rPr>
              <a:t>www.caci.co.uk/copyrightnotices.pdf</a:t>
            </a:r>
            <a:endParaRPr lang="en-GB" sz="400" u="sng">
              <a:solidFill>
                <a:srgbClr val="0033BF"/>
              </a:solidFill>
              <a:effectLst/>
            </a:endParaRPr>
          </a:p>
        </xdr:txBody>
      </xdr:sp>
      <xdr:cxnSp macro="">
        <xdr:nvCxnSpPr>
          <xdr:cNvPr id="51" name="Straight Connector 50"/>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52" name="Picture 51"/>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1133481</xdr:colOff>
      <xdr:row>0</xdr:row>
      <xdr:rowOff>71436</xdr:rowOff>
    </xdr:from>
    <xdr:to>
      <xdr:col>2</xdr:col>
      <xdr:colOff>2260281</xdr:colOff>
      <xdr:row>2</xdr:row>
      <xdr:rowOff>158436</xdr:rowOff>
    </xdr:to>
    <xdr:sp macro="" textlink="">
      <xdr:nvSpPr>
        <xdr:cNvPr id="53" name="Rounded Rectangle 52">
          <a:hlinkClick xmlns:r="http://schemas.openxmlformats.org/officeDocument/2006/relationships" r:id="rId28" tooltip="Acorn Group Profile"/>
        </xdr:cNvPr>
        <xdr:cNvSpPr/>
      </xdr:nvSpPr>
      <xdr:spPr>
        <a:xfrm>
          <a:off x="1476381" y="71436"/>
          <a:ext cx="112680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57150</xdr:colOff>
      <xdr:row>0</xdr:row>
      <xdr:rowOff>71436</xdr:rowOff>
    </xdr:from>
    <xdr:to>
      <xdr:col>2</xdr:col>
      <xdr:colOff>675450</xdr:colOff>
      <xdr:row>2</xdr:row>
      <xdr:rowOff>158436</xdr:rowOff>
    </xdr:to>
    <xdr:sp macro="" textlink="">
      <xdr:nvSpPr>
        <xdr:cNvPr id="54" name="Rounded Rectangle 53">
          <a:hlinkClick xmlns:r="http://schemas.openxmlformats.org/officeDocument/2006/relationships" r:id="rId29" tooltip="Acorn Category Profile"/>
        </xdr:cNvPr>
        <xdr:cNvSpPr/>
      </xdr:nvSpPr>
      <xdr:spPr>
        <a:xfrm>
          <a:off x="57150" y="71436"/>
          <a:ext cx="96120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252415</xdr:colOff>
      <xdr:row>5</xdr:row>
      <xdr:rowOff>190498</xdr:rowOff>
    </xdr:from>
    <xdr:to>
      <xdr:col>12</xdr:col>
      <xdr:colOff>604840</xdr:colOff>
      <xdr:row>9</xdr:row>
      <xdr:rowOff>57148</xdr:rowOff>
    </xdr:to>
    <xdr:sp macro="" textlink="">
      <xdr:nvSpPr>
        <xdr:cNvPr id="55" name="Rounded Rectangle 54"/>
        <xdr:cNvSpPr/>
      </xdr:nvSpPr>
      <xdr:spPr>
        <a:xfrm>
          <a:off x="8453440" y="1142998"/>
          <a:ext cx="157162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13</xdr:col>
          <xdr:colOff>0</xdr:colOff>
          <xdr:row>7</xdr:row>
          <xdr:rowOff>47625</xdr:rowOff>
        </xdr:to>
        <xdr:sp macro="" textlink="">
          <xdr:nvSpPr>
            <xdr:cNvPr id="12289" name="Option Button 1" hidden="1">
              <a:extLst>
                <a:ext uri="{63B3BB69-23CF-44E3-9099-C40C66FF867C}">
                  <a14:compatExt spid="_x0000_s122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Type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13</xdr:col>
          <xdr:colOff>0</xdr:colOff>
          <xdr:row>8</xdr:row>
          <xdr:rowOff>47625</xdr:rowOff>
        </xdr:to>
        <xdr:sp macro="" textlink="">
          <xdr:nvSpPr>
            <xdr:cNvPr id="12290" name="Option Button 2" hidden="1">
              <a:extLst>
                <a:ext uri="{63B3BB69-23CF-44E3-9099-C40C66FF867C}">
                  <a14:compatExt spid="_x0000_s122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13</xdr:col>
          <xdr:colOff>0</xdr:colOff>
          <xdr:row>9</xdr:row>
          <xdr:rowOff>57150</xdr:rowOff>
        </xdr:to>
        <xdr:sp macro="" textlink="">
          <xdr:nvSpPr>
            <xdr:cNvPr id="12291" name="Option Button 3" hidden="1">
              <a:extLst>
                <a:ext uri="{63B3BB69-23CF-44E3-9099-C40C66FF867C}">
                  <a14:compatExt spid="_x0000_s122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309565</xdr:colOff>
      <xdr:row>7</xdr:row>
      <xdr:rowOff>34206</xdr:rowOff>
    </xdr:from>
    <xdr:to>
      <xdr:col>11</xdr:col>
      <xdr:colOff>184576</xdr:colOff>
      <xdr:row>8</xdr:row>
      <xdr:rowOff>146770</xdr:rowOff>
    </xdr:to>
    <xdr:grpSp>
      <xdr:nvGrpSpPr>
        <xdr:cNvPr id="59" name="Group 58"/>
        <xdr:cNvGrpSpPr/>
      </xdr:nvGrpSpPr>
      <xdr:grpSpPr>
        <a:xfrm>
          <a:off x="8510590" y="1367706"/>
          <a:ext cx="484611" cy="303064"/>
          <a:chOff x="827584" y="1988840"/>
          <a:chExt cx="792088" cy="544885"/>
        </a:xfrm>
        <a:solidFill>
          <a:schemeClr val="tx1"/>
        </a:solidFill>
      </xdr:grpSpPr>
      <xdr:sp macro="" textlink="">
        <xdr:nvSpPr>
          <xdr:cNvPr id="60" name="Rounded Rectangle 59"/>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61" name="Rounded Rectangle 60"/>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62" name="Rounded Rectangle 61"/>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63" name="Down Arrow 62"/>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223840</xdr:colOff>
      <xdr:row>5</xdr:row>
      <xdr:rowOff>180973</xdr:rowOff>
    </xdr:from>
    <xdr:ext cx="587597" cy="248851"/>
    <xdr:sp macro="" textlink="">
      <xdr:nvSpPr>
        <xdr:cNvPr id="64" name="TextBox 63"/>
        <xdr:cNvSpPr txBox="1"/>
      </xdr:nvSpPr>
      <xdr:spPr>
        <a:xfrm>
          <a:off x="8424865" y="1133473"/>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10</xdr:col>
      <xdr:colOff>261936</xdr:colOff>
      <xdr:row>6</xdr:row>
      <xdr:rowOff>5</xdr:rowOff>
    </xdr:from>
    <xdr:to>
      <xdr:col>13</xdr:col>
      <xdr:colOff>4761</xdr:colOff>
      <xdr:row>9</xdr:row>
      <xdr:rowOff>57155</xdr:rowOff>
    </xdr:to>
    <xdr:sp macro="" textlink="" fLocksText="0">
      <xdr:nvSpPr>
        <xdr:cNvPr id="65" name="Rounded Rectangle 64">
          <a:hlinkClick xmlns:r="http://schemas.openxmlformats.org/officeDocument/2006/relationships" r:id="rId30" tooltip="Sort by"/>
        </xdr:cNvPr>
        <xdr:cNvSpPr/>
      </xdr:nvSpPr>
      <xdr:spPr>
        <a:xfrm>
          <a:off x="8462961" y="1143005"/>
          <a:ext cx="1571625" cy="628650"/>
        </a:xfrm>
        <a:prstGeom prst="roundRect">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xdr:cNvSpPr>
          <a:spLocks noChangeArrowheads="1"/>
        </xdr:cNvSpPr>
      </xdr:nvSpPr>
      <xdr:spPr bwMode="auto">
        <a:xfrm>
          <a:off x="0" y="685800"/>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TYPE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xdr:cNvSpPr/>
      </xdr:nvSpPr>
      <xdr:spPr>
        <a:xfrm>
          <a:off x="1238249" y="1257300"/>
          <a:ext cx="60674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Holiday Park Visitors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xdr:cNvSpPr/>
      </xdr:nvSpPr>
      <xdr:spPr>
        <a:xfrm>
          <a:off x="1238250" y="1476375"/>
          <a:ext cx="60674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Great Britain</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5" name="Rectangle 4"/>
        <xdr:cNvSpPr/>
      </xdr:nvSpPr>
      <xdr:spPr>
        <a:xfrm>
          <a:off x="542925"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xdr:from>
      <xdr:col>9</xdr:col>
      <xdr:colOff>609599</xdr:colOff>
      <xdr:row>12</xdr:row>
      <xdr:rowOff>1</xdr:rowOff>
    </xdr:from>
    <xdr:to>
      <xdr:col>13</xdr:col>
      <xdr:colOff>0</xdr:colOff>
      <xdr:row>73</xdr:row>
      <xdr:rowOff>9526</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12</xdr:col>
      <xdr:colOff>609375</xdr:colOff>
      <xdr:row>3</xdr:row>
      <xdr:rowOff>40500</xdr:rowOff>
    </xdr:to>
    <xdr:sp macro="" textlink="">
      <xdr:nvSpPr>
        <xdr:cNvPr id="7" name="Rectangle 6"/>
        <xdr:cNvSpPr/>
      </xdr:nvSpPr>
      <xdr:spPr>
        <a:xfrm>
          <a:off x="0" y="0"/>
          <a:ext cx="10029600" cy="612000"/>
        </a:xfrm>
        <a:prstGeom prst="rect">
          <a:avLst/>
        </a:prstGeom>
        <a:solidFill>
          <a:srgbClr val="C00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8" name="Rounded Rectangle 7">
          <a:hlinkClick xmlns:r="http://schemas.openxmlformats.org/officeDocument/2006/relationships" r:id="rId2" tooltip="Acorn Category Profile"/>
        </xdr:cNvPr>
        <xdr:cNvSpPr/>
      </xdr:nvSpPr>
      <xdr:spPr>
        <a:xfrm>
          <a:off x="6231890" y="72000"/>
          <a:ext cx="91440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9" name="Rounded Rectangle 8">
          <a:hlinkClick xmlns:r="http://schemas.openxmlformats.org/officeDocument/2006/relationships" r:id="rId3" tooltip="Acorn Group Profile"/>
        </xdr:cNvPr>
        <xdr:cNvSpPr/>
      </xdr:nvSpPr>
      <xdr:spPr>
        <a:xfrm>
          <a:off x="7603649" y="72000"/>
          <a:ext cx="91440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10" name="Rounded Rectangle 9">
          <a:hlinkClick xmlns:r="http://schemas.openxmlformats.org/officeDocument/2006/relationships" r:id="rId4" tooltip="Acorn Type Profile"/>
        </xdr:cNvPr>
        <xdr:cNvSpPr/>
      </xdr:nvSpPr>
      <xdr:spPr>
        <a:xfrm>
          <a:off x="8975409" y="72000"/>
          <a:ext cx="914400" cy="468000"/>
        </a:xfrm>
        <a:prstGeom prst="roundRect">
          <a:avLst/>
        </a:prstGeom>
        <a:solidFill>
          <a:srgbClr val="8E0000"/>
        </a:solidFill>
        <a:ln w="3175">
          <a:solidFill>
            <a:srgbClr val="8E0000"/>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2</xdr:col>
      <xdr:colOff>2718752</xdr:colOff>
      <xdr:row>0</xdr:row>
      <xdr:rowOff>72000</xdr:rowOff>
    </xdr:from>
    <xdr:to>
      <xdr:col>3</xdr:col>
      <xdr:colOff>255587</xdr:colOff>
      <xdr:row>2</xdr:row>
      <xdr:rowOff>159000</xdr:rowOff>
    </xdr:to>
    <xdr:sp macro="" textlink="">
      <xdr:nvSpPr>
        <xdr:cNvPr id="11" name="Rounded Rectangle 10">
          <a:hlinkClick xmlns:r="http://schemas.openxmlformats.org/officeDocument/2006/relationships" r:id="rId5" tooltip="Customer View Chart"/>
        </xdr:cNvPr>
        <xdr:cNvSpPr/>
      </xdr:nvSpPr>
      <xdr:spPr>
        <a:xfrm>
          <a:off x="3061652" y="72000"/>
          <a:ext cx="112776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CUSTOMER</a:t>
          </a:r>
          <a:r>
            <a:rPr lang="en-GB" sz="1050" b="1" baseline="0"/>
            <a:t> VIEW CHART</a:t>
          </a:r>
          <a:endParaRPr lang="en-GB" sz="1050" b="1"/>
        </a:p>
      </xdr:txBody>
    </xdr:sp>
    <xdr:clientData/>
  </xdr:twoCellAnchor>
  <xdr:twoCellAnchor editAs="absolute">
    <xdr:from>
      <xdr:col>4</xdr:col>
      <xdr:colOff>103346</xdr:colOff>
      <xdr:row>0</xdr:row>
      <xdr:rowOff>72000</xdr:rowOff>
    </xdr:from>
    <xdr:to>
      <xdr:col>6</xdr:col>
      <xdr:colOff>78581</xdr:colOff>
      <xdr:row>2</xdr:row>
      <xdr:rowOff>159000</xdr:rowOff>
    </xdr:to>
    <xdr:sp macro="" textlink="">
      <xdr:nvSpPr>
        <xdr:cNvPr id="12" name="Rounded Rectangle 11">
          <a:hlinkClick xmlns:r="http://schemas.openxmlformats.org/officeDocument/2006/relationships" r:id="rId6" tooltip="Profile Features"/>
        </xdr:cNvPr>
        <xdr:cNvSpPr/>
      </xdr:nvSpPr>
      <xdr:spPr>
        <a:xfrm>
          <a:off x="4646771" y="72000"/>
          <a:ext cx="112776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PROFILE FEATURES</a:t>
          </a:r>
        </a:p>
      </xdr:txBody>
    </xdr:sp>
    <xdr:clientData/>
  </xdr:twoCellAnchor>
  <xdr:twoCellAnchor editAs="absolute">
    <xdr:from>
      <xdr:col>10</xdr:col>
      <xdr:colOff>576293</xdr:colOff>
      <xdr:row>3</xdr:row>
      <xdr:rowOff>147915</xdr:rowOff>
    </xdr:from>
    <xdr:to>
      <xdr:col>13</xdr:col>
      <xdr:colOff>0</xdr:colOff>
      <xdr:row>5</xdr:row>
      <xdr:rowOff>33057</xdr:rowOff>
    </xdr:to>
    <xdr:pic>
      <xdr:nvPicPr>
        <xdr:cNvPr id="13" name="Picture 12">
          <a:hlinkClick xmlns:r="http://schemas.openxmlformats.org/officeDocument/2006/relationships" r:id="rId7" tooltip="Acorn Online Microsite"/>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777318" y="719415"/>
          <a:ext cx="1252507" cy="266142"/>
        </a:xfrm>
        <a:prstGeom prst="rect">
          <a:avLst/>
        </a:prstGeom>
      </xdr:spPr>
    </xdr:pic>
    <xdr:clientData/>
  </xdr:twoCellAnchor>
  <xdr:twoCellAnchor>
    <xdr:from>
      <xdr:col>0</xdr:col>
      <xdr:colOff>0</xdr:colOff>
      <xdr:row>76</xdr:row>
      <xdr:rowOff>0</xdr:rowOff>
    </xdr:from>
    <xdr:to>
      <xdr:col>14</xdr:col>
      <xdr:colOff>4650</xdr:colOff>
      <xdr:row>78</xdr:row>
      <xdr:rowOff>62836</xdr:rowOff>
    </xdr:to>
    <xdr:grpSp>
      <xdr:nvGrpSpPr>
        <xdr:cNvPr id="14" name="Group 13"/>
        <xdr:cNvGrpSpPr/>
      </xdr:nvGrpSpPr>
      <xdr:grpSpPr>
        <a:xfrm>
          <a:off x="0" y="12782550"/>
          <a:ext cx="10044000" cy="386686"/>
          <a:chOff x="19049" y="7219950"/>
          <a:chExt cx="10044000" cy="386686"/>
        </a:xfrm>
      </xdr:grpSpPr>
      <xdr:sp macro="" textlink="">
        <xdr:nvSpPr>
          <xdr:cNvPr id="15" name="Text Box 127">
            <a:hlinkClick xmlns:r="http://schemas.openxmlformats.org/officeDocument/2006/relationships" r:id="rId9"/>
          </xdr:cNvPr>
          <xdr:cNvSpPr>
            <a:spLocks noChangeArrowheads="1"/>
          </xdr:cNvSpPr>
        </xdr:nvSpPr>
        <xdr:spPr bwMode="auto">
          <a:xfrm>
            <a:off x="4739310" y="7291270"/>
            <a:ext cx="5319469" cy="162160"/>
          </a:xfrm>
          <a:prstGeom prst="rect">
            <a:avLst/>
          </a:prstGeom>
          <a:noFill/>
          <a:ln w="9360">
            <a:noFill/>
            <a:miter lim="800000"/>
            <a:headEnd/>
            <a:tailEnd/>
          </a:ln>
        </xdr:spPr>
        <xdr:txBody>
          <a:bodyPr vertOverflow="clip" wrap="none" lIns="0" tIns="18288" rIns="27432" bIns="18288" anchor="ctr" upright="1">
            <a:spAutoFit/>
          </a:bodyPr>
          <a:lstStyle/>
          <a:p>
            <a:pPr algn="r" rtl="0"/>
            <a:r>
              <a:rPr lang="en-GB" sz="800" b="0" i="0" baseline="0">
                <a:effectLst/>
                <a:latin typeface="+mn-lt"/>
                <a:ea typeface="+mn-ea"/>
                <a:cs typeface="+mn-cs"/>
              </a:rPr>
              <a:t>© 2016 CACI Limited and all other applicable third party notices (Acorn )  can be found at </a:t>
            </a:r>
            <a:r>
              <a:rPr lang="en-GB" sz="800" b="0" i="0" u="sng" baseline="0">
                <a:solidFill>
                  <a:srgbClr val="0033BF"/>
                </a:solidFill>
                <a:effectLst/>
                <a:latin typeface="+mn-lt"/>
                <a:ea typeface="+mn-ea"/>
                <a:cs typeface="+mn-cs"/>
              </a:rPr>
              <a:t>www.caci.co.uk/copyrightnotices.pdf</a:t>
            </a:r>
            <a:endParaRPr lang="en-GB" sz="400" u="sng">
              <a:solidFill>
                <a:srgbClr val="0033BF"/>
              </a:solidFill>
              <a:effectLst/>
            </a:endParaRPr>
          </a:p>
        </xdr:txBody>
      </xdr:sp>
      <xdr:cxnSp macro="">
        <xdr:nvCxnSpPr>
          <xdr:cNvPr id="16" name="Straight Connector 15"/>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7" name="Picture 16"/>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1131414</xdr:colOff>
      <xdr:row>0</xdr:row>
      <xdr:rowOff>71995</xdr:rowOff>
    </xdr:from>
    <xdr:to>
      <xdr:col>2</xdr:col>
      <xdr:colOff>2258214</xdr:colOff>
      <xdr:row>2</xdr:row>
      <xdr:rowOff>158995</xdr:rowOff>
    </xdr:to>
    <xdr:sp macro="" textlink="">
      <xdr:nvSpPr>
        <xdr:cNvPr id="18" name="Rounded Rectangle 17">
          <a:hlinkClick xmlns:r="http://schemas.openxmlformats.org/officeDocument/2006/relationships" r:id="rId11" tooltip="Acorn Group Profile"/>
        </xdr:cNvPr>
        <xdr:cNvSpPr/>
      </xdr:nvSpPr>
      <xdr:spPr>
        <a:xfrm>
          <a:off x="1474314" y="71995"/>
          <a:ext cx="112680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54919</xdr:colOff>
      <xdr:row>0</xdr:row>
      <xdr:rowOff>71995</xdr:rowOff>
    </xdr:from>
    <xdr:to>
      <xdr:col>2</xdr:col>
      <xdr:colOff>673219</xdr:colOff>
      <xdr:row>2</xdr:row>
      <xdr:rowOff>158995</xdr:rowOff>
    </xdr:to>
    <xdr:sp macro="" textlink="">
      <xdr:nvSpPr>
        <xdr:cNvPr id="19" name="Rounded Rectangle 18">
          <a:hlinkClick xmlns:r="http://schemas.openxmlformats.org/officeDocument/2006/relationships" r:id="rId12" tooltip="Acorn Category Profile"/>
        </xdr:cNvPr>
        <xdr:cNvSpPr/>
      </xdr:nvSpPr>
      <xdr:spPr>
        <a:xfrm>
          <a:off x="54919" y="71995"/>
          <a:ext cx="96120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252413</xdr:colOff>
      <xdr:row>5</xdr:row>
      <xdr:rowOff>190498</xdr:rowOff>
    </xdr:from>
    <xdr:to>
      <xdr:col>12</xdr:col>
      <xdr:colOff>604838</xdr:colOff>
      <xdr:row>9</xdr:row>
      <xdr:rowOff>57148</xdr:rowOff>
    </xdr:to>
    <xdr:sp macro="" textlink="">
      <xdr:nvSpPr>
        <xdr:cNvPr id="20" name="Rounded Rectangle 19"/>
        <xdr:cNvSpPr/>
      </xdr:nvSpPr>
      <xdr:spPr>
        <a:xfrm>
          <a:off x="8453438" y="1142998"/>
          <a:ext cx="157162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13</xdr:col>
          <xdr:colOff>0</xdr:colOff>
          <xdr:row>7</xdr:row>
          <xdr:rowOff>47625</xdr:rowOff>
        </xdr:to>
        <xdr:sp macro="" textlink="">
          <xdr:nvSpPr>
            <xdr:cNvPr id="13313" name="Option Button 1" hidden="1">
              <a:extLst>
                <a:ext uri="{63B3BB69-23CF-44E3-9099-C40C66FF867C}">
                  <a14:compatExt spid="_x0000_s133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Type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13</xdr:col>
          <xdr:colOff>0</xdr:colOff>
          <xdr:row>8</xdr:row>
          <xdr:rowOff>47625</xdr:rowOff>
        </xdr:to>
        <xdr:sp macro="" textlink="">
          <xdr:nvSpPr>
            <xdr:cNvPr id="13314" name="Option Button 2" hidden="1">
              <a:extLst>
                <a:ext uri="{63B3BB69-23CF-44E3-9099-C40C66FF867C}">
                  <a14:compatExt spid="_x0000_s133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13</xdr:col>
          <xdr:colOff>0</xdr:colOff>
          <xdr:row>9</xdr:row>
          <xdr:rowOff>57150</xdr:rowOff>
        </xdr:to>
        <xdr:sp macro="" textlink="">
          <xdr:nvSpPr>
            <xdr:cNvPr id="13315" name="Option Button 3" hidden="1">
              <a:extLst>
                <a:ext uri="{63B3BB69-23CF-44E3-9099-C40C66FF867C}">
                  <a14:compatExt spid="_x0000_s133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309563</xdr:colOff>
      <xdr:row>7</xdr:row>
      <xdr:rowOff>34206</xdr:rowOff>
    </xdr:from>
    <xdr:to>
      <xdr:col>11</xdr:col>
      <xdr:colOff>184574</xdr:colOff>
      <xdr:row>8</xdr:row>
      <xdr:rowOff>146770</xdr:rowOff>
    </xdr:to>
    <xdr:grpSp>
      <xdr:nvGrpSpPr>
        <xdr:cNvPr id="24" name="Group 23"/>
        <xdr:cNvGrpSpPr/>
      </xdr:nvGrpSpPr>
      <xdr:grpSpPr>
        <a:xfrm>
          <a:off x="8510588" y="1367706"/>
          <a:ext cx="484611" cy="303064"/>
          <a:chOff x="827584" y="1988840"/>
          <a:chExt cx="792088" cy="544885"/>
        </a:xfrm>
        <a:solidFill>
          <a:schemeClr val="tx1"/>
        </a:solidFill>
      </xdr:grpSpPr>
      <xdr:sp macro="" textlink="">
        <xdr:nvSpPr>
          <xdr:cNvPr id="25" name="Rounded Rectangle 24"/>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6" name="Rounded Rectangle 25"/>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7" name="Rounded Rectangle 26"/>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8" name="Down Arrow 27"/>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223838</xdr:colOff>
      <xdr:row>5</xdr:row>
      <xdr:rowOff>180973</xdr:rowOff>
    </xdr:from>
    <xdr:ext cx="587597" cy="248851"/>
    <xdr:sp macro="" textlink="">
      <xdr:nvSpPr>
        <xdr:cNvPr id="29" name="TextBox 28"/>
        <xdr:cNvSpPr txBox="1"/>
      </xdr:nvSpPr>
      <xdr:spPr>
        <a:xfrm>
          <a:off x="8424863" y="1133473"/>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11</xdr:col>
      <xdr:colOff>276225</xdr:colOff>
      <xdr:row>6</xdr:row>
      <xdr:rowOff>66675</xdr:rowOff>
    </xdr:from>
    <xdr:to>
      <xdr:col>12</xdr:col>
      <xdr:colOff>385763</xdr:colOff>
      <xdr:row>7</xdr:row>
      <xdr:rowOff>9525</xdr:rowOff>
    </xdr:to>
    <xdr:sp macro="" textlink="">
      <xdr:nvSpPr>
        <xdr:cNvPr id="30" name="Rounded Rectangle 29">
          <a:hlinkClick xmlns:r="http://schemas.openxmlformats.org/officeDocument/2006/relationships" r:id="rId4" tooltip="Sort by"/>
        </xdr:cNvPr>
        <xdr:cNvSpPr/>
      </xdr:nvSpPr>
      <xdr:spPr>
        <a:xfrm>
          <a:off x="9086850" y="1209675"/>
          <a:ext cx="719138" cy="133350"/>
        </a:xfrm>
        <a:prstGeom prst="roundRect">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3</xdr:row>
      <xdr:rowOff>161925</xdr:rowOff>
    </xdr:from>
    <xdr:to>
      <xdr:col>13</xdr:col>
      <xdr:colOff>257175</xdr:colOff>
      <xdr:row>6</xdr:row>
      <xdr:rowOff>9525</xdr:rowOff>
    </xdr:to>
    <xdr:sp macro="" textlink="">
      <xdr:nvSpPr>
        <xdr:cNvPr id="2" name="Text Box 128"/>
        <xdr:cNvSpPr>
          <a:spLocks noChangeArrowheads="1"/>
        </xdr:cNvSpPr>
      </xdr:nvSpPr>
      <xdr:spPr bwMode="auto">
        <a:xfrm>
          <a:off x="0" y="73342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rgbClr val="938B8B"/>
              </a:solidFill>
              <a:latin typeface="+mn-lt"/>
            </a:rPr>
            <a:t>- WHAT IS IT?</a:t>
          </a:r>
        </a:p>
      </xdr:txBody>
    </xdr:sp>
    <xdr:clientData/>
  </xdr:twoCellAnchor>
  <xdr:twoCellAnchor editAs="absolute">
    <xdr:from>
      <xdr:col>1</xdr:col>
      <xdr:colOff>0</xdr:colOff>
      <xdr:row>6</xdr:row>
      <xdr:rowOff>38100</xdr:rowOff>
    </xdr:from>
    <xdr:to>
      <xdr:col>17</xdr:col>
      <xdr:colOff>400050</xdr:colOff>
      <xdr:row>17</xdr:row>
      <xdr:rowOff>104775</xdr:rowOff>
    </xdr:to>
    <xdr:sp macro="" textlink="">
      <xdr:nvSpPr>
        <xdr:cNvPr id="3" name="Text Box 23"/>
        <xdr:cNvSpPr txBox="1">
          <a:spLocks noChangeArrowheads="1"/>
        </xdr:cNvSpPr>
      </xdr:nvSpPr>
      <xdr:spPr bwMode="auto">
        <a:xfrm>
          <a:off x="152400" y="1181100"/>
          <a:ext cx="9734550" cy="204787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sz="1000" b="1" i="0" u="none" strike="noStrike" baseline="0">
              <a:solidFill>
                <a:srgbClr val="333333"/>
              </a:solidFill>
              <a:latin typeface="+mn-lt"/>
            </a:rPr>
            <a:t>Acorn</a:t>
          </a:r>
          <a:r>
            <a:rPr lang="en-US" sz="1000" b="0" i="0" u="none" strike="noStrike" baseline="0">
              <a:solidFill>
                <a:srgbClr val="333333"/>
              </a:solidFill>
              <a:latin typeface="+mn-lt"/>
            </a:rPr>
            <a:t> is a geodemographic segmentation of the UK's population.  It segments households, postcodes and neighbourhoods into 6 categories, 18 groups and 62 types.  By analysing significant social factors and population behaviour, it provides precise information and an in-depth understanding of the different types of people.</a:t>
          </a:r>
        </a:p>
        <a:p>
          <a:pPr algn="l" rtl="0">
            <a:defRPr sz="1000"/>
          </a:pPr>
          <a:endParaRPr lang="en-US" sz="1000" b="0" i="0" u="none" strike="noStrike" baseline="0">
            <a:solidFill>
              <a:srgbClr val="333333"/>
            </a:solidFill>
            <a:latin typeface="+mn-lt"/>
          </a:endParaRPr>
        </a:p>
        <a:p>
          <a:pPr algn="l" rtl="0">
            <a:defRPr sz="1000"/>
          </a:pPr>
          <a:r>
            <a:rPr lang="en-US" sz="1000" b="1" i="0" u="none" strike="noStrike" baseline="0">
              <a:solidFill>
                <a:srgbClr val="333333"/>
              </a:solidFill>
              <a:latin typeface="+mn-lt"/>
            </a:rPr>
            <a:t>This Acorn Profile </a:t>
          </a:r>
          <a:r>
            <a:rPr lang="en-US" sz="1000" b="0" i="0" u="none" strike="noStrike" baseline="0">
              <a:solidFill>
                <a:srgbClr val="333333"/>
              </a:solidFill>
              <a:latin typeface="+mn-lt"/>
            </a:rPr>
            <a:t>provides a detailed understanding of the people who interact with your organisation.  It helps you learn about their relationship with you.  This knowledge gives you the opportunity to target, acquire and develop profitable customer relationships and improve service delivery.</a:t>
          </a:r>
        </a:p>
        <a:p>
          <a:pPr algn="l" rtl="0">
            <a:defRPr sz="1000"/>
          </a:pPr>
          <a:endParaRPr lang="en-US" sz="1000" b="0" i="0" u="none" strike="noStrike" baseline="0">
            <a:solidFill>
              <a:srgbClr val="333333"/>
            </a:solidFill>
            <a:latin typeface="+mn-lt"/>
          </a:endParaRPr>
        </a:p>
        <a:p>
          <a:pPr algn="l" rtl="0">
            <a:defRPr sz="1000"/>
          </a:pPr>
          <a:r>
            <a:rPr lang="en-US" sz="1000" b="0" i="0" u="none" strike="noStrike" baseline="0">
              <a:solidFill>
                <a:srgbClr val="333333"/>
              </a:solidFill>
              <a:latin typeface="+mn-lt"/>
            </a:rPr>
            <a:t>The User Guide (available to download at http:\\acorn.caci.co.uk) describes at each Acorn type across a wide range of demographic, behavioural and attitudinal attributes.  The descriptions of each category, group and type provide an overview of the wider range of topics for which information is available.</a:t>
          </a:r>
        </a:p>
        <a:p>
          <a:pPr algn="l" rtl="0">
            <a:defRPr sz="1000"/>
          </a:pPr>
          <a:endParaRPr lang="en-US" sz="1000" b="0" i="0" u="none" strike="noStrike" baseline="0">
            <a:solidFill>
              <a:srgbClr val="333333"/>
            </a:solidFill>
            <a:latin typeface="+mn-lt"/>
          </a:endParaRPr>
        </a:p>
        <a:p>
          <a:pPr algn="l" rtl="0">
            <a:defRPr sz="1000"/>
          </a:pPr>
          <a:r>
            <a:rPr lang="en-US" sz="1000" b="1" i="0" u="none" strike="noStrike" baseline="0">
              <a:solidFill>
                <a:srgbClr val="333333"/>
              </a:solidFill>
              <a:latin typeface="+mn-lt"/>
            </a:rPr>
            <a:t>Acorn</a:t>
          </a:r>
          <a:r>
            <a:rPr lang="en-US" sz="1000" b="0" i="0" u="none" strike="noStrike" baseline="0">
              <a:solidFill>
                <a:srgbClr val="333333"/>
              </a:solidFill>
              <a:latin typeface="+mn-lt"/>
            </a:rPr>
            <a:t> draws on a wide range of data sources, both commercial and public sector Open Data and administrative data. These include the Land Registry, Registers of Scotland, commercial sources of information on age of residents, ethnicity profiles, benefits data, population density, and data on social housing and other rental property.  In addition CACI has created proprietary databases, including the location of prisons, traveller sites, age-restricted housing, care homes, high-rise buildings and student accommodation. We also utilise the traditional inputs of the Census of Population and large-volume lifestyle surveys.</a:t>
          </a:r>
        </a:p>
        <a:p>
          <a:pPr algn="l" rtl="0">
            <a:defRPr sz="1000"/>
          </a:pPr>
          <a:endParaRPr lang="en-US" sz="1000" b="0" i="0" u="none" strike="noStrike" baseline="0">
            <a:solidFill>
              <a:srgbClr val="333333"/>
            </a:solidFill>
            <a:latin typeface="+mn-lt"/>
          </a:endParaRPr>
        </a:p>
      </xdr:txBody>
    </xdr:sp>
    <xdr:clientData/>
  </xdr:twoCellAnchor>
  <xdr:twoCellAnchor editAs="absolute">
    <xdr:from>
      <xdr:col>0</xdr:col>
      <xdr:colOff>28575</xdr:colOff>
      <xdr:row>18</xdr:row>
      <xdr:rowOff>66675</xdr:rowOff>
    </xdr:from>
    <xdr:to>
      <xdr:col>13</xdr:col>
      <xdr:colOff>285750</xdr:colOff>
      <xdr:row>21</xdr:row>
      <xdr:rowOff>0</xdr:rowOff>
    </xdr:to>
    <xdr:sp macro="" textlink="" fLocksText="0">
      <xdr:nvSpPr>
        <xdr:cNvPr id="4" name="Text Box 128"/>
        <xdr:cNvSpPr>
          <a:spLocks noChangeArrowheads="1"/>
        </xdr:cNvSpPr>
      </xdr:nvSpPr>
      <xdr:spPr bwMode="auto">
        <a:xfrm>
          <a:off x="28575" y="3352800"/>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rgbClr val="938B8B"/>
              </a:solidFill>
              <a:latin typeface="+mn-lt"/>
            </a:rPr>
            <a:t>- STRUCTURE</a:t>
          </a:r>
        </a:p>
      </xdr:txBody>
    </xdr:sp>
    <xdr:clientData/>
  </xdr:twoCellAnchor>
  <xdr:twoCellAnchor editAs="absolute">
    <xdr:from>
      <xdr:col>0</xdr:col>
      <xdr:colOff>0</xdr:colOff>
      <xdr:row>0</xdr:row>
      <xdr:rowOff>0</xdr:rowOff>
    </xdr:from>
    <xdr:to>
      <xdr:col>17</xdr:col>
      <xdr:colOff>542700</xdr:colOff>
      <xdr:row>3</xdr:row>
      <xdr:rowOff>40500</xdr:rowOff>
    </xdr:to>
    <xdr:sp macro="" textlink="">
      <xdr:nvSpPr>
        <xdr:cNvPr id="5" name="Rectangle 4"/>
        <xdr:cNvSpPr/>
      </xdr:nvSpPr>
      <xdr:spPr>
        <a:xfrm>
          <a:off x="0" y="0"/>
          <a:ext cx="10029600" cy="612000"/>
        </a:xfrm>
        <a:prstGeom prst="rect">
          <a:avLst/>
        </a:prstGeom>
        <a:solidFill>
          <a:srgbClr val="C00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15</xdr:col>
      <xdr:colOff>509618</xdr:colOff>
      <xdr:row>3</xdr:row>
      <xdr:rowOff>147915</xdr:rowOff>
    </xdr:from>
    <xdr:to>
      <xdr:col>17</xdr:col>
      <xdr:colOff>549201</xdr:colOff>
      <xdr:row>5</xdr:row>
      <xdr:rowOff>33057</xdr:rowOff>
    </xdr:to>
    <xdr:pic>
      <xdr:nvPicPr>
        <xdr:cNvPr id="6" name="Picture 5">
          <a:hlinkClick xmlns:r="http://schemas.openxmlformats.org/officeDocument/2006/relationships" r:id="rId1" tooltip="Acorn Online Microsite"/>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7318" y="719415"/>
          <a:ext cx="1258783" cy="266142"/>
        </a:xfrm>
        <a:prstGeom prst="rect">
          <a:avLst/>
        </a:prstGeom>
      </xdr:spPr>
    </xdr:pic>
    <xdr:clientData/>
  </xdr:twoCellAnchor>
  <xdr:twoCellAnchor>
    <xdr:from>
      <xdr:col>0</xdr:col>
      <xdr:colOff>0</xdr:colOff>
      <xdr:row>103</xdr:row>
      <xdr:rowOff>0</xdr:rowOff>
    </xdr:from>
    <xdr:to>
      <xdr:col>17</xdr:col>
      <xdr:colOff>557100</xdr:colOff>
      <xdr:row>105</xdr:row>
      <xdr:rowOff>62836</xdr:rowOff>
    </xdr:to>
    <xdr:grpSp>
      <xdr:nvGrpSpPr>
        <xdr:cNvPr id="7" name="Group 6"/>
        <xdr:cNvGrpSpPr/>
      </xdr:nvGrpSpPr>
      <xdr:grpSpPr>
        <a:xfrm>
          <a:off x="0" y="15925800"/>
          <a:ext cx="10044000" cy="386686"/>
          <a:chOff x="19049" y="7219950"/>
          <a:chExt cx="10044000" cy="386686"/>
        </a:xfrm>
      </xdr:grpSpPr>
      <xdr:sp macro="" textlink="">
        <xdr:nvSpPr>
          <xdr:cNvPr id="8" name="Text Box 127">
            <a:hlinkClick xmlns:r="http://schemas.openxmlformats.org/officeDocument/2006/relationships" r:id="rId3"/>
          </xdr:cNvPr>
          <xdr:cNvSpPr>
            <a:spLocks noChangeArrowheads="1"/>
          </xdr:cNvSpPr>
        </xdr:nvSpPr>
        <xdr:spPr bwMode="auto">
          <a:xfrm>
            <a:off x="4762522" y="7291270"/>
            <a:ext cx="5296257" cy="162160"/>
          </a:xfrm>
          <a:prstGeom prst="rect">
            <a:avLst/>
          </a:prstGeom>
          <a:noFill/>
          <a:ln w="9360">
            <a:noFill/>
            <a:miter lim="800000"/>
            <a:headEnd/>
            <a:tailEnd/>
          </a:ln>
        </xdr:spPr>
        <xdr:txBody>
          <a:bodyPr vertOverflow="clip" wrap="none" lIns="0" tIns="18288" rIns="27432" bIns="18288" anchor="ctr" upright="1">
            <a:spAutoFit/>
          </a:bodyPr>
          <a:lstStyle/>
          <a:p>
            <a:pPr algn="r" rtl="0"/>
            <a:r>
              <a:rPr lang="en-GB" sz="800" b="0" i="0" baseline="0">
                <a:effectLst/>
                <a:latin typeface="+mn-lt"/>
                <a:ea typeface="+mn-ea"/>
                <a:cs typeface="+mn-cs"/>
              </a:rPr>
              <a:t>© 201 CACI Limited and all other applicable third party notices (Acorn)  can be found at </a:t>
            </a:r>
            <a:r>
              <a:rPr lang="en-GB" sz="800" b="0" i="0" u="sng" baseline="0">
                <a:solidFill>
                  <a:srgbClr val="0033BF"/>
                </a:solidFill>
                <a:effectLst/>
                <a:latin typeface="+mn-lt"/>
                <a:ea typeface="+mn-ea"/>
                <a:cs typeface="+mn-cs"/>
              </a:rPr>
              <a:t>www.caci.co.uk/copyrightnotices.pdf</a:t>
            </a:r>
            <a:endParaRPr lang="en-GB" sz="400" u="sng">
              <a:solidFill>
                <a:srgbClr val="0033BF"/>
              </a:solidFill>
              <a:effectLst/>
            </a:endParaRPr>
          </a:p>
        </xdr:txBody>
      </xdr:sp>
      <xdr:cxnSp macro="">
        <xdr:nvCxnSpPr>
          <xdr:cNvPr id="9" name="Straight Connector 8"/>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0" name="Picture 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11</xdr:col>
      <xdr:colOff>402589</xdr:colOff>
      <xdr:row>0</xdr:row>
      <xdr:rowOff>71438</xdr:rowOff>
    </xdr:from>
    <xdr:to>
      <xdr:col>13</xdr:col>
      <xdr:colOff>97789</xdr:colOff>
      <xdr:row>2</xdr:row>
      <xdr:rowOff>158438</xdr:rowOff>
    </xdr:to>
    <xdr:sp macro="" textlink="">
      <xdr:nvSpPr>
        <xdr:cNvPr id="11" name="Rounded Rectangle 10">
          <a:hlinkClick xmlns:r="http://schemas.openxmlformats.org/officeDocument/2006/relationships" r:id="rId5" tooltip="Acorn Category Profile"/>
        </xdr:cNvPr>
        <xdr:cNvSpPr/>
      </xdr:nvSpPr>
      <xdr:spPr>
        <a:xfrm>
          <a:off x="6231889" y="71438"/>
          <a:ext cx="914400" cy="468000"/>
        </a:xfrm>
        <a:prstGeom prst="roundRect">
          <a:avLst/>
        </a:prstGeom>
        <a:noFill/>
        <a:ln w="3175">
          <a:solidFill>
            <a:srgbClr val="8E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13</xdr:col>
      <xdr:colOff>555148</xdr:colOff>
      <xdr:row>0</xdr:row>
      <xdr:rowOff>71438</xdr:rowOff>
    </xdr:from>
    <xdr:to>
      <xdr:col>15</xdr:col>
      <xdr:colOff>250348</xdr:colOff>
      <xdr:row>2</xdr:row>
      <xdr:rowOff>158438</xdr:rowOff>
    </xdr:to>
    <xdr:sp macro="" textlink="">
      <xdr:nvSpPr>
        <xdr:cNvPr id="12" name="Rounded Rectangle 11">
          <a:hlinkClick xmlns:r="http://schemas.openxmlformats.org/officeDocument/2006/relationships" r:id="rId6" tooltip="Acorn Group Profile"/>
        </xdr:cNvPr>
        <xdr:cNvSpPr/>
      </xdr:nvSpPr>
      <xdr:spPr>
        <a:xfrm>
          <a:off x="7603648" y="71438"/>
          <a:ext cx="914400" cy="468000"/>
        </a:xfrm>
        <a:prstGeom prst="roundRect">
          <a:avLst/>
        </a:prstGeom>
        <a:noFill/>
        <a:ln w="3175">
          <a:solidFill>
            <a:srgbClr val="8E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16</xdr:col>
      <xdr:colOff>98108</xdr:colOff>
      <xdr:row>0</xdr:row>
      <xdr:rowOff>71438</xdr:rowOff>
    </xdr:from>
    <xdr:to>
      <xdr:col>17</xdr:col>
      <xdr:colOff>402908</xdr:colOff>
      <xdr:row>2</xdr:row>
      <xdr:rowOff>158438</xdr:rowOff>
    </xdr:to>
    <xdr:sp macro="" textlink="">
      <xdr:nvSpPr>
        <xdr:cNvPr id="13" name="Rounded Rectangle 12">
          <a:hlinkClick xmlns:r="http://schemas.openxmlformats.org/officeDocument/2006/relationships" r:id="rId7" tooltip="Acorn Type Profile"/>
        </xdr:cNvPr>
        <xdr:cNvSpPr/>
      </xdr:nvSpPr>
      <xdr:spPr>
        <a:xfrm>
          <a:off x="8975408" y="71438"/>
          <a:ext cx="914400" cy="468000"/>
        </a:xfrm>
        <a:prstGeom prst="roundRect">
          <a:avLst/>
        </a:prstGeom>
        <a:noFill/>
        <a:ln w="3175">
          <a:solidFill>
            <a:srgbClr val="8E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6</xdr:col>
      <xdr:colOff>345905</xdr:colOff>
      <xdr:row>0</xdr:row>
      <xdr:rowOff>71438</xdr:rowOff>
    </xdr:from>
    <xdr:to>
      <xdr:col>8</xdr:col>
      <xdr:colOff>188911</xdr:colOff>
      <xdr:row>2</xdr:row>
      <xdr:rowOff>158438</xdr:rowOff>
    </xdr:to>
    <xdr:sp macro="" textlink="">
      <xdr:nvSpPr>
        <xdr:cNvPr id="14" name="Rounded Rectangle 13">
          <a:hlinkClick xmlns:r="http://schemas.openxmlformats.org/officeDocument/2006/relationships" r:id="rId8" tooltip="Customer View Chart"/>
        </xdr:cNvPr>
        <xdr:cNvSpPr/>
      </xdr:nvSpPr>
      <xdr:spPr>
        <a:xfrm>
          <a:off x="3060530" y="71438"/>
          <a:ext cx="1128881"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CUSTOMER</a:t>
          </a:r>
          <a:r>
            <a:rPr lang="en-GB" sz="1050" b="1" baseline="0"/>
            <a:t> VIEW CHART</a:t>
          </a:r>
          <a:endParaRPr lang="en-GB" sz="1050" b="1"/>
        </a:p>
      </xdr:txBody>
    </xdr:sp>
    <xdr:clientData/>
  </xdr:twoCellAnchor>
  <xdr:twoCellAnchor editAs="absolute">
    <xdr:from>
      <xdr:col>9</xdr:col>
      <xdr:colOff>36670</xdr:colOff>
      <xdr:row>0</xdr:row>
      <xdr:rowOff>71438</xdr:rowOff>
    </xdr:from>
    <xdr:to>
      <xdr:col>10</xdr:col>
      <xdr:colOff>554830</xdr:colOff>
      <xdr:row>2</xdr:row>
      <xdr:rowOff>158438</xdr:rowOff>
    </xdr:to>
    <xdr:sp macro="" textlink="">
      <xdr:nvSpPr>
        <xdr:cNvPr id="15" name="Rounded Rectangle 14">
          <a:hlinkClick xmlns:r="http://schemas.openxmlformats.org/officeDocument/2006/relationships" r:id="rId9" tooltip="Profile Features"/>
        </xdr:cNvPr>
        <xdr:cNvSpPr/>
      </xdr:nvSpPr>
      <xdr:spPr>
        <a:xfrm>
          <a:off x="4646770" y="71438"/>
          <a:ext cx="1127760" cy="468000"/>
        </a:xfrm>
        <a:prstGeom prst="roundRect">
          <a:avLst/>
        </a:prstGeom>
        <a:noFill/>
        <a:ln w="3175">
          <a:solidFill>
            <a:srgbClr val="8E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PROFILE FEATURES</a:t>
          </a:r>
        </a:p>
      </xdr:txBody>
    </xdr:sp>
    <xdr:clientData/>
  </xdr:twoCellAnchor>
  <xdr:twoCellAnchor editAs="absolute">
    <xdr:from>
      <xdr:col>3</xdr:col>
      <xdr:colOff>523882</xdr:colOff>
      <xdr:row>0</xdr:row>
      <xdr:rowOff>71436</xdr:rowOff>
    </xdr:from>
    <xdr:to>
      <xdr:col>5</xdr:col>
      <xdr:colOff>498157</xdr:colOff>
      <xdr:row>2</xdr:row>
      <xdr:rowOff>158436</xdr:rowOff>
    </xdr:to>
    <xdr:sp macro="" textlink="">
      <xdr:nvSpPr>
        <xdr:cNvPr id="16" name="Rounded Rectangle 15">
          <a:hlinkClick xmlns:r="http://schemas.openxmlformats.org/officeDocument/2006/relationships" r:id="rId10" tooltip="Acorn Group Profile"/>
        </xdr:cNvPr>
        <xdr:cNvSpPr/>
      </xdr:nvSpPr>
      <xdr:spPr>
        <a:xfrm>
          <a:off x="1476382" y="71436"/>
          <a:ext cx="112680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57146</xdr:colOff>
      <xdr:row>0</xdr:row>
      <xdr:rowOff>71438</xdr:rowOff>
    </xdr:from>
    <xdr:to>
      <xdr:col>3</xdr:col>
      <xdr:colOff>65846</xdr:colOff>
      <xdr:row>2</xdr:row>
      <xdr:rowOff>158438</xdr:rowOff>
    </xdr:to>
    <xdr:sp macro="" textlink="">
      <xdr:nvSpPr>
        <xdr:cNvPr id="17" name="Rounded Rectangle 16">
          <a:hlinkClick xmlns:r="http://schemas.openxmlformats.org/officeDocument/2006/relationships" r:id="rId11" tooltip="Acorn Category Profile"/>
        </xdr:cNvPr>
        <xdr:cNvSpPr/>
      </xdr:nvSpPr>
      <xdr:spPr>
        <a:xfrm>
          <a:off x="57146" y="71438"/>
          <a:ext cx="961200" cy="468000"/>
        </a:xfrm>
        <a:prstGeom prst="roundRect">
          <a:avLst/>
        </a:prstGeom>
        <a:solidFill>
          <a:srgbClr val="8E0000"/>
        </a:solidFill>
        <a:ln w="3175">
          <a:solidFill>
            <a:srgbClr val="8E0000"/>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BACK TO 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9</xdr:col>
      <xdr:colOff>321451</xdr:colOff>
      <xdr:row>27</xdr:row>
      <xdr:rowOff>11887</xdr:rowOff>
    </xdr:from>
    <xdr:to>
      <xdr:col>10</xdr:col>
      <xdr:colOff>173888</xdr:colOff>
      <xdr:row>29</xdr:row>
      <xdr:rowOff>122920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07851" y="4345762"/>
          <a:ext cx="462037" cy="415833"/>
        </a:xfrm>
        <a:prstGeom prst="rect">
          <a:avLst/>
        </a:prstGeom>
      </xdr:spPr>
    </xdr:pic>
    <xdr:clientData/>
  </xdr:twoCellAnchor>
  <xdr:twoCellAnchor>
    <xdr:from>
      <xdr:col>11</xdr:col>
      <xdr:colOff>47625</xdr:colOff>
      <xdr:row>37</xdr:row>
      <xdr:rowOff>76199</xdr:rowOff>
    </xdr:from>
    <xdr:to>
      <xdr:col>15</xdr:col>
      <xdr:colOff>866775</xdr:colOff>
      <xdr:row>54</xdr:row>
      <xdr:rowOff>28575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35</xdr:row>
      <xdr:rowOff>123826</xdr:rowOff>
    </xdr:from>
    <xdr:to>
      <xdr:col>4</xdr:col>
      <xdr:colOff>295275</xdr:colOff>
      <xdr:row>54</xdr:row>
      <xdr:rowOff>142876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0</xdr:colOff>
      <xdr:row>4</xdr:row>
      <xdr:rowOff>76200</xdr:rowOff>
    </xdr:from>
    <xdr:to>
      <xdr:col>11</xdr:col>
      <xdr:colOff>600075</xdr:colOff>
      <xdr:row>7</xdr:row>
      <xdr:rowOff>38100</xdr:rowOff>
    </xdr:to>
    <xdr:sp macro="" textlink="">
      <xdr:nvSpPr>
        <xdr:cNvPr id="5" name="Text Box 128"/>
        <xdr:cNvSpPr>
          <a:spLocks noChangeArrowheads="1"/>
        </xdr:cNvSpPr>
      </xdr:nvSpPr>
      <xdr:spPr bwMode="auto">
        <a:xfrm>
          <a:off x="0" y="685800"/>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PROFILE </a:t>
          </a:r>
          <a:r>
            <a:rPr lang="en-GB" sz="2000" b="1" i="0" u="none" strike="noStrike" baseline="0">
              <a:solidFill>
                <a:srgbClr val="938B8B"/>
              </a:solidFill>
              <a:latin typeface="+mn-lt"/>
            </a:rPr>
            <a:t>OVERVIEW</a:t>
          </a:r>
        </a:p>
      </xdr:txBody>
    </xdr:sp>
    <xdr:clientData/>
  </xdr:twoCellAnchor>
  <xdr:twoCellAnchor editAs="absolute">
    <xdr:from>
      <xdr:col>2</xdr:col>
      <xdr:colOff>19049</xdr:colOff>
      <xdr:row>8</xdr:row>
      <xdr:rowOff>38100</xdr:rowOff>
    </xdr:from>
    <xdr:to>
      <xdr:col>11</xdr:col>
      <xdr:colOff>600074</xdr:colOff>
      <xdr:row>9</xdr:row>
      <xdr:rowOff>66675</xdr:rowOff>
    </xdr:to>
    <xdr:sp macro="" textlink="PROFILE_DESC">
      <xdr:nvSpPr>
        <xdr:cNvPr id="6" name="Rectangle 5"/>
        <xdr:cNvSpPr/>
      </xdr:nvSpPr>
      <xdr:spPr>
        <a:xfrm>
          <a:off x="1238249" y="1257300"/>
          <a:ext cx="60674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20B07D7F-F13E-49E7-9C2C-888C05FFC8EB}" type="TxLink">
            <a:rPr lang="en-US" sz="1200" b="1" i="0" u="none" strike="noStrike">
              <a:solidFill>
                <a:srgbClr val="000000"/>
              </a:solidFill>
              <a:latin typeface="+mn-lt"/>
              <a:cs typeface="Arial"/>
            </a:rPr>
            <a:pPr algn="l"/>
            <a:t>Holiday Park Visitors</a:t>
          </a:fld>
          <a:endParaRPr lang="en-GB" sz="1200" b="1">
            <a:latin typeface="+mn-lt"/>
          </a:endParaRPr>
        </a:p>
      </xdr:txBody>
    </xdr:sp>
    <xdr:clientData/>
  </xdr:twoCellAnchor>
  <xdr:twoCellAnchor editAs="absolute">
    <xdr:from>
      <xdr:col>2</xdr:col>
      <xdr:colOff>19050</xdr:colOff>
      <xdr:row>9</xdr:row>
      <xdr:rowOff>104775</xdr:rowOff>
    </xdr:from>
    <xdr:to>
      <xdr:col>11</xdr:col>
      <xdr:colOff>600074</xdr:colOff>
      <xdr:row>10</xdr:row>
      <xdr:rowOff>133350</xdr:rowOff>
    </xdr:to>
    <xdr:sp macro="" textlink="'Input Sheet'!C6">
      <xdr:nvSpPr>
        <xdr:cNvPr id="7" name="Rectangle 6"/>
        <xdr:cNvSpPr/>
      </xdr:nvSpPr>
      <xdr:spPr>
        <a:xfrm>
          <a:off x="1238250" y="1476375"/>
          <a:ext cx="60674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Great Britain</a:t>
          </a:fld>
          <a:endParaRPr lang="en-GB" sz="3600" b="1">
            <a:solidFill>
              <a:sysClr val="windowText" lastClr="000000"/>
            </a:solidFill>
            <a:latin typeface="+mn-lt"/>
          </a:endParaRPr>
        </a:p>
      </xdr:txBody>
    </xdr:sp>
    <xdr:clientData/>
  </xdr:twoCellAnchor>
  <xdr:twoCellAnchor editAs="absolute">
    <xdr:from>
      <xdr:col>0</xdr:col>
      <xdr:colOff>542925</xdr:colOff>
      <xdr:row>8</xdr:row>
      <xdr:rowOff>9525</xdr:rowOff>
    </xdr:from>
    <xdr:to>
      <xdr:col>2</xdr:col>
      <xdr:colOff>238125</xdr:colOff>
      <xdr:row>11</xdr:row>
      <xdr:rowOff>66675</xdr:rowOff>
    </xdr:to>
    <xdr:sp macro="" textlink="">
      <xdr:nvSpPr>
        <xdr:cNvPr id="8" name="Rectangle 7"/>
        <xdr:cNvSpPr/>
      </xdr:nvSpPr>
      <xdr:spPr>
        <a:xfrm>
          <a:off x="542925" y="1228725"/>
          <a:ext cx="914400" cy="5143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o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0</xdr:col>
      <xdr:colOff>0</xdr:colOff>
      <xdr:row>0</xdr:row>
      <xdr:rowOff>0</xdr:rowOff>
    </xdr:from>
    <xdr:to>
      <xdr:col>15</xdr:col>
      <xdr:colOff>885600</xdr:colOff>
      <xdr:row>4</xdr:row>
      <xdr:rowOff>2400</xdr:rowOff>
    </xdr:to>
    <xdr:sp macro="" textlink="">
      <xdr:nvSpPr>
        <xdr:cNvPr id="9" name="Rectangle 8"/>
        <xdr:cNvSpPr/>
      </xdr:nvSpPr>
      <xdr:spPr>
        <a:xfrm>
          <a:off x="0" y="0"/>
          <a:ext cx="10029600" cy="612000"/>
        </a:xfrm>
        <a:prstGeom prst="rect">
          <a:avLst/>
        </a:prstGeom>
        <a:solidFill>
          <a:srgbClr val="C00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10</xdr:col>
      <xdr:colOff>135890</xdr:colOff>
      <xdr:row>0</xdr:row>
      <xdr:rowOff>72000</xdr:rowOff>
    </xdr:from>
    <xdr:to>
      <xdr:col>11</xdr:col>
      <xdr:colOff>440690</xdr:colOff>
      <xdr:row>3</xdr:row>
      <xdr:rowOff>82800</xdr:rowOff>
    </xdr:to>
    <xdr:sp macro="" textlink="">
      <xdr:nvSpPr>
        <xdr:cNvPr id="10" name="Rounded Rectangle 9">
          <a:hlinkClick xmlns:r="http://schemas.openxmlformats.org/officeDocument/2006/relationships" r:id="rId4" tooltip="Acorn Category Profile"/>
        </xdr:cNvPr>
        <xdr:cNvSpPr/>
      </xdr:nvSpPr>
      <xdr:spPr>
        <a:xfrm>
          <a:off x="6231890" y="72000"/>
          <a:ext cx="914400" cy="468000"/>
        </a:xfrm>
        <a:prstGeom prst="roundRect">
          <a:avLst/>
        </a:prstGeom>
        <a:noFill/>
        <a:ln w="3175">
          <a:solidFill>
            <a:srgbClr val="8E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12</xdr:col>
      <xdr:colOff>288449</xdr:colOff>
      <xdr:row>0</xdr:row>
      <xdr:rowOff>72000</xdr:rowOff>
    </xdr:from>
    <xdr:to>
      <xdr:col>13</xdr:col>
      <xdr:colOff>593249</xdr:colOff>
      <xdr:row>3</xdr:row>
      <xdr:rowOff>82800</xdr:rowOff>
    </xdr:to>
    <xdr:sp macro="" textlink="">
      <xdr:nvSpPr>
        <xdr:cNvPr id="11" name="Rounded Rectangle 10">
          <a:hlinkClick xmlns:r="http://schemas.openxmlformats.org/officeDocument/2006/relationships" r:id="rId5" tooltip="Acorn Group Profile"/>
        </xdr:cNvPr>
        <xdr:cNvSpPr/>
      </xdr:nvSpPr>
      <xdr:spPr>
        <a:xfrm>
          <a:off x="7603649" y="72000"/>
          <a:ext cx="914400" cy="468000"/>
        </a:xfrm>
        <a:prstGeom prst="roundRect">
          <a:avLst/>
        </a:prstGeom>
        <a:noFill/>
        <a:ln w="3175">
          <a:solidFill>
            <a:srgbClr val="8E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441009</xdr:colOff>
      <xdr:row>0</xdr:row>
      <xdr:rowOff>72000</xdr:rowOff>
    </xdr:from>
    <xdr:to>
      <xdr:col>15</xdr:col>
      <xdr:colOff>745809</xdr:colOff>
      <xdr:row>3</xdr:row>
      <xdr:rowOff>82800</xdr:rowOff>
    </xdr:to>
    <xdr:sp macro="" textlink="">
      <xdr:nvSpPr>
        <xdr:cNvPr id="12" name="Rounded Rectangle 11">
          <a:hlinkClick xmlns:r="http://schemas.openxmlformats.org/officeDocument/2006/relationships" r:id="rId6" tooltip="Acorn Type Profile"/>
        </xdr:cNvPr>
        <xdr:cNvSpPr/>
      </xdr:nvSpPr>
      <xdr:spPr>
        <a:xfrm>
          <a:off x="8975409" y="72000"/>
          <a:ext cx="914400" cy="468000"/>
        </a:xfrm>
        <a:prstGeom prst="roundRect">
          <a:avLst/>
        </a:prstGeom>
        <a:noFill/>
        <a:ln w="3175">
          <a:solidFill>
            <a:srgbClr val="8E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5</xdr:col>
      <xdr:colOff>13652</xdr:colOff>
      <xdr:row>0</xdr:row>
      <xdr:rowOff>72000</xdr:rowOff>
    </xdr:from>
    <xdr:to>
      <xdr:col>6</xdr:col>
      <xdr:colOff>531812</xdr:colOff>
      <xdr:row>3</xdr:row>
      <xdr:rowOff>82800</xdr:rowOff>
    </xdr:to>
    <xdr:sp macro="" textlink="">
      <xdr:nvSpPr>
        <xdr:cNvPr id="13" name="Rounded Rectangle 12">
          <a:hlinkClick xmlns:r="http://schemas.openxmlformats.org/officeDocument/2006/relationships" r:id="rId7" tooltip="Customer View Chart"/>
        </xdr:cNvPr>
        <xdr:cNvSpPr/>
      </xdr:nvSpPr>
      <xdr:spPr>
        <a:xfrm>
          <a:off x="3061652" y="72000"/>
          <a:ext cx="1127760" cy="468000"/>
        </a:xfrm>
        <a:prstGeom prst="roundRect">
          <a:avLst/>
        </a:prstGeom>
        <a:noFill/>
        <a:ln w="3175">
          <a:solidFill>
            <a:srgbClr val="8E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CUSTOMER</a:t>
          </a:r>
          <a:r>
            <a:rPr lang="en-GB" sz="1050" b="1" baseline="0"/>
            <a:t> VIEW CHART</a:t>
          </a:r>
          <a:endParaRPr lang="en-GB" sz="1050" b="1"/>
        </a:p>
      </xdr:txBody>
    </xdr:sp>
    <xdr:clientData/>
  </xdr:twoCellAnchor>
  <xdr:twoCellAnchor editAs="absolute">
    <xdr:from>
      <xdr:col>7</xdr:col>
      <xdr:colOff>379571</xdr:colOff>
      <xdr:row>0</xdr:row>
      <xdr:rowOff>72000</xdr:rowOff>
    </xdr:from>
    <xdr:to>
      <xdr:col>9</xdr:col>
      <xdr:colOff>288131</xdr:colOff>
      <xdr:row>3</xdr:row>
      <xdr:rowOff>82800</xdr:rowOff>
    </xdr:to>
    <xdr:sp macro="" textlink="">
      <xdr:nvSpPr>
        <xdr:cNvPr id="14" name="Rounded Rectangle 13">
          <a:hlinkClick xmlns:r="http://schemas.openxmlformats.org/officeDocument/2006/relationships" r:id="rId8" tooltip="Profile Features"/>
        </xdr:cNvPr>
        <xdr:cNvSpPr/>
      </xdr:nvSpPr>
      <xdr:spPr>
        <a:xfrm>
          <a:off x="4646771" y="72000"/>
          <a:ext cx="1127760" cy="468000"/>
        </a:xfrm>
        <a:prstGeom prst="roundRect">
          <a:avLst/>
        </a:prstGeom>
        <a:noFill/>
        <a:ln w="3175">
          <a:solidFill>
            <a:srgbClr val="8E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PROFILE FEATURES</a:t>
          </a:r>
        </a:p>
      </xdr:txBody>
    </xdr:sp>
    <xdr:clientData/>
  </xdr:twoCellAnchor>
  <xdr:twoCellAnchor editAs="absolute">
    <xdr:from>
      <xdr:col>14</xdr:col>
      <xdr:colOff>242918</xdr:colOff>
      <xdr:row>4</xdr:row>
      <xdr:rowOff>109815</xdr:rowOff>
    </xdr:from>
    <xdr:to>
      <xdr:col>15</xdr:col>
      <xdr:colOff>892101</xdr:colOff>
      <xdr:row>6</xdr:row>
      <xdr:rowOff>71157</xdr:rowOff>
    </xdr:to>
    <xdr:pic>
      <xdr:nvPicPr>
        <xdr:cNvPr id="15" name="Picture 14">
          <a:hlinkClick xmlns:r="http://schemas.openxmlformats.org/officeDocument/2006/relationships" r:id="rId9" tooltip="Acorn Online Microsite"/>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777318" y="719415"/>
          <a:ext cx="1258783" cy="266142"/>
        </a:xfrm>
        <a:prstGeom prst="rect">
          <a:avLst/>
        </a:prstGeom>
      </xdr:spPr>
    </xdr:pic>
    <xdr:clientData/>
  </xdr:twoCellAnchor>
  <xdr:twoCellAnchor>
    <xdr:from>
      <xdr:col>0</xdr:col>
      <xdr:colOff>0</xdr:colOff>
      <xdr:row>96</xdr:row>
      <xdr:rowOff>57150</xdr:rowOff>
    </xdr:from>
    <xdr:to>
      <xdr:col>15</xdr:col>
      <xdr:colOff>900000</xdr:colOff>
      <xdr:row>98</xdr:row>
      <xdr:rowOff>129511</xdr:rowOff>
    </xdr:to>
    <xdr:grpSp>
      <xdr:nvGrpSpPr>
        <xdr:cNvPr id="16" name="Group 15"/>
        <xdr:cNvGrpSpPr/>
      </xdr:nvGrpSpPr>
      <xdr:grpSpPr>
        <a:xfrm>
          <a:off x="0" y="15744825"/>
          <a:ext cx="10044000" cy="386686"/>
          <a:chOff x="19049" y="7219950"/>
          <a:chExt cx="10044000" cy="386686"/>
        </a:xfrm>
      </xdr:grpSpPr>
      <xdr:sp macro="" textlink="">
        <xdr:nvSpPr>
          <xdr:cNvPr id="17" name="Text Box 127">
            <a:hlinkClick xmlns:r="http://schemas.openxmlformats.org/officeDocument/2006/relationships" r:id="rId11"/>
          </xdr:cNvPr>
          <xdr:cNvSpPr>
            <a:spLocks noChangeArrowheads="1"/>
          </xdr:cNvSpPr>
        </xdr:nvSpPr>
        <xdr:spPr bwMode="auto">
          <a:xfrm>
            <a:off x="4634987" y="7291270"/>
            <a:ext cx="5423792" cy="162160"/>
          </a:xfrm>
          <a:prstGeom prst="rect">
            <a:avLst/>
          </a:prstGeom>
          <a:noFill/>
          <a:ln w="9360">
            <a:noFill/>
            <a:miter lim="800000"/>
            <a:headEnd/>
            <a:tailEnd/>
          </a:ln>
        </xdr:spPr>
        <xdr:txBody>
          <a:bodyPr vertOverflow="clip" wrap="none" lIns="0" tIns="18288" rIns="27432" bIns="18288" anchor="ctr" upright="1">
            <a:spAutoFit/>
          </a:bodyPr>
          <a:lstStyle/>
          <a:p>
            <a:pPr algn="r" rtl="0"/>
            <a:r>
              <a:rPr lang="en-GB" sz="800" b="0" i="0" baseline="0">
                <a:effectLst/>
                <a:latin typeface="+mn-lt"/>
                <a:ea typeface="+mn-ea"/>
                <a:cs typeface="+mn-cs"/>
              </a:rPr>
              <a:t>© 2016 CACI Limited and all other applicable third party notices (Acorn)  can be found at </a:t>
            </a:r>
            <a:r>
              <a:rPr lang="en-GB" sz="800" b="0" i="0" u="sng" baseline="0">
                <a:solidFill>
                  <a:srgbClr val="0033BF"/>
                </a:solidFill>
                <a:effectLst/>
                <a:latin typeface="+mn-lt"/>
                <a:ea typeface="+mn-ea"/>
                <a:cs typeface="+mn-cs"/>
              </a:rPr>
              <a:t>www.caci.co.uk/copyrightnotices.pdf</a:t>
            </a:r>
            <a:endParaRPr lang="en-GB" sz="400" u="sng">
              <a:solidFill>
                <a:srgbClr val="0033BF"/>
              </a:solidFill>
              <a:effectLst/>
            </a:endParaRPr>
          </a:p>
        </xdr:txBody>
      </xdr:sp>
      <xdr:cxnSp macro="">
        <xdr:nvCxnSpPr>
          <xdr:cNvPr id="18" name="Straight Connector 17"/>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9" name="Picture 18"/>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xdr:from>
      <xdr:col>0</xdr:col>
      <xdr:colOff>0</xdr:colOff>
      <xdr:row>189</xdr:row>
      <xdr:rowOff>47625</xdr:rowOff>
    </xdr:from>
    <xdr:to>
      <xdr:col>15</xdr:col>
      <xdr:colOff>900000</xdr:colOff>
      <xdr:row>191</xdr:row>
      <xdr:rowOff>129511</xdr:rowOff>
    </xdr:to>
    <xdr:grpSp>
      <xdr:nvGrpSpPr>
        <xdr:cNvPr id="20" name="Group 19"/>
        <xdr:cNvGrpSpPr/>
      </xdr:nvGrpSpPr>
      <xdr:grpSpPr>
        <a:xfrm>
          <a:off x="0" y="30832425"/>
          <a:ext cx="10044000" cy="386686"/>
          <a:chOff x="19049" y="7219950"/>
          <a:chExt cx="10044000" cy="386686"/>
        </a:xfrm>
      </xdr:grpSpPr>
      <xdr:sp macro="" textlink="">
        <xdr:nvSpPr>
          <xdr:cNvPr id="21" name="Text Box 127">
            <a:hlinkClick xmlns:r="http://schemas.openxmlformats.org/officeDocument/2006/relationships" r:id="rId11"/>
          </xdr:cNvPr>
          <xdr:cNvSpPr>
            <a:spLocks noChangeArrowheads="1"/>
          </xdr:cNvSpPr>
        </xdr:nvSpPr>
        <xdr:spPr bwMode="auto">
          <a:xfrm>
            <a:off x="4634987" y="7291270"/>
            <a:ext cx="5423792" cy="162160"/>
          </a:xfrm>
          <a:prstGeom prst="rect">
            <a:avLst/>
          </a:prstGeom>
          <a:noFill/>
          <a:ln w="9360">
            <a:noFill/>
            <a:miter lim="800000"/>
            <a:headEnd/>
            <a:tailEnd/>
          </a:ln>
        </xdr:spPr>
        <xdr:txBody>
          <a:bodyPr vertOverflow="clip" wrap="none" lIns="0" tIns="18288" rIns="27432" bIns="18288" anchor="ctr" upright="1">
            <a:spAutoFit/>
          </a:bodyPr>
          <a:lstStyle/>
          <a:p>
            <a:pPr algn="r" rtl="0"/>
            <a:r>
              <a:rPr lang="en-GB" sz="800" b="0" i="0" baseline="0">
                <a:effectLst/>
                <a:latin typeface="+mn-lt"/>
                <a:ea typeface="+mn-ea"/>
                <a:cs typeface="+mn-cs"/>
              </a:rPr>
              <a:t>© 2016 CACI Limited and all other applicable third party notices (Acorn)  can be found at </a:t>
            </a:r>
            <a:r>
              <a:rPr lang="en-GB" sz="800" b="0" i="0" u="sng" baseline="0">
                <a:solidFill>
                  <a:srgbClr val="0033BF"/>
                </a:solidFill>
                <a:effectLst/>
                <a:latin typeface="+mn-lt"/>
                <a:ea typeface="+mn-ea"/>
                <a:cs typeface="+mn-cs"/>
              </a:rPr>
              <a:t>www.caci.co.uk/copyrightnotices.pdf</a:t>
            </a:r>
            <a:endParaRPr lang="en-GB" sz="400" u="sng">
              <a:solidFill>
                <a:srgbClr val="0033BF"/>
              </a:solidFill>
              <a:effectLst/>
            </a:endParaRPr>
          </a:p>
        </xdr:txBody>
      </xdr:sp>
      <xdr:cxnSp macro="">
        <xdr:nvCxnSpPr>
          <xdr:cNvPr id="22" name="Straight Connector 21"/>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23" name="Picture 2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0</xdr:colOff>
      <xdr:row>13</xdr:row>
      <xdr:rowOff>0</xdr:rowOff>
    </xdr:from>
    <xdr:to>
      <xdr:col>5</xdr:col>
      <xdr:colOff>309150</xdr:colOff>
      <xdr:row>30</xdr:row>
      <xdr:rowOff>57149</xdr:rowOff>
    </xdr:to>
    <xdr:grpSp>
      <xdr:nvGrpSpPr>
        <xdr:cNvPr id="24" name="Group 23"/>
        <xdr:cNvGrpSpPr/>
      </xdr:nvGrpSpPr>
      <xdr:grpSpPr>
        <a:xfrm>
          <a:off x="0" y="2066925"/>
          <a:ext cx="3357150" cy="2781299"/>
          <a:chOff x="0" y="2066925"/>
          <a:chExt cx="3357150" cy="2781299"/>
        </a:xfrm>
      </xdr:grpSpPr>
      <xdr:cxnSp macro="">
        <xdr:nvCxnSpPr>
          <xdr:cNvPr id="25" name="Straight Connector 24"/>
          <xdr:cNvCxnSpPr/>
        </xdr:nvCxnSpPr>
        <xdr:spPr>
          <a:xfrm flipV="1">
            <a:off x="106665" y="2305050"/>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pic>
        <xdr:nvPicPr>
          <xdr:cNvPr id="26" name="Picture 25"/>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09625" y="2381250"/>
            <a:ext cx="361950" cy="419669"/>
          </a:xfrm>
          <a:prstGeom prst="rect">
            <a:avLst/>
          </a:prstGeom>
        </xdr:spPr>
      </xdr:pic>
      <xdr:sp macro="" textlink="$D$212">
        <xdr:nvSpPr>
          <xdr:cNvPr id="27" name="Oval 26"/>
          <xdr:cNvSpPr/>
        </xdr:nvSpPr>
        <xdr:spPr>
          <a:xfrm>
            <a:off x="1457326" y="2271116"/>
            <a:ext cx="571500" cy="571500"/>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68D432F1-6294-45A0-A00F-7F0B4088E03A}" type="TxLink">
              <a:rPr lang="en-US" sz="1600" b="1" i="0" u="none" strike="noStrike">
                <a:solidFill>
                  <a:schemeClr val="bg1"/>
                </a:solidFill>
                <a:latin typeface="Calibri"/>
              </a:rPr>
              <a:pPr algn="ctr"/>
              <a:t>39.7</a:t>
            </a:fld>
            <a:endParaRPr lang="en-GB" sz="4800" b="1">
              <a:solidFill>
                <a:schemeClr val="bg1"/>
              </a:solidFill>
            </a:endParaRPr>
          </a:p>
        </xdr:txBody>
      </xdr:sp>
      <xdr:sp macro="" textlink="$F$212">
        <xdr:nvSpPr>
          <xdr:cNvPr id="28" name="Oval 27"/>
          <xdr:cNvSpPr/>
        </xdr:nvSpPr>
        <xdr:spPr>
          <a:xfrm>
            <a:off x="2171701" y="2271116"/>
            <a:ext cx="571500" cy="571500"/>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marL="0" indent="0" algn="ctr"/>
            <a:fld id="{EEE93FA0-F70B-4570-9CF5-C49F1995627C}" type="TxLink">
              <a:rPr lang="en-US" sz="1600" b="1" i="0" u="none" strike="noStrike">
                <a:solidFill>
                  <a:schemeClr val="bg1"/>
                </a:solidFill>
                <a:latin typeface="Calibri"/>
                <a:ea typeface="+mn-ea"/>
                <a:cs typeface="+mn-cs"/>
              </a:rPr>
              <a:pPr marL="0" indent="0" algn="ctr"/>
              <a:t>40.4</a:t>
            </a:fld>
            <a:endParaRPr lang="en-GB" sz="1600" b="1" i="0" u="none" strike="noStrike">
              <a:solidFill>
                <a:schemeClr val="bg1"/>
              </a:solidFill>
              <a:latin typeface="Calibri"/>
              <a:ea typeface="+mn-ea"/>
              <a:cs typeface="+mn-cs"/>
            </a:endParaRPr>
          </a:p>
        </xdr:txBody>
      </xdr:sp>
      <xdr:sp macro="" textlink="">
        <xdr:nvSpPr>
          <xdr:cNvPr id="29" name="TextBox 28"/>
          <xdr:cNvSpPr txBox="1"/>
        </xdr:nvSpPr>
        <xdr:spPr>
          <a:xfrm>
            <a:off x="38100" y="2343150"/>
            <a:ext cx="876301" cy="461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50" b="1"/>
              <a:t>Average Age</a:t>
            </a:r>
          </a:p>
        </xdr:txBody>
      </xdr:sp>
      <xdr:sp macro="" textlink="">
        <xdr:nvSpPr>
          <xdr:cNvPr id="30" name="TextBox 29"/>
          <xdr:cNvSpPr txBox="1"/>
        </xdr:nvSpPr>
        <xdr:spPr>
          <a:xfrm>
            <a:off x="1114425" y="2066925"/>
            <a:ext cx="1266826" cy="2708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50" b="1">
                <a:solidFill>
                  <a:sysClr val="windowText" lastClr="000000"/>
                </a:solidFill>
              </a:rPr>
              <a:t>Profile</a:t>
            </a:r>
          </a:p>
        </xdr:txBody>
      </xdr:sp>
      <xdr:sp macro="" textlink="">
        <xdr:nvSpPr>
          <xdr:cNvPr id="31" name="TextBox 30"/>
          <xdr:cNvSpPr txBox="1"/>
        </xdr:nvSpPr>
        <xdr:spPr>
          <a:xfrm>
            <a:off x="1828800" y="2066925"/>
            <a:ext cx="1266826" cy="2708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50" b="1">
                <a:solidFill>
                  <a:sysClr val="windowText" lastClr="000000"/>
                </a:solidFill>
              </a:rPr>
              <a:t>Base</a:t>
            </a:r>
          </a:p>
        </xdr:txBody>
      </xdr:sp>
      <xdr:graphicFrame macro="">
        <xdr:nvGraphicFramePr>
          <xdr:cNvPr id="32" name="Chart 31"/>
          <xdr:cNvGraphicFramePr>
            <a:graphicFrameLocks/>
          </xdr:cNvGraphicFramePr>
        </xdr:nvGraphicFramePr>
        <xdr:xfrm>
          <a:off x="0" y="3105150"/>
          <a:ext cx="2933700" cy="1743074"/>
        </xdr:xfrm>
        <a:graphic>
          <a:graphicData uri="http://schemas.openxmlformats.org/drawingml/2006/chart">
            <c:chart xmlns:c="http://schemas.openxmlformats.org/drawingml/2006/chart" xmlns:r="http://schemas.openxmlformats.org/officeDocument/2006/relationships" r:id="rId14"/>
          </a:graphicData>
        </a:graphic>
      </xdr:graphicFrame>
      <xdr:sp macro="" textlink="">
        <xdr:nvSpPr>
          <xdr:cNvPr id="33" name="TextBox 32"/>
          <xdr:cNvSpPr txBox="1"/>
        </xdr:nvSpPr>
        <xdr:spPr>
          <a:xfrm>
            <a:off x="0" y="3000375"/>
            <a:ext cx="1543051" cy="2422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50" b="1"/>
              <a:t>Age Bands: Profile</a:t>
            </a:r>
          </a:p>
        </xdr:txBody>
      </xdr:sp>
      <xdr:sp macro="" textlink="$D$197">
        <xdr:nvSpPr>
          <xdr:cNvPr id="34" name="Oval 33"/>
          <xdr:cNvSpPr/>
        </xdr:nvSpPr>
        <xdr:spPr>
          <a:xfrm>
            <a:off x="3105150" y="3267075"/>
            <a:ext cx="252000"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90C90186-764E-499C-994F-305CDEA8819C}" type="TxLink">
              <a:rPr lang="en-US" sz="900" b="1" i="0" u="none" strike="noStrike">
                <a:solidFill>
                  <a:schemeClr val="bg1"/>
                </a:solidFill>
                <a:latin typeface="Calibri"/>
              </a:rPr>
              <a:pPr algn="ctr"/>
              <a:t>106</a:t>
            </a:fld>
            <a:endParaRPr lang="en-GB" sz="1100" b="1">
              <a:solidFill>
                <a:schemeClr val="bg1"/>
              </a:solidFill>
            </a:endParaRPr>
          </a:p>
        </xdr:txBody>
      </xdr:sp>
      <xdr:sp macro="" textlink="$D$198">
        <xdr:nvSpPr>
          <xdr:cNvPr id="35" name="Oval 34"/>
          <xdr:cNvSpPr/>
        </xdr:nvSpPr>
        <xdr:spPr>
          <a:xfrm>
            <a:off x="3105150" y="3557587"/>
            <a:ext cx="252000"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C2804641-2E1D-4071-A444-E743A41F0ED6}" type="TxLink">
              <a:rPr lang="en-US" sz="900" b="1" i="0" u="none" strike="noStrike">
                <a:solidFill>
                  <a:schemeClr val="bg1"/>
                </a:solidFill>
                <a:latin typeface="Calibri"/>
              </a:rPr>
              <a:pPr algn="ctr"/>
              <a:t>98</a:t>
            </a:fld>
            <a:endParaRPr lang="en-GB" sz="1100" b="1">
              <a:solidFill>
                <a:schemeClr val="bg1"/>
              </a:solidFill>
            </a:endParaRPr>
          </a:p>
        </xdr:txBody>
      </xdr:sp>
      <xdr:sp macro="" textlink="$D$199">
        <xdr:nvSpPr>
          <xdr:cNvPr id="36" name="Oval 35"/>
          <xdr:cNvSpPr/>
        </xdr:nvSpPr>
        <xdr:spPr>
          <a:xfrm>
            <a:off x="3105150" y="3848100"/>
            <a:ext cx="252000"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D08CD930-0121-4646-B01F-0B40A34EA7E2}" type="TxLink">
              <a:rPr lang="en-US" sz="900" b="1" i="0" u="none" strike="noStrike">
                <a:solidFill>
                  <a:schemeClr val="bg1"/>
                </a:solidFill>
                <a:latin typeface="Calibri"/>
              </a:rPr>
              <a:pPr algn="ctr"/>
              <a:t>102</a:t>
            </a:fld>
            <a:endParaRPr lang="en-GB" sz="1100" b="1">
              <a:solidFill>
                <a:schemeClr val="bg1"/>
              </a:solidFill>
            </a:endParaRPr>
          </a:p>
        </xdr:txBody>
      </xdr:sp>
      <xdr:sp macro="" textlink="$D$200">
        <xdr:nvSpPr>
          <xdr:cNvPr id="37" name="Oval 36"/>
          <xdr:cNvSpPr/>
        </xdr:nvSpPr>
        <xdr:spPr>
          <a:xfrm>
            <a:off x="3105150" y="4138613"/>
            <a:ext cx="252000"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79A76F40-050F-4C5B-8708-A1A743F4CCB6}" type="TxLink">
              <a:rPr lang="en-US" sz="900" b="1" i="0" u="none" strike="noStrike">
                <a:solidFill>
                  <a:schemeClr val="bg1"/>
                </a:solidFill>
                <a:latin typeface="Calibri"/>
              </a:rPr>
              <a:pPr algn="ctr"/>
              <a:t>98</a:t>
            </a:fld>
            <a:endParaRPr lang="en-GB" sz="1100" b="1">
              <a:solidFill>
                <a:schemeClr val="bg1"/>
              </a:solidFill>
            </a:endParaRPr>
          </a:p>
        </xdr:txBody>
      </xdr:sp>
      <xdr:sp macro="" textlink="$D$201">
        <xdr:nvSpPr>
          <xdr:cNvPr id="38" name="Oval 37"/>
          <xdr:cNvSpPr/>
        </xdr:nvSpPr>
        <xdr:spPr>
          <a:xfrm>
            <a:off x="3105150" y="4429125"/>
            <a:ext cx="252000"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3C5FD709-5872-45B8-8EE3-FB366CA298BA}" type="TxLink">
              <a:rPr lang="en-US" sz="900" b="1" i="0" u="none" strike="noStrike">
                <a:solidFill>
                  <a:schemeClr val="bg1"/>
                </a:solidFill>
                <a:latin typeface="Calibri"/>
              </a:rPr>
              <a:pPr algn="ctr"/>
              <a:t>95</a:t>
            </a:fld>
            <a:endParaRPr lang="en-GB" sz="1100" b="1">
              <a:solidFill>
                <a:schemeClr val="bg1"/>
              </a:solidFill>
            </a:endParaRPr>
          </a:p>
        </xdr:txBody>
      </xdr:sp>
    </xdr:grpSp>
    <xdr:clientData fLocksWithSheet="0"/>
  </xdr:twoCellAnchor>
  <xdr:twoCellAnchor>
    <xdr:from>
      <xdr:col>4</xdr:col>
      <xdr:colOff>457200</xdr:colOff>
      <xdr:row>18</xdr:row>
      <xdr:rowOff>72033</xdr:rowOff>
    </xdr:from>
    <xdr:to>
      <xdr:col>5</xdr:col>
      <xdr:colOff>514350</xdr:colOff>
      <xdr:row>19</xdr:row>
      <xdr:rowOff>127991</xdr:rowOff>
    </xdr:to>
    <xdr:sp macro="" textlink="">
      <xdr:nvSpPr>
        <xdr:cNvPr id="39" name="TextBox 38"/>
        <xdr:cNvSpPr txBox="1"/>
      </xdr:nvSpPr>
      <xdr:spPr>
        <a:xfrm>
          <a:off x="2895600" y="3034308"/>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clientData/>
  </xdr:twoCellAnchor>
  <xdr:twoCellAnchor>
    <xdr:from>
      <xdr:col>5</xdr:col>
      <xdr:colOff>581025</xdr:colOff>
      <xdr:row>13</xdr:row>
      <xdr:rowOff>123825</xdr:rowOff>
    </xdr:from>
    <xdr:to>
      <xdr:col>5</xdr:col>
      <xdr:colOff>581025</xdr:colOff>
      <xdr:row>30</xdr:row>
      <xdr:rowOff>123825</xdr:rowOff>
    </xdr:to>
    <xdr:cxnSp macro="">
      <xdr:nvCxnSpPr>
        <xdr:cNvPr id="40" name="Straight Connector 39"/>
        <xdr:cNvCxnSpPr/>
      </xdr:nvCxnSpPr>
      <xdr:spPr>
        <a:xfrm>
          <a:off x="3629025" y="2190750"/>
          <a:ext cx="0" cy="27241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209550</xdr:colOff>
      <xdr:row>13</xdr:row>
      <xdr:rowOff>123825</xdr:rowOff>
    </xdr:from>
    <xdr:to>
      <xdr:col>13</xdr:col>
      <xdr:colOff>209550</xdr:colOff>
      <xdr:row>30</xdr:row>
      <xdr:rowOff>123825</xdr:rowOff>
    </xdr:to>
    <xdr:cxnSp macro="">
      <xdr:nvCxnSpPr>
        <xdr:cNvPr id="41" name="Straight Connector 40"/>
        <xdr:cNvCxnSpPr/>
      </xdr:nvCxnSpPr>
      <xdr:spPr>
        <a:xfrm>
          <a:off x="8134350" y="2190750"/>
          <a:ext cx="0" cy="27241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47625</xdr:colOff>
      <xdr:row>14</xdr:row>
      <xdr:rowOff>0</xdr:rowOff>
    </xdr:from>
    <xdr:to>
      <xdr:col>14</xdr:col>
      <xdr:colOff>432825</xdr:colOff>
      <xdr:row>14</xdr:row>
      <xdr:rowOff>2</xdr:rowOff>
    </xdr:to>
    <xdr:cxnSp macro="">
      <xdr:nvCxnSpPr>
        <xdr:cNvPr id="42" name="Straight Connector 41"/>
        <xdr:cNvCxnSpPr/>
      </xdr:nvCxnSpPr>
      <xdr:spPr>
        <a:xfrm flipV="1">
          <a:off x="8582025" y="2305050"/>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5</xdr:col>
      <xdr:colOff>266701</xdr:colOff>
      <xdr:row>13</xdr:row>
      <xdr:rowOff>161925</xdr:rowOff>
    </xdr:from>
    <xdr:to>
      <xdr:col>13</xdr:col>
      <xdr:colOff>0</xdr:colOff>
      <xdr:row>30</xdr:row>
      <xdr:rowOff>28575</xdr:rowOff>
    </xdr:to>
    <xdr:grpSp>
      <xdr:nvGrpSpPr>
        <xdr:cNvPr id="43" name="Group 42"/>
        <xdr:cNvGrpSpPr/>
      </xdr:nvGrpSpPr>
      <xdr:grpSpPr>
        <a:xfrm>
          <a:off x="3314701" y="2228850"/>
          <a:ext cx="4610099" cy="2590800"/>
          <a:chOff x="3314701" y="2228850"/>
          <a:chExt cx="4610099" cy="2590800"/>
        </a:xfrm>
      </xdr:grpSpPr>
      <xdr:cxnSp macro="">
        <xdr:nvCxnSpPr>
          <xdr:cNvPr id="44" name="Straight Connector 43"/>
          <xdr:cNvCxnSpPr/>
        </xdr:nvCxnSpPr>
        <xdr:spPr>
          <a:xfrm flipV="1">
            <a:off x="3759821" y="22955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graphicFrame macro="">
        <xdr:nvGraphicFramePr>
          <xdr:cNvPr id="45" name="Chart 44"/>
          <xdr:cNvGraphicFramePr>
            <a:graphicFrameLocks/>
          </xdr:cNvGraphicFramePr>
        </xdr:nvGraphicFramePr>
        <xdr:xfrm>
          <a:off x="3314701" y="2409825"/>
          <a:ext cx="1943100" cy="2409825"/>
        </xdr:xfrm>
        <a:graphic>
          <a:graphicData uri="http://schemas.openxmlformats.org/drawingml/2006/chart">
            <c:chart xmlns:c="http://schemas.openxmlformats.org/drawingml/2006/chart" xmlns:r="http://schemas.openxmlformats.org/officeDocument/2006/relationships" r:id="rId15"/>
          </a:graphicData>
        </a:graphic>
      </xdr:graphicFrame>
      <xdr:sp macro="" textlink="$B$218">
        <xdr:nvSpPr>
          <xdr:cNvPr id="46" name="TextBox 45"/>
          <xdr:cNvSpPr txBox="1"/>
        </xdr:nvSpPr>
        <xdr:spPr>
          <a:xfrm>
            <a:off x="4895103" y="2460198"/>
            <a:ext cx="586956"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E051377-7F84-418D-9238-E064B4B3983F}" type="TxLink">
              <a:rPr lang="en-US" sz="1800" b="1" i="0" u="none" strike="noStrike">
                <a:solidFill>
                  <a:srgbClr val="ED1B2D"/>
                </a:solidFill>
                <a:latin typeface="+mn-lt"/>
              </a:rPr>
              <a:pPr/>
              <a:t>17%</a:t>
            </a:fld>
            <a:endParaRPr lang="en-GB" sz="1800" b="1">
              <a:solidFill>
                <a:srgbClr val="ED1B2D"/>
              </a:solidFill>
              <a:latin typeface="+mn-lt"/>
            </a:endParaRPr>
          </a:p>
        </xdr:txBody>
      </xdr:sp>
      <xdr:sp macro="" textlink="">
        <xdr:nvSpPr>
          <xdr:cNvPr id="47" name="TextBox 46"/>
          <xdr:cNvSpPr txBox="1"/>
        </xdr:nvSpPr>
        <xdr:spPr>
          <a:xfrm>
            <a:off x="6353175" y="2428875"/>
            <a:ext cx="877548"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rgbClr val="ED1B2D"/>
                </a:solidFill>
              </a:rPr>
              <a:t>Couple - </a:t>
            </a:r>
          </a:p>
          <a:p>
            <a:r>
              <a:rPr lang="en-GB" sz="1100" b="1">
                <a:solidFill>
                  <a:srgbClr val="ED1B2D"/>
                </a:solidFill>
              </a:rPr>
              <a:t>No Children</a:t>
            </a:r>
          </a:p>
        </xdr:txBody>
      </xdr:sp>
      <xdr:sp macro="" textlink="$B$219">
        <xdr:nvSpPr>
          <xdr:cNvPr id="48" name="TextBox 47"/>
          <xdr:cNvSpPr txBox="1"/>
        </xdr:nvSpPr>
        <xdr:spPr>
          <a:xfrm>
            <a:off x="4893468" y="2943592"/>
            <a:ext cx="586956"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47BA187-1E43-472C-AF7F-6B31CF5B9E32}" type="TxLink">
              <a:rPr lang="en-US" sz="1800" b="1" i="0" u="none" strike="noStrike">
                <a:solidFill>
                  <a:srgbClr val="6C6F71"/>
                </a:solidFill>
                <a:latin typeface="Calibri"/>
              </a:rPr>
              <a:pPr/>
              <a:t>20%</a:t>
            </a:fld>
            <a:endParaRPr lang="en-GB" sz="1800" b="1">
              <a:solidFill>
                <a:srgbClr val="6C6F71"/>
              </a:solidFill>
              <a:latin typeface="+mn-lt"/>
            </a:endParaRPr>
          </a:p>
        </xdr:txBody>
      </xdr:sp>
      <xdr:sp macro="" textlink="">
        <xdr:nvSpPr>
          <xdr:cNvPr id="49" name="TextBox 48"/>
          <xdr:cNvSpPr txBox="1"/>
        </xdr:nvSpPr>
        <xdr:spPr>
          <a:xfrm>
            <a:off x="6353175" y="2912269"/>
            <a:ext cx="995914"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rgbClr val="6C6F71"/>
                </a:solidFill>
              </a:rPr>
              <a:t>Couple - </a:t>
            </a:r>
          </a:p>
          <a:p>
            <a:r>
              <a:rPr lang="en-GB" sz="1100" b="1">
                <a:solidFill>
                  <a:srgbClr val="6C6F71"/>
                </a:solidFill>
              </a:rPr>
              <a:t>With Children</a:t>
            </a:r>
          </a:p>
        </xdr:txBody>
      </xdr:sp>
      <xdr:sp macro="" textlink="$B$220">
        <xdr:nvSpPr>
          <xdr:cNvPr id="50" name="TextBox 49"/>
          <xdr:cNvSpPr txBox="1"/>
        </xdr:nvSpPr>
        <xdr:spPr>
          <a:xfrm>
            <a:off x="4951978" y="3426986"/>
            <a:ext cx="469937"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84F4825-E99A-406F-A9A8-B1056CC08785}" type="TxLink">
              <a:rPr lang="en-US" sz="1800" b="1" i="0" u="none" strike="noStrike">
                <a:solidFill>
                  <a:srgbClr val="7A19C1"/>
                </a:solidFill>
                <a:latin typeface="Calibri"/>
              </a:rPr>
              <a:pPr/>
              <a:t>8%</a:t>
            </a:fld>
            <a:endParaRPr lang="en-GB" sz="1800" b="1">
              <a:solidFill>
                <a:srgbClr val="7A19C1"/>
              </a:solidFill>
              <a:latin typeface="+mn-lt"/>
            </a:endParaRPr>
          </a:p>
        </xdr:txBody>
      </xdr:sp>
      <xdr:sp macro="" textlink="">
        <xdr:nvSpPr>
          <xdr:cNvPr id="51" name="TextBox 50"/>
          <xdr:cNvSpPr txBox="1"/>
        </xdr:nvSpPr>
        <xdr:spPr>
          <a:xfrm>
            <a:off x="6353175" y="3395663"/>
            <a:ext cx="575222"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rgbClr val="7A19C1"/>
                </a:solidFill>
              </a:rPr>
              <a:t>Lone</a:t>
            </a:r>
          </a:p>
          <a:p>
            <a:r>
              <a:rPr lang="en-GB" sz="1100" b="1">
                <a:solidFill>
                  <a:srgbClr val="7A19C1"/>
                </a:solidFill>
              </a:rPr>
              <a:t>Parent</a:t>
            </a:r>
          </a:p>
        </xdr:txBody>
      </xdr:sp>
      <xdr:sp macro="" textlink="$B$221">
        <xdr:nvSpPr>
          <xdr:cNvPr id="52" name="TextBox 51"/>
          <xdr:cNvSpPr txBox="1"/>
        </xdr:nvSpPr>
        <xdr:spPr>
          <a:xfrm>
            <a:off x="4893468" y="3910380"/>
            <a:ext cx="586956"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B025795-11F7-47C4-8550-009957E5EDD9}" type="TxLink">
              <a:rPr lang="en-US" sz="1800" b="1" i="0" u="none" strike="noStrike">
                <a:solidFill>
                  <a:srgbClr val="1964C1"/>
                </a:solidFill>
                <a:latin typeface="Calibri"/>
              </a:rPr>
              <a:pPr/>
              <a:t>17%</a:t>
            </a:fld>
            <a:endParaRPr lang="en-GB" sz="1800" b="1">
              <a:solidFill>
                <a:srgbClr val="1964C1"/>
              </a:solidFill>
              <a:latin typeface="+mn-lt"/>
            </a:endParaRPr>
          </a:p>
        </xdr:txBody>
      </xdr:sp>
      <xdr:sp macro="" textlink="">
        <xdr:nvSpPr>
          <xdr:cNvPr id="53" name="TextBox 52"/>
          <xdr:cNvSpPr txBox="1"/>
        </xdr:nvSpPr>
        <xdr:spPr>
          <a:xfrm>
            <a:off x="6353175" y="3879057"/>
            <a:ext cx="877548"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rgbClr val="1964C1"/>
                </a:solidFill>
              </a:rPr>
              <a:t>Single</a:t>
            </a:r>
            <a:r>
              <a:rPr lang="en-GB" sz="1100" b="1" baseline="0">
                <a:solidFill>
                  <a:srgbClr val="1964C1"/>
                </a:solidFill>
              </a:rPr>
              <a:t> - </a:t>
            </a:r>
          </a:p>
          <a:p>
            <a:r>
              <a:rPr lang="en-GB" sz="1100" b="1" baseline="0">
                <a:solidFill>
                  <a:srgbClr val="1964C1"/>
                </a:solidFill>
              </a:rPr>
              <a:t>No Children</a:t>
            </a:r>
            <a:endParaRPr lang="en-GB" sz="1100" b="1">
              <a:solidFill>
                <a:srgbClr val="1964C1"/>
              </a:solidFill>
            </a:endParaRPr>
          </a:p>
        </xdr:txBody>
      </xdr:sp>
      <xdr:sp macro="" textlink="$B$222">
        <xdr:nvSpPr>
          <xdr:cNvPr id="54" name="TextBox 53"/>
          <xdr:cNvSpPr txBox="1"/>
        </xdr:nvSpPr>
        <xdr:spPr>
          <a:xfrm>
            <a:off x="4893468" y="4393773"/>
            <a:ext cx="586956"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E60A334-10FE-4147-8158-1E274BFBC064}" type="TxLink">
              <a:rPr lang="en-US" sz="1800" b="1" i="0" u="none" strike="noStrike">
                <a:solidFill>
                  <a:srgbClr val="8CC119"/>
                </a:solidFill>
                <a:latin typeface="Calibri"/>
              </a:rPr>
              <a:pPr/>
              <a:t>19%</a:t>
            </a:fld>
            <a:endParaRPr lang="en-GB" sz="1800" b="1">
              <a:solidFill>
                <a:srgbClr val="8CC119"/>
              </a:solidFill>
              <a:latin typeface="+mn-lt"/>
            </a:endParaRPr>
          </a:p>
        </xdr:txBody>
      </xdr:sp>
      <xdr:sp macro="" textlink="">
        <xdr:nvSpPr>
          <xdr:cNvPr id="55" name="TextBox 54"/>
          <xdr:cNvSpPr txBox="1"/>
        </xdr:nvSpPr>
        <xdr:spPr>
          <a:xfrm>
            <a:off x="6353175" y="4362450"/>
            <a:ext cx="894604"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rgbClr val="8CC119"/>
                </a:solidFill>
              </a:rPr>
              <a:t>All Student/</a:t>
            </a:r>
          </a:p>
          <a:p>
            <a:r>
              <a:rPr lang="en-GB" sz="1100" b="1">
                <a:solidFill>
                  <a:srgbClr val="8CC119"/>
                </a:solidFill>
              </a:rPr>
              <a:t>Pensioner</a:t>
            </a:r>
          </a:p>
        </xdr:txBody>
      </xdr:sp>
      <xdr:sp macro="" textlink="E218">
        <xdr:nvSpPr>
          <xdr:cNvPr id="56" name="Oval 55"/>
          <xdr:cNvSpPr>
            <a:spLocks noChangeAspect="1"/>
          </xdr:cNvSpPr>
        </xdr:nvSpPr>
        <xdr:spPr>
          <a:xfrm>
            <a:off x="7429500" y="2467268"/>
            <a:ext cx="360000" cy="360000"/>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4A221B5-D2CA-47D4-AA66-067328BF3B74}" type="TxLink">
              <a:rPr lang="en-US" sz="900" b="1" i="0" u="none" strike="noStrike">
                <a:solidFill>
                  <a:schemeClr val="bg1"/>
                </a:solidFill>
                <a:latin typeface="Calibri"/>
              </a:rPr>
              <a:pPr algn="ctr"/>
              <a:t>97</a:t>
            </a:fld>
            <a:endParaRPr lang="en-GB" sz="1100" b="1">
              <a:solidFill>
                <a:schemeClr val="bg1"/>
              </a:solidFill>
            </a:endParaRPr>
          </a:p>
        </xdr:txBody>
      </xdr:sp>
      <xdr:sp macro="" textlink="">
        <xdr:nvSpPr>
          <xdr:cNvPr id="57" name="TextBox 56"/>
          <xdr:cNvSpPr txBox="1"/>
        </xdr:nvSpPr>
        <xdr:spPr>
          <a:xfrm>
            <a:off x="7258050" y="2228850"/>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sp macro="" textlink="E219">
        <xdr:nvSpPr>
          <xdr:cNvPr id="58" name="Oval 57"/>
          <xdr:cNvSpPr>
            <a:spLocks noChangeAspect="1"/>
          </xdr:cNvSpPr>
        </xdr:nvSpPr>
        <xdr:spPr>
          <a:xfrm>
            <a:off x="7429500" y="2950662"/>
            <a:ext cx="360000" cy="360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F1D25F81-AA77-4E9F-BFBA-6D321E7AB59E}" type="TxLink">
              <a:rPr lang="en-US" sz="900" b="1" i="0" u="none" strike="noStrike">
                <a:solidFill>
                  <a:schemeClr val="bg1"/>
                </a:solidFill>
                <a:latin typeface="Calibri"/>
              </a:rPr>
              <a:pPr algn="ctr"/>
              <a:t>102</a:t>
            </a:fld>
            <a:endParaRPr lang="en-GB" sz="1100" b="1">
              <a:solidFill>
                <a:schemeClr val="bg1"/>
              </a:solidFill>
            </a:endParaRPr>
          </a:p>
        </xdr:txBody>
      </xdr:sp>
      <xdr:sp macro="" textlink="E220">
        <xdr:nvSpPr>
          <xdr:cNvPr id="59" name="Oval 58"/>
          <xdr:cNvSpPr>
            <a:spLocks noChangeAspect="1"/>
          </xdr:cNvSpPr>
        </xdr:nvSpPr>
        <xdr:spPr>
          <a:xfrm>
            <a:off x="7429500" y="3434056"/>
            <a:ext cx="360000" cy="360000"/>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7C84816-E31B-48CC-B8AB-0A3A719F2C4F}" type="TxLink">
              <a:rPr lang="en-US" sz="900" b="1" i="0" u="none" strike="noStrike">
                <a:solidFill>
                  <a:schemeClr val="bg1"/>
                </a:solidFill>
                <a:latin typeface="Calibri"/>
              </a:rPr>
              <a:pPr algn="ctr"/>
              <a:t>116</a:t>
            </a:fld>
            <a:endParaRPr lang="en-GB" sz="1100" b="1">
              <a:solidFill>
                <a:schemeClr val="bg1"/>
              </a:solidFill>
            </a:endParaRPr>
          </a:p>
        </xdr:txBody>
      </xdr:sp>
      <xdr:sp macro="" textlink="E221">
        <xdr:nvSpPr>
          <xdr:cNvPr id="60" name="Oval 59"/>
          <xdr:cNvSpPr>
            <a:spLocks noChangeAspect="1"/>
          </xdr:cNvSpPr>
        </xdr:nvSpPr>
        <xdr:spPr>
          <a:xfrm>
            <a:off x="7429500" y="3917450"/>
            <a:ext cx="360000" cy="360000"/>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C2AC5546-9142-4C5B-8461-D182130D58DD}" type="TxLink">
              <a:rPr lang="en-US" sz="900" b="1" i="0" u="none" strike="noStrike">
                <a:solidFill>
                  <a:schemeClr val="bg1"/>
                </a:solidFill>
                <a:latin typeface="Calibri"/>
              </a:rPr>
              <a:pPr algn="ctr"/>
              <a:t>99</a:t>
            </a:fld>
            <a:endParaRPr lang="en-GB" sz="1100" b="1">
              <a:solidFill>
                <a:schemeClr val="bg1"/>
              </a:solidFill>
            </a:endParaRPr>
          </a:p>
        </xdr:txBody>
      </xdr:sp>
      <xdr:sp macro="" textlink="E222">
        <xdr:nvSpPr>
          <xdr:cNvPr id="61" name="Oval 60"/>
          <xdr:cNvSpPr>
            <a:spLocks noChangeAspect="1"/>
          </xdr:cNvSpPr>
        </xdr:nvSpPr>
        <xdr:spPr>
          <a:xfrm>
            <a:off x="7429500" y="4400843"/>
            <a:ext cx="360000" cy="360000"/>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79042109-47F7-4249-8187-8A575B572285}" type="TxLink">
              <a:rPr lang="en-US" sz="900" b="1" i="0" u="none" strike="noStrike">
                <a:solidFill>
                  <a:schemeClr val="bg1"/>
                </a:solidFill>
                <a:latin typeface="Calibri"/>
              </a:rPr>
              <a:pPr algn="ctr"/>
              <a:t>92</a:t>
            </a:fld>
            <a:endParaRPr lang="en-GB" sz="1100" b="1">
              <a:solidFill>
                <a:schemeClr val="bg1"/>
              </a:solidFill>
            </a:endParaRPr>
          </a:p>
        </xdr:txBody>
      </xdr:sp>
      <xdr:cxnSp macro="">
        <xdr:nvCxnSpPr>
          <xdr:cNvPr id="62" name="Straight Connector 61"/>
          <xdr:cNvCxnSpPr/>
        </xdr:nvCxnSpPr>
        <xdr:spPr>
          <a:xfrm>
            <a:off x="5991245" y="4374337"/>
            <a:ext cx="0" cy="360000"/>
          </a:xfrm>
          <a:prstGeom prst="line">
            <a:avLst/>
          </a:prstGeom>
          <a:ln w="19050">
            <a:solidFill>
              <a:srgbClr val="8CC119"/>
            </a:solidFill>
            <a:prstDash val="sysDot"/>
          </a:ln>
        </xdr:spPr>
        <xdr:style>
          <a:lnRef idx="1">
            <a:schemeClr val="accent1"/>
          </a:lnRef>
          <a:fillRef idx="0">
            <a:schemeClr val="accent1"/>
          </a:fillRef>
          <a:effectRef idx="0">
            <a:schemeClr val="accent1"/>
          </a:effectRef>
          <a:fontRef idx="minor">
            <a:schemeClr val="tx1"/>
          </a:fontRef>
        </xdr:style>
      </xdr:cxnSp>
    </xdr:grpSp>
    <xdr:clientData fLocksWithSheet="0"/>
  </xdr:twoCellAnchor>
  <xdr:twoCellAnchor>
    <xdr:from>
      <xdr:col>14</xdr:col>
      <xdr:colOff>23812</xdr:colOff>
      <xdr:row>15</xdr:row>
      <xdr:rowOff>66675</xdr:rowOff>
    </xdr:from>
    <xdr:to>
      <xdr:col>14</xdr:col>
      <xdr:colOff>59812</xdr:colOff>
      <xdr:row>15</xdr:row>
      <xdr:rowOff>102675</xdr:rowOff>
    </xdr:to>
    <xdr:sp macro="" textlink="">
      <xdr:nvSpPr>
        <xdr:cNvPr id="63" name="Oval 62"/>
        <xdr:cNvSpPr/>
      </xdr:nvSpPr>
      <xdr:spPr>
        <a:xfrm>
          <a:off x="8558212" y="257175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23812</xdr:colOff>
      <xdr:row>19</xdr:row>
      <xdr:rowOff>57150</xdr:rowOff>
    </xdr:from>
    <xdr:to>
      <xdr:col>14</xdr:col>
      <xdr:colOff>59812</xdr:colOff>
      <xdr:row>19</xdr:row>
      <xdr:rowOff>93150</xdr:rowOff>
    </xdr:to>
    <xdr:sp macro="" textlink="">
      <xdr:nvSpPr>
        <xdr:cNvPr id="64" name="Oval 63"/>
        <xdr:cNvSpPr/>
      </xdr:nvSpPr>
      <xdr:spPr>
        <a:xfrm>
          <a:off x="8558212" y="31718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133351</xdr:colOff>
      <xdr:row>31</xdr:row>
      <xdr:rowOff>76200</xdr:rowOff>
    </xdr:from>
    <xdr:to>
      <xdr:col>15</xdr:col>
      <xdr:colOff>752478</xdr:colOff>
      <xdr:row>31</xdr:row>
      <xdr:rowOff>76200</xdr:rowOff>
    </xdr:to>
    <xdr:cxnSp macro="">
      <xdr:nvCxnSpPr>
        <xdr:cNvPr id="65" name="Straight Connector 64"/>
        <xdr:cNvCxnSpPr/>
      </xdr:nvCxnSpPr>
      <xdr:spPr>
        <a:xfrm flipH="1">
          <a:off x="133351" y="5019675"/>
          <a:ext cx="9763127"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123825</xdr:colOff>
      <xdr:row>34</xdr:row>
      <xdr:rowOff>0</xdr:rowOff>
    </xdr:from>
    <xdr:to>
      <xdr:col>0</xdr:col>
      <xdr:colOff>509025</xdr:colOff>
      <xdr:row>34</xdr:row>
      <xdr:rowOff>2</xdr:rowOff>
    </xdr:to>
    <xdr:cxnSp macro="">
      <xdr:nvCxnSpPr>
        <xdr:cNvPr id="66" name="Straight Connector 65"/>
        <xdr:cNvCxnSpPr/>
      </xdr:nvCxnSpPr>
      <xdr:spPr>
        <a:xfrm flipV="1">
          <a:off x="123825" y="55340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428625</xdr:colOff>
      <xdr:row>32</xdr:row>
      <xdr:rowOff>142589</xdr:rowOff>
    </xdr:from>
    <xdr:to>
      <xdr:col>4</xdr:col>
      <xdr:colOff>428625</xdr:colOff>
      <xdr:row>53</xdr:row>
      <xdr:rowOff>95536</xdr:rowOff>
    </xdr:to>
    <xdr:cxnSp macro="">
      <xdr:nvCxnSpPr>
        <xdr:cNvPr id="67" name="Straight Connector 66"/>
        <xdr:cNvCxnSpPr/>
      </xdr:nvCxnSpPr>
      <xdr:spPr>
        <a:xfrm>
          <a:off x="2867025" y="5238464"/>
          <a:ext cx="0" cy="3343847"/>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19050</xdr:colOff>
      <xdr:row>33</xdr:row>
      <xdr:rowOff>152401</xdr:rowOff>
    </xdr:from>
    <xdr:to>
      <xdr:col>4</xdr:col>
      <xdr:colOff>238125</xdr:colOff>
      <xdr:row>49</xdr:row>
      <xdr:rowOff>66676</xdr:rowOff>
    </xdr:to>
    <xdr:graphicFrame macro="">
      <xdr:nvGraphicFramePr>
        <xdr:cNvPr id="68"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476933</xdr:colOff>
      <xdr:row>39</xdr:row>
      <xdr:rowOff>143558</xdr:rowOff>
    </xdr:from>
    <xdr:to>
      <xdr:col>2</xdr:col>
      <xdr:colOff>407333</xdr:colOff>
      <xdr:row>43</xdr:row>
      <xdr:rowOff>64433</xdr:rowOff>
    </xdr:to>
    <xdr:grpSp>
      <xdr:nvGrpSpPr>
        <xdr:cNvPr id="69" name="Group 68"/>
        <xdr:cNvGrpSpPr/>
      </xdr:nvGrpSpPr>
      <xdr:grpSpPr>
        <a:xfrm>
          <a:off x="1086533" y="6487208"/>
          <a:ext cx="540000" cy="540000"/>
          <a:chOff x="1029383" y="6468158"/>
          <a:chExt cx="579658" cy="579658"/>
        </a:xfrm>
      </xdr:grpSpPr>
      <xdr:sp macro="" textlink="">
        <xdr:nvSpPr>
          <xdr:cNvPr id="70" name="Oval 69"/>
          <xdr:cNvSpPr/>
        </xdr:nvSpPr>
        <xdr:spPr>
          <a:xfrm>
            <a:off x="1029383" y="6468158"/>
            <a:ext cx="579658" cy="5796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71" name="Picture 70"/>
          <xdr:cNvPicPr>
            <a:picLocks noChangeAspect="1"/>
          </xdr:cNvPicPr>
        </xdr:nvPicPr>
        <xdr:blipFill>
          <a:blip xmlns:r="http://schemas.openxmlformats.org/officeDocument/2006/relationships" r:embed="rId17" cstate="print">
            <a:biLevel thresh="50000"/>
            <a:extLst>
              <a:ext uri="{28A0092B-C50C-407E-A947-70E740481C1C}">
                <a14:useLocalDpi xmlns:a14="http://schemas.microsoft.com/office/drawing/2010/main" val="0"/>
              </a:ext>
            </a:extLst>
          </a:blip>
          <a:stretch>
            <a:fillRect/>
          </a:stretch>
        </xdr:blipFill>
        <xdr:spPr>
          <a:xfrm>
            <a:off x="1234176" y="6645831"/>
            <a:ext cx="151538" cy="229447"/>
          </a:xfrm>
          <a:prstGeom prst="rect">
            <a:avLst/>
          </a:prstGeom>
          <a:ln>
            <a:noFill/>
          </a:ln>
        </xdr:spPr>
      </xdr:pic>
    </xdr:grpSp>
    <xdr:clientData/>
  </xdr:twoCellAnchor>
  <xdr:twoCellAnchor>
    <xdr:from>
      <xdr:col>5</xdr:col>
      <xdr:colOff>38100</xdr:colOff>
      <xdr:row>33</xdr:row>
      <xdr:rowOff>228600</xdr:rowOff>
    </xdr:from>
    <xdr:to>
      <xdr:col>5</xdr:col>
      <xdr:colOff>423300</xdr:colOff>
      <xdr:row>33</xdr:row>
      <xdr:rowOff>228602</xdr:rowOff>
    </xdr:to>
    <xdr:cxnSp macro="">
      <xdr:nvCxnSpPr>
        <xdr:cNvPr id="72" name="Straight Connector 71"/>
        <xdr:cNvCxnSpPr/>
      </xdr:nvCxnSpPr>
      <xdr:spPr>
        <a:xfrm flipV="1">
          <a:off x="3086100" y="5524500"/>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200025</xdr:colOff>
      <xdr:row>33</xdr:row>
      <xdr:rowOff>204786</xdr:rowOff>
    </xdr:from>
    <xdr:to>
      <xdr:col>10</xdr:col>
      <xdr:colOff>228600</xdr:colOff>
      <xdr:row>53</xdr:row>
      <xdr:rowOff>123824</xdr:rowOff>
    </xdr:to>
    <xdr:graphicFrame macro="">
      <xdr:nvGraphicFramePr>
        <xdr:cNvPr id="73" name="Chart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171450</xdr:colOff>
      <xdr:row>40</xdr:row>
      <xdr:rowOff>9525</xdr:rowOff>
    </xdr:from>
    <xdr:to>
      <xdr:col>8</xdr:col>
      <xdr:colOff>101850</xdr:colOff>
      <xdr:row>43</xdr:row>
      <xdr:rowOff>82800</xdr:rowOff>
    </xdr:to>
    <xdr:sp macro="" textlink="J250">
      <xdr:nvSpPr>
        <xdr:cNvPr id="74" name="Oval 73"/>
        <xdr:cNvSpPr>
          <a:spLocks noChangeAspect="1"/>
        </xdr:cNvSpPr>
      </xdr:nvSpPr>
      <xdr:spPr>
        <a:xfrm>
          <a:off x="4438650" y="6505575"/>
          <a:ext cx="540000" cy="54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A59E83C3-5307-4B09-8800-9DA3AC9AE3CA}" type="TxLink">
            <a:rPr lang="en-US" sz="1600" b="1" i="0" u="none" strike="noStrike">
              <a:solidFill>
                <a:srgbClr val="000000"/>
              </a:solidFill>
              <a:latin typeface="Calibri"/>
              <a:cs typeface="Calibri"/>
            </a:rPr>
            <a:pPr algn="ctr"/>
            <a:t>C1</a:t>
          </a:fld>
          <a:endParaRPr lang="en-GB" sz="2400" b="1"/>
        </a:p>
      </xdr:txBody>
    </xdr:sp>
    <xdr:clientData/>
  </xdr:twoCellAnchor>
  <xdr:twoCellAnchor>
    <xdr:from>
      <xdr:col>11</xdr:col>
      <xdr:colOff>123825</xdr:colOff>
      <xdr:row>33</xdr:row>
      <xdr:rowOff>228600</xdr:rowOff>
    </xdr:from>
    <xdr:to>
      <xdr:col>11</xdr:col>
      <xdr:colOff>509025</xdr:colOff>
      <xdr:row>33</xdr:row>
      <xdr:rowOff>228602</xdr:rowOff>
    </xdr:to>
    <xdr:cxnSp macro="">
      <xdr:nvCxnSpPr>
        <xdr:cNvPr id="75" name="Straight Connector 74"/>
        <xdr:cNvCxnSpPr/>
      </xdr:nvCxnSpPr>
      <xdr:spPr>
        <a:xfrm flipV="1">
          <a:off x="6829425" y="5524500"/>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476250</xdr:colOff>
      <xdr:row>33</xdr:row>
      <xdr:rowOff>9525</xdr:rowOff>
    </xdr:from>
    <xdr:to>
      <xdr:col>10</xdr:col>
      <xdr:colOff>476250</xdr:colOff>
      <xdr:row>53</xdr:row>
      <xdr:rowOff>114872</xdr:rowOff>
    </xdr:to>
    <xdr:cxnSp macro="">
      <xdr:nvCxnSpPr>
        <xdr:cNvPr id="76" name="Straight Connector 75"/>
        <xdr:cNvCxnSpPr/>
      </xdr:nvCxnSpPr>
      <xdr:spPr>
        <a:xfrm>
          <a:off x="6572250" y="5305425"/>
          <a:ext cx="0" cy="32962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47625</xdr:colOff>
      <xdr:row>33</xdr:row>
      <xdr:rowOff>152400</xdr:rowOff>
    </xdr:from>
    <xdr:to>
      <xdr:col>15</xdr:col>
      <xdr:colOff>409575</xdr:colOff>
      <xdr:row>51</xdr:row>
      <xdr:rowOff>9525</xdr:rowOff>
    </xdr:to>
    <xdr:graphicFrame macro="">
      <xdr:nvGraphicFramePr>
        <xdr:cNvPr id="77" name="Chart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552450</xdr:colOff>
      <xdr:row>39</xdr:row>
      <xdr:rowOff>47625</xdr:rowOff>
    </xdr:from>
    <xdr:to>
      <xdr:col>13</xdr:col>
      <xdr:colOff>482850</xdr:colOff>
      <xdr:row>42</xdr:row>
      <xdr:rowOff>120900</xdr:rowOff>
    </xdr:to>
    <xdr:sp macro="" textlink="">
      <xdr:nvSpPr>
        <xdr:cNvPr id="78" name="Oval 77"/>
        <xdr:cNvSpPr>
          <a:spLocks noChangeAspect="1"/>
        </xdr:cNvSpPr>
      </xdr:nvSpPr>
      <xdr:spPr>
        <a:xfrm>
          <a:off x="7867650" y="6391275"/>
          <a:ext cx="540000" cy="54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23812</xdr:colOff>
      <xdr:row>22</xdr:row>
      <xdr:rowOff>57150</xdr:rowOff>
    </xdr:from>
    <xdr:to>
      <xdr:col>14</xdr:col>
      <xdr:colOff>59812</xdr:colOff>
      <xdr:row>22</xdr:row>
      <xdr:rowOff>93150</xdr:rowOff>
    </xdr:to>
    <xdr:sp macro="" textlink="">
      <xdr:nvSpPr>
        <xdr:cNvPr id="79" name="Oval 78"/>
        <xdr:cNvSpPr/>
      </xdr:nvSpPr>
      <xdr:spPr>
        <a:xfrm>
          <a:off x="8558212" y="36290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19050</xdr:colOff>
      <xdr:row>25</xdr:row>
      <xdr:rowOff>57150</xdr:rowOff>
    </xdr:from>
    <xdr:to>
      <xdr:col>14</xdr:col>
      <xdr:colOff>55050</xdr:colOff>
      <xdr:row>25</xdr:row>
      <xdr:rowOff>93150</xdr:rowOff>
    </xdr:to>
    <xdr:sp macro="" textlink="">
      <xdr:nvSpPr>
        <xdr:cNvPr id="80" name="Oval 79"/>
        <xdr:cNvSpPr/>
      </xdr:nvSpPr>
      <xdr:spPr>
        <a:xfrm>
          <a:off x="8553450" y="40862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19050</xdr:colOff>
      <xdr:row>27</xdr:row>
      <xdr:rowOff>66675</xdr:rowOff>
    </xdr:from>
    <xdr:to>
      <xdr:col>14</xdr:col>
      <xdr:colOff>55050</xdr:colOff>
      <xdr:row>27</xdr:row>
      <xdr:rowOff>102675</xdr:rowOff>
    </xdr:to>
    <xdr:sp macro="" textlink="">
      <xdr:nvSpPr>
        <xdr:cNvPr id="81" name="Oval 80"/>
        <xdr:cNvSpPr/>
      </xdr:nvSpPr>
      <xdr:spPr>
        <a:xfrm>
          <a:off x="8553450" y="440055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228600</xdr:colOff>
      <xdr:row>76</xdr:row>
      <xdr:rowOff>223837</xdr:rowOff>
    </xdr:from>
    <xdr:to>
      <xdr:col>5</xdr:col>
      <xdr:colOff>4200</xdr:colOff>
      <xdr:row>76</xdr:row>
      <xdr:rowOff>223839</xdr:rowOff>
    </xdr:to>
    <xdr:cxnSp macro="">
      <xdr:nvCxnSpPr>
        <xdr:cNvPr id="82" name="Straight Connector 81"/>
        <xdr:cNvCxnSpPr/>
      </xdr:nvCxnSpPr>
      <xdr:spPr>
        <a:xfrm flipV="1">
          <a:off x="2667000" y="12453937"/>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514350</xdr:colOff>
      <xdr:row>75</xdr:row>
      <xdr:rowOff>94843</xdr:rowOff>
    </xdr:from>
    <xdr:to>
      <xdr:col>8</xdr:col>
      <xdr:colOff>514350</xdr:colOff>
      <xdr:row>93</xdr:row>
      <xdr:rowOff>124804</xdr:rowOff>
    </xdr:to>
    <xdr:cxnSp macro="">
      <xdr:nvCxnSpPr>
        <xdr:cNvPr id="83" name="Straight Connector 82"/>
        <xdr:cNvCxnSpPr/>
      </xdr:nvCxnSpPr>
      <xdr:spPr>
        <a:xfrm>
          <a:off x="5391150" y="12172543"/>
          <a:ext cx="0" cy="312558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0</xdr:colOff>
      <xdr:row>75</xdr:row>
      <xdr:rowOff>94843</xdr:rowOff>
    </xdr:from>
    <xdr:to>
      <xdr:col>4</xdr:col>
      <xdr:colOff>133350</xdr:colOff>
      <xdr:row>93</xdr:row>
      <xdr:rowOff>124804</xdr:rowOff>
    </xdr:to>
    <xdr:grpSp>
      <xdr:nvGrpSpPr>
        <xdr:cNvPr id="84" name="Group 83"/>
        <xdr:cNvGrpSpPr/>
      </xdr:nvGrpSpPr>
      <xdr:grpSpPr>
        <a:xfrm>
          <a:off x="0" y="12172543"/>
          <a:ext cx="2571750" cy="3125586"/>
          <a:chOff x="0" y="12172543"/>
          <a:chExt cx="2571750" cy="3125586"/>
        </a:xfrm>
      </xdr:grpSpPr>
      <xdr:graphicFrame macro="">
        <xdr:nvGraphicFramePr>
          <xdr:cNvPr id="85" name="Chart 84"/>
          <xdr:cNvGraphicFramePr>
            <a:graphicFrameLocks/>
          </xdr:cNvGraphicFramePr>
        </xdr:nvGraphicFramePr>
        <xdr:xfrm>
          <a:off x="647700" y="12496800"/>
          <a:ext cx="1352550" cy="1485900"/>
        </xdr:xfrm>
        <a:graphic>
          <a:graphicData uri="http://schemas.openxmlformats.org/drawingml/2006/chart">
            <c:chart xmlns:c="http://schemas.openxmlformats.org/drawingml/2006/chart" xmlns:r="http://schemas.openxmlformats.org/officeDocument/2006/relationships" r:id="rId20"/>
          </a:graphicData>
        </a:graphic>
      </xdr:graphicFrame>
      <xdr:cxnSp macro="">
        <xdr:nvCxnSpPr>
          <xdr:cNvPr id="86" name="Straight Connector 85"/>
          <xdr:cNvCxnSpPr/>
        </xdr:nvCxnSpPr>
        <xdr:spPr>
          <a:xfrm flipV="1">
            <a:off x="114300" y="12453937"/>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H259">
        <xdr:nvSpPr>
          <xdr:cNvPr id="87" name="TextBox 86"/>
          <xdr:cNvSpPr txBox="1"/>
        </xdr:nvSpPr>
        <xdr:spPr>
          <a:xfrm>
            <a:off x="0" y="14105900"/>
            <a:ext cx="54226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DD0C783-7823-4AB2-AF2B-6DC69137D2B7}" type="TxLink">
              <a:rPr lang="en-US" sz="1600" b="1" i="0" u="none" strike="noStrike">
                <a:solidFill>
                  <a:srgbClr val="1964C1"/>
                </a:solidFill>
                <a:latin typeface="Calibri"/>
              </a:rPr>
              <a:pPr/>
              <a:t>28%</a:t>
            </a:fld>
            <a:endParaRPr lang="en-GB" sz="1600" b="1">
              <a:solidFill>
                <a:srgbClr val="1964C1"/>
              </a:solidFill>
              <a:latin typeface="+mn-lt"/>
            </a:endParaRPr>
          </a:p>
        </xdr:txBody>
      </xdr:sp>
      <xdr:sp macro="" textlink="H260">
        <xdr:nvSpPr>
          <xdr:cNvPr id="88" name="TextBox 87"/>
          <xdr:cNvSpPr txBox="1"/>
        </xdr:nvSpPr>
        <xdr:spPr>
          <a:xfrm>
            <a:off x="0" y="14658350"/>
            <a:ext cx="54226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344D816-4494-4565-BB9C-2DBE734BA1CE}" type="TxLink">
              <a:rPr lang="en-US" sz="1600" b="1" i="0" u="none" strike="noStrike">
                <a:solidFill>
                  <a:srgbClr val="7A19C1"/>
                </a:solidFill>
                <a:latin typeface="Calibri"/>
              </a:rPr>
              <a:pPr/>
              <a:t>31%</a:t>
            </a:fld>
            <a:endParaRPr lang="en-GB" sz="1600" b="1">
              <a:solidFill>
                <a:srgbClr val="7A19C1"/>
              </a:solidFill>
              <a:latin typeface="+mn-lt"/>
            </a:endParaRPr>
          </a:p>
        </xdr:txBody>
      </xdr:sp>
      <xdr:sp macro="" textlink="H261">
        <xdr:nvSpPr>
          <xdr:cNvPr id="89" name="TextBox 88"/>
          <xdr:cNvSpPr txBox="1"/>
        </xdr:nvSpPr>
        <xdr:spPr>
          <a:xfrm>
            <a:off x="1333500" y="14112250"/>
            <a:ext cx="54226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07FD8F1-5845-481F-B6C4-7972D3DECC6A}" type="TxLink">
              <a:rPr lang="en-US" sz="1600" b="1" i="0" u="none" strike="noStrike">
                <a:solidFill>
                  <a:srgbClr val="6C6F71"/>
                </a:solidFill>
                <a:latin typeface="Calibri"/>
              </a:rPr>
              <a:pPr/>
              <a:t>17%</a:t>
            </a:fld>
            <a:endParaRPr lang="en-GB" sz="1600" b="1">
              <a:solidFill>
                <a:srgbClr val="6C6F71"/>
              </a:solidFill>
              <a:latin typeface="+mn-lt"/>
            </a:endParaRPr>
          </a:p>
        </xdr:txBody>
      </xdr:sp>
      <xdr:sp macro="" textlink="H262">
        <xdr:nvSpPr>
          <xdr:cNvPr id="90" name="TextBox 89"/>
          <xdr:cNvSpPr txBox="1"/>
        </xdr:nvSpPr>
        <xdr:spPr>
          <a:xfrm>
            <a:off x="1333500" y="14667875"/>
            <a:ext cx="54226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37B34B0-BD81-45AD-9F87-C4B2F8034A08}" type="TxLink">
              <a:rPr lang="en-US" sz="1600" b="1" i="0" u="none" strike="noStrike">
                <a:solidFill>
                  <a:srgbClr val="ED1B2D"/>
                </a:solidFill>
                <a:latin typeface="Calibri"/>
              </a:rPr>
              <a:pPr/>
              <a:t>22%</a:t>
            </a:fld>
            <a:endParaRPr lang="en-GB" sz="1600" b="1">
              <a:solidFill>
                <a:srgbClr val="ED1B2D"/>
              </a:solidFill>
              <a:latin typeface="+mn-lt"/>
            </a:endParaRPr>
          </a:p>
        </xdr:txBody>
      </xdr:sp>
      <xdr:cxnSp macro="">
        <xdr:nvCxnSpPr>
          <xdr:cNvPr id="91" name="Straight Connector 90"/>
          <xdr:cNvCxnSpPr/>
        </xdr:nvCxnSpPr>
        <xdr:spPr>
          <a:xfrm>
            <a:off x="2571750" y="12172543"/>
            <a:ext cx="0" cy="312558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sp macro="" textlink="E259">
        <xdr:nvSpPr>
          <xdr:cNvPr id="92" name="TextBox 91"/>
          <xdr:cNvSpPr txBox="1"/>
        </xdr:nvSpPr>
        <xdr:spPr>
          <a:xfrm>
            <a:off x="0" y="14297025"/>
            <a:ext cx="61651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1A433D5-1C80-46E5-A082-027D4A4053D2}" type="TxLink">
              <a:rPr lang="en-US" sz="900" b="0" i="0" u="none" strike="noStrike">
                <a:solidFill>
                  <a:srgbClr val="1964C1"/>
                </a:solidFill>
                <a:latin typeface="Calibri"/>
              </a:rPr>
              <a:pPr/>
              <a:t>Index: 91</a:t>
            </a:fld>
            <a:endParaRPr lang="en-GB" sz="1400" b="1">
              <a:solidFill>
                <a:srgbClr val="1964C1"/>
              </a:solidFill>
              <a:latin typeface="+mn-lt"/>
            </a:endParaRPr>
          </a:p>
        </xdr:txBody>
      </xdr:sp>
      <xdr:sp macro="" textlink="E260">
        <xdr:nvSpPr>
          <xdr:cNvPr id="93" name="TextBox 92"/>
          <xdr:cNvSpPr txBox="1"/>
        </xdr:nvSpPr>
        <xdr:spPr>
          <a:xfrm>
            <a:off x="0" y="14849475"/>
            <a:ext cx="674993"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3E2F0AE-6C45-46E3-8FBB-9CDD209EE4FC}" type="TxLink">
              <a:rPr lang="en-US" sz="900" b="0" i="0" u="none" strike="noStrike">
                <a:solidFill>
                  <a:srgbClr val="7A19C1"/>
                </a:solidFill>
                <a:latin typeface="Calibri"/>
              </a:rPr>
              <a:pPr/>
              <a:t>Index: 101</a:t>
            </a:fld>
            <a:endParaRPr lang="en-GB" sz="1400" b="1">
              <a:solidFill>
                <a:srgbClr val="7A19C1"/>
              </a:solidFill>
              <a:latin typeface="+mn-lt"/>
            </a:endParaRPr>
          </a:p>
        </xdr:txBody>
      </xdr:sp>
      <xdr:sp macro="" textlink="E261">
        <xdr:nvSpPr>
          <xdr:cNvPr id="94" name="TextBox 93"/>
          <xdr:cNvSpPr txBox="1"/>
        </xdr:nvSpPr>
        <xdr:spPr>
          <a:xfrm>
            <a:off x="1333500" y="14297025"/>
            <a:ext cx="61651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F62C8415-74EC-4244-8AFE-7428C3C2A30C}" type="TxLink">
              <a:rPr lang="en-US" sz="900" b="0" i="0" u="none" strike="noStrike">
                <a:solidFill>
                  <a:srgbClr val="6C6F71"/>
                </a:solidFill>
                <a:latin typeface="Calibri"/>
              </a:rPr>
              <a:pPr/>
              <a:t>Index: 89</a:t>
            </a:fld>
            <a:endParaRPr lang="en-GB" sz="1400" b="1">
              <a:solidFill>
                <a:srgbClr val="6C6F71"/>
              </a:solidFill>
              <a:latin typeface="+mn-lt"/>
            </a:endParaRPr>
          </a:p>
        </xdr:txBody>
      </xdr:sp>
      <xdr:sp macro="" textlink="E262">
        <xdr:nvSpPr>
          <xdr:cNvPr id="95" name="TextBox 94"/>
          <xdr:cNvSpPr txBox="1"/>
        </xdr:nvSpPr>
        <xdr:spPr>
          <a:xfrm>
            <a:off x="1343025" y="14868525"/>
            <a:ext cx="674993"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F2C229F9-77DC-4C39-BB59-BCD3FB2ACF86}" type="TxLink">
              <a:rPr lang="en-US" sz="900" b="0" i="0" u="none" strike="noStrike">
                <a:solidFill>
                  <a:srgbClr val="ED1B2D"/>
                </a:solidFill>
                <a:latin typeface="Calibri"/>
              </a:rPr>
              <a:pPr/>
              <a:t>Index: 125</a:t>
            </a:fld>
            <a:endParaRPr lang="en-GB" sz="1400" b="1">
              <a:solidFill>
                <a:srgbClr val="ED1B2D"/>
              </a:solidFill>
              <a:latin typeface="+mn-lt"/>
            </a:endParaRPr>
          </a:p>
        </xdr:txBody>
      </xdr:sp>
      <xdr:sp macro="" textlink="">
        <xdr:nvSpPr>
          <xdr:cNvPr id="96" name="TextBox 95"/>
          <xdr:cNvSpPr txBox="1"/>
        </xdr:nvSpPr>
        <xdr:spPr>
          <a:xfrm>
            <a:off x="628650" y="14058900"/>
            <a:ext cx="68102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rgbClr val="1964C1"/>
                </a:solidFill>
              </a:rPr>
              <a:t>Owned</a:t>
            </a:r>
            <a:endParaRPr lang="en-GB" sz="1100" b="1" baseline="0">
              <a:solidFill>
                <a:srgbClr val="1964C1"/>
              </a:solidFill>
            </a:endParaRPr>
          </a:p>
          <a:p>
            <a:r>
              <a:rPr lang="en-GB" sz="1100" b="1" baseline="0">
                <a:solidFill>
                  <a:srgbClr val="1964C1"/>
                </a:solidFill>
              </a:rPr>
              <a:t>Outright</a:t>
            </a:r>
            <a:endParaRPr lang="en-GB" sz="1100" b="1">
              <a:solidFill>
                <a:srgbClr val="1964C1"/>
              </a:solidFill>
            </a:endParaRPr>
          </a:p>
        </xdr:txBody>
      </xdr:sp>
      <xdr:sp macro="" textlink="">
        <xdr:nvSpPr>
          <xdr:cNvPr id="97" name="TextBox 96"/>
          <xdr:cNvSpPr txBox="1"/>
        </xdr:nvSpPr>
        <xdr:spPr>
          <a:xfrm>
            <a:off x="628650" y="14611350"/>
            <a:ext cx="757323"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rgbClr val="7A19C1"/>
                </a:solidFill>
              </a:rPr>
              <a:t>Owned</a:t>
            </a:r>
            <a:endParaRPr lang="en-GB" sz="1100" b="1" baseline="0">
              <a:solidFill>
                <a:srgbClr val="7A19C1"/>
              </a:solidFill>
            </a:endParaRPr>
          </a:p>
          <a:p>
            <a:r>
              <a:rPr lang="en-GB" sz="1100" b="1" baseline="0">
                <a:solidFill>
                  <a:srgbClr val="7A19C1"/>
                </a:solidFill>
              </a:rPr>
              <a:t>Mortgage</a:t>
            </a:r>
            <a:endParaRPr lang="en-GB" sz="1100" b="1">
              <a:solidFill>
                <a:srgbClr val="7A19C1"/>
              </a:solidFill>
            </a:endParaRPr>
          </a:p>
        </xdr:txBody>
      </xdr:sp>
      <xdr:sp macro="" textlink="">
        <xdr:nvSpPr>
          <xdr:cNvPr id="98" name="TextBox 97"/>
          <xdr:cNvSpPr txBox="1"/>
        </xdr:nvSpPr>
        <xdr:spPr>
          <a:xfrm>
            <a:off x="1962150" y="14065250"/>
            <a:ext cx="60087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rgbClr val="6C6F71"/>
                </a:solidFill>
              </a:rPr>
              <a:t>Private</a:t>
            </a:r>
          </a:p>
          <a:p>
            <a:r>
              <a:rPr lang="en-GB" sz="1100" b="1">
                <a:solidFill>
                  <a:srgbClr val="6C6F71"/>
                </a:solidFill>
              </a:rPr>
              <a:t>Rented</a:t>
            </a:r>
          </a:p>
        </xdr:txBody>
      </xdr:sp>
      <xdr:sp macro="" textlink="">
        <xdr:nvSpPr>
          <xdr:cNvPr id="99" name="TextBox 98"/>
          <xdr:cNvSpPr txBox="1"/>
        </xdr:nvSpPr>
        <xdr:spPr>
          <a:xfrm>
            <a:off x="1962150" y="14620875"/>
            <a:ext cx="60087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rgbClr val="ED1B2D"/>
                </a:solidFill>
              </a:rPr>
              <a:t>Social</a:t>
            </a:r>
          </a:p>
          <a:p>
            <a:r>
              <a:rPr lang="en-GB" sz="1100" b="1">
                <a:solidFill>
                  <a:srgbClr val="ED1B2D"/>
                </a:solidFill>
              </a:rPr>
              <a:t>Rented</a:t>
            </a:r>
          </a:p>
        </xdr:txBody>
      </xdr:sp>
    </xdr:grpSp>
    <xdr:clientData fLocksWithSheet="0"/>
  </xdr:twoCellAnchor>
  <xdr:twoCellAnchor>
    <xdr:from>
      <xdr:col>9</xdr:col>
      <xdr:colOff>38100</xdr:colOff>
      <xdr:row>76</xdr:row>
      <xdr:rowOff>223837</xdr:rowOff>
    </xdr:from>
    <xdr:to>
      <xdr:col>9</xdr:col>
      <xdr:colOff>423300</xdr:colOff>
      <xdr:row>76</xdr:row>
      <xdr:rowOff>223839</xdr:rowOff>
    </xdr:to>
    <xdr:cxnSp macro="">
      <xdr:nvCxnSpPr>
        <xdr:cNvPr id="100" name="Straight Connector 99"/>
        <xdr:cNvCxnSpPr/>
      </xdr:nvCxnSpPr>
      <xdr:spPr>
        <a:xfrm flipV="1">
          <a:off x="5524500" y="12453937"/>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8</xdr:col>
      <xdr:colOff>428625</xdr:colOff>
      <xdr:row>77</xdr:row>
      <xdr:rowOff>66675</xdr:rowOff>
    </xdr:from>
    <xdr:to>
      <xdr:col>12</xdr:col>
      <xdr:colOff>304800</xdr:colOff>
      <xdr:row>93</xdr:row>
      <xdr:rowOff>19050</xdr:rowOff>
    </xdr:to>
    <xdr:grpSp>
      <xdr:nvGrpSpPr>
        <xdr:cNvPr id="101" name="Group 100"/>
        <xdr:cNvGrpSpPr/>
      </xdr:nvGrpSpPr>
      <xdr:grpSpPr>
        <a:xfrm>
          <a:off x="5305425" y="12534900"/>
          <a:ext cx="2314575" cy="2657475"/>
          <a:chOff x="5305425" y="12534900"/>
          <a:chExt cx="2314575" cy="2657475"/>
        </a:xfrm>
      </xdr:grpSpPr>
      <xdr:grpSp>
        <xdr:nvGrpSpPr>
          <xdr:cNvPr id="102" name="Group 101"/>
          <xdr:cNvGrpSpPr/>
        </xdr:nvGrpSpPr>
        <xdr:grpSpPr>
          <a:xfrm>
            <a:off x="5715000" y="12534900"/>
            <a:ext cx="1905000" cy="2657475"/>
            <a:chOff x="5715000" y="12534900"/>
            <a:chExt cx="1905000" cy="2657475"/>
          </a:xfrm>
        </xdr:grpSpPr>
        <xdr:graphicFrame macro="">
          <xdr:nvGraphicFramePr>
            <xdr:cNvPr id="104" name="Chart 103"/>
            <xdr:cNvGraphicFramePr>
              <a:graphicFrameLocks/>
            </xdr:cNvGraphicFramePr>
          </xdr:nvGraphicFramePr>
          <xdr:xfrm>
            <a:off x="5715000" y="12725400"/>
            <a:ext cx="1905000" cy="2466975"/>
          </xdr:xfrm>
          <a:graphic>
            <a:graphicData uri="http://schemas.openxmlformats.org/drawingml/2006/chart">
              <c:chart xmlns:c="http://schemas.openxmlformats.org/drawingml/2006/chart" xmlns:r="http://schemas.openxmlformats.org/officeDocument/2006/relationships" r:id="rId21"/>
            </a:graphicData>
          </a:graphic>
        </xdr:graphicFrame>
        <xdr:sp macro="" textlink="H276">
          <xdr:nvSpPr>
            <xdr:cNvPr id="105" name="Oval 104"/>
            <xdr:cNvSpPr>
              <a:spLocks noChangeAspect="1"/>
            </xdr:cNvSpPr>
          </xdr:nvSpPr>
          <xdr:spPr>
            <a:xfrm>
              <a:off x="5895975" y="12534900"/>
              <a:ext cx="252000"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137C79D-E8E4-4A44-9877-1D2CDBAAB9CC}" type="TxLink">
                <a:rPr lang="en-US" sz="900" b="1" i="0" u="none" strike="noStrike">
                  <a:solidFill>
                    <a:schemeClr val="bg1"/>
                  </a:solidFill>
                  <a:latin typeface="Calibri"/>
                </a:rPr>
                <a:pPr algn="ctr"/>
                <a:t>87</a:t>
              </a:fld>
              <a:endParaRPr lang="en-GB" sz="1100" b="1">
                <a:solidFill>
                  <a:schemeClr val="bg1"/>
                </a:solidFill>
              </a:endParaRPr>
            </a:p>
          </xdr:txBody>
        </xdr:sp>
        <xdr:sp macro="" textlink="H277">
          <xdr:nvSpPr>
            <xdr:cNvPr id="106" name="Oval 105"/>
            <xdr:cNvSpPr>
              <a:spLocks noChangeAspect="1"/>
            </xdr:cNvSpPr>
          </xdr:nvSpPr>
          <xdr:spPr>
            <a:xfrm>
              <a:off x="6219825" y="12534900"/>
              <a:ext cx="252000"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847C594-FE48-4770-A193-2FFC63BDEFB1}" type="TxLink">
                <a:rPr lang="en-US" sz="900" b="1" i="0" u="none" strike="noStrike">
                  <a:solidFill>
                    <a:schemeClr val="bg1"/>
                  </a:solidFill>
                  <a:latin typeface="Calibri"/>
                </a:rPr>
                <a:pPr algn="ctr"/>
                <a:t>99</a:t>
              </a:fld>
              <a:endParaRPr lang="en-GB" sz="1100" b="1">
                <a:solidFill>
                  <a:schemeClr val="bg1"/>
                </a:solidFill>
              </a:endParaRPr>
            </a:p>
          </xdr:txBody>
        </xdr:sp>
        <xdr:sp macro="" textlink="H278">
          <xdr:nvSpPr>
            <xdr:cNvPr id="107" name="Oval 106"/>
            <xdr:cNvSpPr>
              <a:spLocks noChangeAspect="1"/>
            </xdr:cNvSpPr>
          </xdr:nvSpPr>
          <xdr:spPr>
            <a:xfrm>
              <a:off x="6543675" y="12534900"/>
              <a:ext cx="252000"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659563E1-B3D4-40BF-B853-634A939BFF75}" type="TxLink">
                <a:rPr lang="en-US" sz="900" b="1" i="0" u="none" strike="noStrike">
                  <a:solidFill>
                    <a:schemeClr val="bg1"/>
                  </a:solidFill>
                  <a:latin typeface="Calibri"/>
                </a:rPr>
                <a:pPr algn="ctr"/>
                <a:t>111</a:t>
              </a:fld>
              <a:endParaRPr lang="en-GB" sz="1100" b="1">
                <a:solidFill>
                  <a:schemeClr val="bg1"/>
                </a:solidFill>
              </a:endParaRPr>
            </a:p>
          </xdr:txBody>
        </xdr:sp>
        <xdr:sp macro="" textlink="H279">
          <xdr:nvSpPr>
            <xdr:cNvPr id="108" name="Oval 107"/>
            <xdr:cNvSpPr>
              <a:spLocks noChangeAspect="1"/>
            </xdr:cNvSpPr>
          </xdr:nvSpPr>
          <xdr:spPr>
            <a:xfrm>
              <a:off x="6877050" y="12534900"/>
              <a:ext cx="252000"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CD0B1E0B-E653-4475-ABF8-3B7CDADDC73C}" type="TxLink">
                <a:rPr lang="en-US" sz="900" b="1" i="0" u="none" strike="noStrike">
                  <a:solidFill>
                    <a:schemeClr val="bg1"/>
                  </a:solidFill>
                  <a:latin typeface="Calibri"/>
                </a:rPr>
                <a:pPr algn="ctr"/>
                <a:t>85</a:t>
              </a:fld>
              <a:endParaRPr lang="en-GB" sz="1100" b="1">
                <a:solidFill>
                  <a:schemeClr val="bg1"/>
                </a:solidFill>
              </a:endParaRPr>
            </a:p>
          </xdr:txBody>
        </xdr:sp>
        <xdr:sp macro="" textlink="H280">
          <xdr:nvSpPr>
            <xdr:cNvPr id="109" name="Oval 108"/>
            <xdr:cNvSpPr>
              <a:spLocks noChangeAspect="1"/>
            </xdr:cNvSpPr>
          </xdr:nvSpPr>
          <xdr:spPr>
            <a:xfrm>
              <a:off x="7200900" y="12534900"/>
              <a:ext cx="252000"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DB5593E1-3176-437D-9B6E-D0B35893E34A}" type="TxLink">
                <a:rPr lang="en-US" sz="900" b="1" i="0" u="none" strike="noStrike">
                  <a:solidFill>
                    <a:schemeClr val="bg1"/>
                  </a:solidFill>
                  <a:latin typeface="Calibri"/>
                </a:rPr>
                <a:pPr algn="ctr"/>
                <a:t>70</a:t>
              </a:fld>
              <a:endParaRPr lang="en-GB" sz="1100" b="1">
                <a:solidFill>
                  <a:schemeClr val="bg1"/>
                </a:solidFill>
              </a:endParaRPr>
            </a:p>
          </xdr:txBody>
        </xdr:sp>
      </xdr:grpSp>
      <xdr:sp macro="" textlink="">
        <xdr:nvSpPr>
          <xdr:cNvPr id="103" name="TextBox 102"/>
          <xdr:cNvSpPr txBox="1"/>
        </xdr:nvSpPr>
        <xdr:spPr>
          <a:xfrm>
            <a:off x="5305425" y="12553950"/>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GB" sz="1050" b="1">
                <a:solidFill>
                  <a:schemeClr val="dk1"/>
                </a:solidFill>
                <a:latin typeface="+mn-lt"/>
                <a:ea typeface="+mn-ea"/>
                <a:cs typeface="+mn-cs"/>
              </a:rPr>
              <a:t>INDEX</a:t>
            </a:r>
          </a:p>
        </xdr:txBody>
      </xdr:sp>
    </xdr:grpSp>
    <xdr:clientData fLocksWithSheet="0"/>
  </xdr:twoCellAnchor>
  <xdr:twoCellAnchor>
    <xdr:from>
      <xdr:col>12</xdr:col>
      <xdr:colOff>314325</xdr:colOff>
      <xdr:row>75</xdr:row>
      <xdr:rowOff>94843</xdr:rowOff>
    </xdr:from>
    <xdr:to>
      <xdr:col>12</xdr:col>
      <xdr:colOff>314325</xdr:colOff>
      <xdr:row>93</xdr:row>
      <xdr:rowOff>124804</xdr:rowOff>
    </xdr:to>
    <xdr:cxnSp macro="">
      <xdr:nvCxnSpPr>
        <xdr:cNvPr id="110" name="Straight Connector 109"/>
        <xdr:cNvCxnSpPr/>
      </xdr:nvCxnSpPr>
      <xdr:spPr>
        <a:xfrm>
          <a:off x="7629525" y="12172543"/>
          <a:ext cx="0" cy="312558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381000</xdr:colOff>
      <xdr:row>76</xdr:row>
      <xdr:rowOff>223837</xdr:rowOff>
    </xdr:from>
    <xdr:to>
      <xdr:col>13</xdr:col>
      <xdr:colOff>156600</xdr:colOff>
      <xdr:row>76</xdr:row>
      <xdr:rowOff>223839</xdr:rowOff>
    </xdr:to>
    <xdr:cxnSp macro="">
      <xdr:nvCxnSpPr>
        <xdr:cNvPr id="111" name="Straight Connector 110"/>
        <xdr:cNvCxnSpPr/>
      </xdr:nvCxnSpPr>
      <xdr:spPr>
        <a:xfrm flipV="1">
          <a:off x="7696200" y="12453937"/>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304800</xdr:colOff>
      <xdr:row>78</xdr:row>
      <xdr:rowOff>0</xdr:rowOff>
    </xdr:from>
    <xdr:to>
      <xdr:col>8</xdr:col>
      <xdr:colOff>500561</xdr:colOff>
      <xdr:row>92</xdr:row>
      <xdr:rowOff>142875</xdr:rowOff>
    </xdr:to>
    <xdr:grpSp>
      <xdr:nvGrpSpPr>
        <xdr:cNvPr id="112" name="Group 111"/>
        <xdr:cNvGrpSpPr/>
      </xdr:nvGrpSpPr>
      <xdr:grpSpPr>
        <a:xfrm>
          <a:off x="2743200" y="12620625"/>
          <a:ext cx="2634161" cy="2543175"/>
          <a:chOff x="2743200" y="12620625"/>
          <a:chExt cx="2634161" cy="2543175"/>
        </a:xfrm>
      </xdr:grpSpPr>
      <xdr:graphicFrame macro="">
        <xdr:nvGraphicFramePr>
          <xdr:cNvPr id="113" name="Chart 112"/>
          <xdr:cNvGraphicFramePr>
            <a:graphicFrameLocks/>
          </xdr:cNvGraphicFramePr>
        </xdr:nvGraphicFramePr>
        <xdr:xfrm>
          <a:off x="2743200" y="12620625"/>
          <a:ext cx="542925" cy="2543175"/>
        </xdr:xfrm>
        <a:graphic>
          <a:graphicData uri="http://schemas.openxmlformats.org/drawingml/2006/chart">
            <c:chart xmlns:c="http://schemas.openxmlformats.org/drawingml/2006/chart" xmlns:r="http://schemas.openxmlformats.org/officeDocument/2006/relationships" r:id="rId22"/>
          </a:graphicData>
        </a:graphic>
      </xdr:graphicFrame>
      <xdr:sp macro="" textlink="C271">
        <xdr:nvSpPr>
          <xdr:cNvPr id="114" name="TextBox 113"/>
          <xdr:cNvSpPr txBox="1"/>
        </xdr:nvSpPr>
        <xdr:spPr>
          <a:xfrm>
            <a:off x="3390900" y="12753975"/>
            <a:ext cx="54226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4DD5C7C-AE34-447B-865B-AFB2A6285F55}" type="TxLink">
              <a:rPr lang="en-US" sz="1600" b="1" i="0" u="none" strike="noStrike">
                <a:solidFill>
                  <a:srgbClr val="8CC119"/>
                </a:solidFill>
                <a:latin typeface="Calibri"/>
              </a:rPr>
              <a:pPr/>
              <a:t>31%</a:t>
            </a:fld>
            <a:endParaRPr lang="en-GB" sz="1600" b="1">
              <a:solidFill>
                <a:srgbClr val="8CC119"/>
              </a:solidFill>
            </a:endParaRPr>
          </a:p>
        </xdr:txBody>
      </xdr:sp>
      <xdr:sp macro="" textlink="C270">
        <xdr:nvSpPr>
          <xdr:cNvPr id="115" name="TextBox 114"/>
          <xdr:cNvSpPr txBox="1"/>
        </xdr:nvSpPr>
        <xdr:spPr>
          <a:xfrm>
            <a:off x="3390900" y="13249767"/>
            <a:ext cx="54226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85514D2-88FD-40D2-BB56-EC8EFC80BAF4}" type="TxLink">
              <a:rPr lang="en-US" sz="1600" b="1" i="0" u="none" strike="noStrike">
                <a:solidFill>
                  <a:srgbClr val="1964C1"/>
                </a:solidFill>
                <a:latin typeface="Calibri"/>
              </a:rPr>
              <a:pPr/>
              <a:t>37%</a:t>
            </a:fld>
            <a:endParaRPr lang="en-GB" sz="1600" b="1">
              <a:solidFill>
                <a:srgbClr val="1964C1"/>
              </a:solidFill>
            </a:endParaRPr>
          </a:p>
        </xdr:txBody>
      </xdr:sp>
      <xdr:sp macro="" textlink="C269">
        <xdr:nvSpPr>
          <xdr:cNvPr id="116" name="TextBox 115"/>
          <xdr:cNvSpPr txBox="1"/>
        </xdr:nvSpPr>
        <xdr:spPr>
          <a:xfrm>
            <a:off x="3390900" y="13745559"/>
            <a:ext cx="54226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4F01B358-26E9-4A59-BA4C-B3F838BEAE5C}" type="TxLink">
              <a:rPr lang="en-US" sz="1600" b="1" i="0" u="none" strike="noStrike">
                <a:solidFill>
                  <a:srgbClr val="7A19C1"/>
                </a:solidFill>
                <a:latin typeface="Calibri"/>
              </a:rPr>
              <a:pPr/>
              <a:t>16%</a:t>
            </a:fld>
            <a:endParaRPr lang="en-GB" sz="1600" b="1">
              <a:solidFill>
                <a:srgbClr val="7A19C1"/>
              </a:solidFill>
            </a:endParaRPr>
          </a:p>
        </xdr:txBody>
      </xdr:sp>
      <xdr:sp macro="" textlink="C268">
        <xdr:nvSpPr>
          <xdr:cNvPr id="117" name="TextBox 116"/>
          <xdr:cNvSpPr txBox="1"/>
        </xdr:nvSpPr>
        <xdr:spPr>
          <a:xfrm>
            <a:off x="3390900" y="14241351"/>
            <a:ext cx="54226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AD68B82-FAD4-4202-AC41-AC1B19D0A849}" type="TxLink">
              <a:rPr lang="en-US" sz="1600" b="1" i="0" u="none" strike="noStrike">
                <a:solidFill>
                  <a:srgbClr val="6C6F71"/>
                </a:solidFill>
                <a:latin typeface="Calibri"/>
              </a:rPr>
              <a:pPr/>
              <a:t>16%</a:t>
            </a:fld>
            <a:endParaRPr lang="en-GB" sz="1600" b="1">
              <a:solidFill>
                <a:srgbClr val="6C6F71"/>
              </a:solidFill>
            </a:endParaRPr>
          </a:p>
        </xdr:txBody>
      </xdr:sp>
      <xdr:sp macro="" textlink="C267">
        <xdr:nvSpPr>
          <xdr:cNvPr id="118" name="TextBox 117"/>
          <xdr:cNvSpPr txBox="1"/>
        </xdr:nvSpPr>
        <xdr:spPr>
          <a:xfrm>
            <a:off x="3420139" y="14737143"/>
            <a:ext cx="43826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5AD3467-0136-436C-BCC4-751531425E77}" type="TxLink">
              <a:rPr lang="en-US" sz="1600" b="1" i="0" u="none" strike="noStrike">
                <a:solidFill>
                  <a:srgbClr val="ED1B2D"/>
                </a:solidFill>
                <a:latin typeface="Calibri"/>
              </a:rPr>
              <a:pPr/>
              <a:t>6%</a:t>
            </a:fld>
            <a:endParaRPr lang="en-GB" sz="1600" b="1">
              <a:solidFill>
                <a:srgbClr val="ED1B2D"/>
              </a:solidFill>
            </a:endParaRPr>
          </a:p>
        </xdr:txBody>
      </xdr:sp>
      <xdr:sp macro="" textlink="">
        <xdr:nvSpPr>
          <xdr:cNvPr id="119" name="TextBox 118"/>
          <xdr:cNvSpPr txBox="1"/>
        </xdr:nvSpPr>
        <xdr:spPr>
          <a:xfrm>
            <a:off x="4610100" y="12793088"/>
            <a:ext cx="70128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rgbClr val="8CC119"/>
                </a:solidFill>
              </a:rPr>
              <a:t>Terraced</a:t>
            </a:r>
          </a:p>
        </xdr:txBody>
      </xdr:sp>
      <xdr:sp macro="" textlink="">
        <xdr:nvSpPr>
          <xdr:cNvPr id="120" name="TextBox 119"/>
          <xdr:cNvSpPr txBox="1"/>
        </xdr:nvSpPr>
        <xdr:spPr>
          <a:xfrm>
            <a:off x="4610100" y="13205342"/>
            <a:ext cx="7315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rgbClr val="1964C1"/>
                </a:solidFill>
              </a:rPr>
              <a:t>Semi-</a:t>
            </a:r>
          </a:p>
          <a:p>
            <a:r>
              <a:rPr lang="en-GB" sz="1100" b="1">
                <a:solidFill>
                  <a:srgbClr val="1964C1"/>
                </a:solidFill>
              </a:rPr>
              <a:t>detached</a:t>
            </a:r>
          </a:p>
        </xdr:txBody>
      </xdr:sp>
      <xdr:sp macro="" textlink="">
        <xdr:nvSpPr>
          <xdr:cNvPr id="121" name="TextBox 120"/>
          <xdr:cNvSpPr txBox="1"/>
        </xdr:nvSpPr>
        <xdr:spPr>
          <a:xfrm>
            <a:off x="4610100" y="13818397"/>
            <a:ext cx="40261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rgbClr val="7A19C1"/>
                </a:solidFill>
              </a:rPr>
              <a:t>Flat</a:t>
            </a:r>
          </a:p>
        </xdr:txBody>
      </xdr:sp>
      <xdr:sp macro="" textlink="">
        <xdr:nvSpPr>
          <xdr:cNvPr id="122" name="TextBox 121"/>
          <xdr:cNvSpPr txBox="1"/>
        </xdr:nvSpPr>
        <xdr:spPr>
          <a:xfrm>
            <a:off x="4610100" y="14297326"/>
            <a:ext cx="7447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rgbClr val="6C6F71"/>
                </a:solidFill>
              </a:rPr>
              <a:t>Detached</a:t>
            </a:r>
          </a:p>
        </xdr:txBody>
      </xdr:sp>
      <xdr:sp macro="" textlink="">
        <xdr:nvSpPr>
          <xdr:cNvPr id="123" name="TextBox 122"/>
          <xdr:cNvSpPr txBox="1"/>
        </xdr:nvSpPr>
        <xdr:spPr>
          <a:xfrm>
            <a:off x="4610100" y="14766731"/>
            <a:ext cx="76726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rgbClr val="ED1B2D"/>
                </a:solidFill>
              </a:rPr>
              <a:t>Bungalow</a:t>
            </a:r>
          </a:p>
        </xdr:txBody>
      </xdr:sp>
      <xdr:sp macro="" textlink="H271">
        <xdr:nvSpPr>
          <xdr:cNvPr id="124" name="TextBox 123"/>
          <xdr:cNvSpPr txBox="1"/>
        </xdr:nvSpPr>
        <xdr:spPr>
          <a:xfrm>
            <a:off x="3390900" y="12954000"/>
            <a:ext cx="674993"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BCCC008-2458-46C0-B73D-720080EC2002}" type="TxLink">
              <a:rPr lang="en-US" sz="900" b="0" i="0" u="none" strike="noStrike">
                <a:solidFill>
                  <a:srgbClr val="8CC119"/>
                </a:solidFill>
                <a:latin typeface="Calibri"/>
              </a:rPr>
              <a:pPr/>
              <a:t>Index: 118</a:t>
            </a:fld>
            <a:endParaRPr lang="en-GB" sz="1400" b="1">
              <a:solidFill>
                <a:srgbClr val="8CC119"/>
              </a:solidFill>
              <a:latin typeface="+mn-lt"/>
            </a:endParaRPr>
          </a:p>
        </xdr:txBody>
      </xdr:sp>
      <xdr:sp macro="" textlink="H270">
        <xdr:nvSpPr>
          <xdr:cNvPr id="125" name="TextBox 124"/>
          <xdr:cNvSpPr txBox="1"/>
        </xdr:nvSpPr>
        <xdr:spPr>
          <a:xfrm>
            <a:off x="3400425" y="13446919"/>
            <a:ext cx="674993"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5F4CD4B-F823-4891-8BDF-577A76D6BDE3}" type="TxLink">
              <a:rPr lang="en-US" sz="900" b="0" i="0" u="none" strike="noStrike">
                <a:solidFill>
                  <a:srgbClr val="1964C1"/>
                </a:solidFill>
                <a:latin typeface="Calibri"/>
              </a:rPr>
              <a:pPr/>
              <a:t>Index: 109</a:t>
            </a:fld>
            <a:endParaRPr lang="en-GB" sz="1400" b="1">
              <a:solidFill>
                <a:srgbClr val="1964C1"/>
              </a:solidFill>
              <a:latin typeface="+mn-lt"/>
            </a:endParaRPr>
          </a:p>
        </xdr:txBody>
      </xdr:sp>
      <xdr:sp macro="" textlink="H269">
        <xdr:nvSpPr>
          <xdr:cNvPr id="126" name="TextBox 125"/>
          <xdr:cNvSpPr txBox="1"/>
        </xdr:nvSpPr>
        <xdr:spPr>
          <a:xfrm>
            <a:off x="3390900" y="13939838"/>
            <a:ext cx="61651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F971FDCC-6428-47A9-BC4D-8F87EFE4C8B5}" type="TxLink">
              <a:rPr lang="en-US" sz="900" b="0" i="0" u="none" strike="noStrike">
                <a:solidFill>
                  <a:srgbClr val="7A19C1"/>
                </a:solidFill>
                <a:latin typeface="Calibri"/>
              </a:rPr>
              <a:pPr/>
              <a:t>Index: 91</a:t>
            </a:fld>
            <a:endParaRPr lang="en-GB" sz="1400" b="1">
              <a:solidFill>
                <a:srgbClr val="7A19C1"/>
              </a:solidFill>
              <a:latin typeface="+mn-lt"/>
            </a:endParaRPr>
          </a:p>
        </xdr:txBody>
      </xdr:sp>
      <xdr:sp macro="" textlink="H268">
        <xdr:nvSpPr>
          <xdr:cNvPr id="127" name="TextBox 126"/>
          <xdr:cNvSpPr txBox="1"/>
        </xdr:nvSpPr>
        <xdr:spPr>
          <a:xfrm>
            <a:off x="3400425" y="14432757"/>
            <a:ext cx="61651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6FE57D2-77E5-404C-95DD-7A0C085B3F07}" type="TxLink">
              <a:rPr lang="en-US" sz="900" b="0" i="0" u="none" strike="noStrike">
                <a:solidFill>
                  <a:srgbClr val="6C6F71"/>
                </a:solidFill>
                <a:latin typeface="Calibri"/>
              </a:rPr>
              <a:pPr/>
              <a:t>Index: 73</a:t>
            </a:fld>
            <a:endParaRPr lang="en-GB" sz="1400" b="1">
              <a:solidFill>
                <a:srgbClr val="6C6F71"/>
              </a:solidFill>
              <a:latin typeface="+mn-lt"/>
            </a:endParaRPr>
          </a:p>
        </xdr:txBody>
      </xdr:sp>
      <xdr:sp macro="" textlink="H267">
        <xdr:nvSpPr>
          <xdr:cNvPr id="128" name="TextBox 127"/>
          <xdr:cNvSpPr txBox="1"/>
        </xdr:nvSpPr>
        <xdr:spPr>
          <a:xfrm>
            <a:off x="3419475" y="14925675"/>
            <a:ext cx="61651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8101AAA-E63E-48B9-9006-5CD79F1B28AD}" type="TxLink">
              <a:rPr lang="en-US" sz="900" b="0" i="0" u="none" strike="noStrike">
                <a:solidFill>
                  <a:srgbClr val="ED1B2D"/>
                </a:solidFill>
                <a:latin typeface="Calibri"/>
              </a:rPr>
              <a:pPr/>
              <a:t>Index: 80</a:t>
            </a:fld>
            <a:endParaRPr lang="en-GB" sz="1400" b="1">
              <a:solidFill>
                <a:srgbClr val="ED1B2D"/>
              </a:solidFill>
              <a:latin typeface="+mn-lt"/>
            </a:endParaRPr>
          </a:p>
        </xdr:txBody>
      </xdr:sp>
    </xdr:grpSp>
    <xdr:clientData fLocksWithSheet="0"/>
  </xdr:twoCellAnchor>
  <xdr:oneCellAnchor>
    <xdr:from>
      <xdr:col>12</xdr:col>
      <xdr:colOff>247650</xdr:colOff>
      <xdr:row>90</xdr:row>
      <xdr:rowOff>28575</xdr:rowOff>
    </xdr:from>
    <xdr:ext cx="806118" cy="264560"/>
    <xdr:sp macro="" textlink="">
      <xdr:nvSpPr>
        <xdr:cNvPr id="129" name="TextBox 128"/>
        <xdr:cNvSpPr txBox="1"/>
      </xdr:nvSpPr>
      <xdr:spPr>
        <a:xfrm>
          <a:off x="7562850" y="14668500"/>
          <a:ext cx="80611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rgbClr val="8CC119"/>
              </a:solidFill>
            </a:rPr>
            <a:t>3-4 People</a:t>
          </a:r>
        </a:p>
      </xdr:txBody>
    </xdr:sp>
    <xdr:clientData/>
  </xdr:oneCellAnchor>
  <xdr:twoCellAnchor editAs="absolute">
    <xdr:from>
      <xdr:col>12</xdr:col>
      <xdr:colOff>361591</xdr:colOff>
      <xdr:row>77</xdr:row>
      <xdr:rowOff>28575</xdr:rowOff>
    </xdr:from>
    <xdr:to>
      <xdr:col>16384</xdr:col>
      <xdr:colOff>84291</xdr:colOff>
      <xdr:row>92</xdr:row>
      <xdr:rowOff>52230</xdr:rowOff>
    </xdr:to>
    <xdr:grpSp>
      <xdr:nvGrpSpPr>
        <xdr:cNvPr id="130" name="Group 129"/>
        <xdr:cNvGrpSpPr/>
      </xdr:nvGrpSpPr>
      <xdr:grpSpPr>
        <a:xfrm>
          <a:off x="7676791" y="12496800"/>
          <a:ext cx="2561150" cy="2576355"/>
          <a:chOff x="7676791" y="12496800"/>
          <a:chExt cx="2561150" cy="2576355"/>
        </a:xfrm>
      </xdr:grpSpPr>
      <xdr:graphicFrame macro="">
        <xdr:nvGraphicFramePr>
          <xdr:cNvPr id="131" name="Chart 130"/>
          <xdr:cNvGraphicFramePr>
            <a:graphicFrameLocks/>
          </xdr:cNvGraphicFramePr>
        </xdr:nvGraphicFramePr>
        <xdr:xfrm>
          <a:off x="8180925" y="12496800"/>
          <a:ext cx="1353600" cy="1486800"/>
        </xdr:xfrm>
        <a:graphic>
          <a:graphicData uri="http://schemas.openxmlformats.org/drawingml/2006/chart">
            <c:chart xmlns:c="http://schemas.openxmlformats.org/drawingml/2006/chart" xmlns:r="http://schemas.openxmlformats.org/officeDocument/2006/relationships" r:id="rId23"/>
          </a:graphicData>
        </a:graphic>
      </xdr:graphicFrame>
      <xdr:sp macro="" textlink="C285">
        <xdr:nvSpPr>
          <xdr:cNvPr id="132" name="TextBox 131"/>
          <xdr:cNvSpPr txBox="1"/>
        </xdr:nvSpPr>
        <xdr:spPr>
          <a:xfrm>
            <a:off x="8324850" y="14068425"/>
            <a:ext cx="54226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1F52DBDE-6502-41F9-A660-94369738BA9B}" type="TxLink">
              <a:rPr lang="en-US" sz="1600" b="1" i="0" u="none" strike="noStrike">
                <a:solidFill>
                  <a:srgbClr val="7A19C1"/>
                </a:solidFill>
                <a:latin typeface="Calibri"/>
              </a:rPr>
              <a:pPr/>
              <a:t>18%</a:t>
            </a:fld>
            <a:endParaRPr lang="en-GB" sz="1600" b="1">
              <a:solidFill>
                <a:srgbClr val="7A19C1"/>
              </a:solidFill>
              <a:latin typeface="+mn-lt"/>
            </a:endParaRPr>
          </a:p>
        </xdr:txBody>
      </xdr:sp>
      <xdr:sp macro="" textlink="">
        <xdr:nvSpPr>
          <xdr:cNvPr id="133" name="TextBox 132"/>
          <xdr:cNvSpPr txBox="1"/>
        </xdr:nvSpPr>
        <xdr:spPr>
          <a:xfrm>
            <a:off x="7676791" y="14097000"/>
            <a:ext cx="69217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rgbClr val="7A19C1"/>
                </a:solidFill>
              </a:rPr>
              <a:t>1 Person</a:t>
            </a:r>
          </a:p>
        </xdr:txBody>
      </xdr:sp>
      <xdr:sp macro="" textlink="">
        <xdr:nvSpPr>
          <xdr:cNvPr id="134" name="TextBox 133"/>
          <xdr:cNvSpPr txBox="1"/>
        </xdr:nvSpPr>
        <xdr:spPr>
          <a:xfrm>
            <a:off x="8934860" y="14087475"/>
            <a:ext cx="69140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rgbClr val="1964C1"/>
                </a:solidFill>
              </a:rPr>
              <a:t>2 People</a:t>
            </a:r>
          </a:p>
        </xdr:txBody>
      </xdr:sp>
      <xdr:sp macro="" textlink="C286">
        <xdr:nvSpPr>
          <xdr:cNvPr id="135" name="TextBox 134"/>
          <xdr:cNvSpPr txBox="1"/>
        </xdr:nvSpPr>
        <xdr:spPr>
          <a:xfrm>
            <a:off x="9579264" y="14055725"/>
            <a:ext cx="54226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986DE86-BF27-4952-84E9-B051CF064FB6}" type="TxLink">
              <a:rPr lang="en-US" sz="1600" b="1" i="0" u="none" strike="noStrike">
                <a:solidFill>
                  <a:srgbClr val="1964C1"/>
                </a:solidFill>
                <a:latin typeface="Calibri"/>
              </a:rPr>
              <a:pPr/>
              <a:t>35%</a:t>
            </a:fld>
            <a:endParaRPr lang="en-GB" sz="1600" b="1">
              <a:solidFill>
                <a:srgbClr val="1964C1"/>
              </a:solidFill>
              <a:latin typeface="+mn-lt"/>
            </a:endParaRPr>
          </a:p>
        </xdr:txBody>
      </xdr:sp>
      <xdr:sp macro="" textlink="C287">
        <xdr:nvSpPr>
          <xdr:cNvPr id="136" name="TextBox 135"/>
          <xdr:cNvSpPr txBox="1"/>
        </xdr:nvSpPr>
        <xdr:spPr>
          <a:xfrm>
            <a:off x="8324850" y="14633575"/>
            <a:ext cx="54226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A114284-96EF-4DF8-ADB1-6354C33A87E2}" type="TxLink">
              <a:rPr lang="en-US" sz="1600" b="1" i="0" u="none" strike="noStrike">
                <a:solidFill>
                  <a:srgbClr val="8CC119"/>
                </a:solidFill>
                <a:latin typeface="Calibri"/>
              </a:rPr>
              <a:pPr/>
              <a:t>38%</a:t>
            </a:fld>
            <a:endParaRPr lang="en-GB" sz="1600" b="1">
              <a:solidFill>
                <a:srgbClr val="8CC119"/>
              </a:solidFill>
              <a:latin typeface="+mn-lt"/>
            </a:endParaRPr>
          </a:p>
        </xdr:txBody>
      </xdr:sp>
      <xdr:sp macro="" textlink="C288">
        <xdr:nvSpPr>
          <xdr:cNvPr id="137" name="TextBox 136"/>
          <xdr:cNvSpPr txBox="1"/>
        </xdr:nvSpPr>
        <xdr:spPr>
          <a:xfrm>
            <a:off x="9695677" y="14630400"/>
            <a:ext cx="54226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F7C0E34-48D7-42E5-ACDD-A0C95DBF11E0}" type="TxLink">
              <a:rPr lang="en-US" sz="1600" b="1" i="0" u="none" strike="noStrike">
                <a:solidFill>
                  <a:srgbClr val="EBC61C"/>
                </a:solidFill>
                <a:latin typeface="Calibri"/>
              </a:rPr>
              <a:pPr/>
              <a:t>10%</a:t>
            </a:fld>
            <a:endParaRPr lang="en-GB" sz="1600" b="1">
              <a:solidFill>
                <a:srgbClr val="EBC61C"/>
              </a:solidFill>
              <a:latin typeface="+mn-lt"/>
            </a:endParaRPr>
          </a:p>
        </xdr:txBody>
      </xdr:sp>
      <xdr:sp macro="" textlink="">
        <xdr:nvSpPr>
          <xdr:cNvPr id="138" name="TextBox 137"/>
          <xdr:cNvSpPr txBox="1"/>
        </xdr:nvSpPr>
        <xdr:spPr>
          <a:xfrm>
            <a:off x="8874110" y="14668500"/>
            <a:ext cx="7616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rgbClr val="EBC61C"/>
                </a:solidFill>
              </a:rPr>
              <a:t>5+ People</a:t>
            </a:r>
          </a:p>
        </xdr:txBody>
      </xdr:sp>
      <xdr:sp macro="" textlink="F285">
        <xdr:nvSpPr>
          <xdr:cNvPr id="139" name="TextBox 138"/>
          <xdr:cNvSpPr txBox="1"/>
        </xdr:nvSpPr>
        <xdr:spPr>
          <a:xfrm>
            <a:off x="8162925" y="14277975"/>
            <a:ext cx="61651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l"/>
            <a:fld id="{069FC20C-6C4B-4AFF-A3CF-88490EC0B8F7}" type="TxLink">
              <a:rPr lang="en-US" sz="900" b="0" i="0" u="none" strike="noStrike">
                <a:solidFill>
                  <a:srgbClr val="7A19C1"/>
                </a:solidFill>
                <a:latin typeface="Calibri"/>
              </a:rPr>
              <a:pPr algn="l"/>
              <a:t>Index: 96</a:t>
            </a:fld>
            <a:endParaRPr lang="en-GB" sz="1400" b="1">
              <a:solidFill>
                <a:srgbClr val="7A19C1"/>
              </a:solidFill>
              <a:latin typeface="+mn-lt"/>
            </a:endParaRPr>
          </a:p>
        </xdr:txBody>
      </xdr:sp>
      <xdr:sp macro="" textlink="F286">
        <xdr:nvSpPr>
          <xdr:cNvPr id="140" name="TextBox 139"/>
          <xdr:cNvSpPr txBox="1"/>
        </xdr:nvSpPr>
        <xdr:spPr>
          <a:xfrm>
            <a:off x="9420225" y="14249400"/>
            <a:ext cx="61651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l"/>
            <a:fld id="{3C4A394F-8C6E-4326-9343-A3077FAECA2F}" type="TxLink">
              <a:rPr lang="en-US" sz="900" b="0" i="0" u="none" strike="noStrike">
                <a:solidFill>
                  <a:srgbClr val="1964C1"/>
                </a:solidFill>
                <a:latin typeface="Calibri"/>
              </a:rPr>
              <a:pPr algn="l"/>
              <a:t>Index: 97</a:t>
            </a:fld>
            <a:endParaRPr lang="en-GB" sz="1400" b="1">
              <a:solidFill>
                <a:srgbClr val="1964C1"/>
              </a:solidFill>
              <a:latin typeface="+mn-lt"/>
            </a:endParaRPr>
          </a:p>
        </xdr:txBody>
      </xdr:sp>
      <xdr:sp macro="" textlink="F287">
        <xdr:nvSpPr>
          <xdr:cNvPr id="141" name="TextBox 140"/>
          <xdr:cNvSpPr txBox="1"/>
        </xdr:nvSpPr>
        <xdr:spPr>
          <a:xfrm>
            <a:off x="8162925" y="14839950"/>
            <a:ext cx="674993"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fld id="{FC4F9D2E-29F8-4AA7-BBE2-C594D1490990}" type="TxLink">
              <a:rPr lang="en-US" sz="900" b="0" i="0" u="none" strike="noStrike">
                <a:solidFill>
                  <a:srgbClr val="8CC119"/>
                </a:solidFill>
                <a:latin typeface="Calibri"/>
              </a:rPr>
              <a:pPr algn="r"/>
              <a:t>Index: 104</a:t>
            </a:fld>
            <a:endParaRPr lang="en-GB" sz="1400" b="1">
              <a:solidFill>
                <a:srgbClr val="8CC119"/>
              </a:solidFill>
              <a:latin typeface="+mn-lt"/>
            </a:endParaRPr>
          </a:p>
        </xdr:txBody>
      </xdr:sp>
      <xdr:sp macro="" textlink="F288">
        <xdr:nvSpPr>
          <xdr:cNvPr id="142" name="TextBox 141"/>
          <xdr:cNvSpPr txBox="1"/>
        </xdr:nvSpPr>
        <xdr:spPr>
          <a:xfrm>
            <a:off x="9429750" y="14839950"/>
            <a:ext cx="674993"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fld id="{AB1A87E0-232D-45B4-A76B-C2FEF5F7A60C}" type="TxLink">
              <a:rPr lang="en-US" sz="900" b="0" i="0" u="none" strike="noStrike">
                <a:solidFill>
                  <a:srgbClr val="EBC61C"/>
                </a:solidFill>
                <a:latin typeface="Calibri"/>
              </a:rPr>
              <a:pPr algn="r"/>
              <a:t>Index: 103</a:t>
            </a:fld>
            <a:endParaRPr lang="en-GB" sz="1400" b="1">
              <a:solidFill>
                <a:srgbClr val="EBC61C"/>
              </a:solidFill>
              <a:latin typeface="+mn-lt"/>
            </a:endParaRPr>
          </a:p>
        </xdr:txBody>
      </xdr:sp>
    </xdr:grpSp>
    <xdr:clientData fLocksWithSheet="0"/>
  </xdr:twoCellAnchor>
  <xdr:twoCellAnchor>
    <xdr:from>
      <xdr:col>0</xdr:col>
      <xdr:colOff>66675</xdr:colOff>
      <xdr:row>74</xdr:row>
      <xdr:rowOff>123825</xdr:rowOff>
    </xdr:from>
    <xdr:to>
      <xdr:col>15</xdr:col>
      <xdr:colOff>685802</xdr:colOff>
      <xdr:row>74</xdr:row>
      <xdr:rowOff>123825</xdr:rowOff>
    </xdr:to>
    <xdr:cxnSp macro="">
      <xdr:nvCxnSpPr>
        <xdr:cNvPr id="143" name="Straight Connector 142"/>
        <xdr:cNvCxnSpPr/>
      </xdr:nvCxnSpPr>
      <xdr:spPr>
        <a:xfrm flipH="1">
          <a:off x="66675" y="12049125"/>
          <a:ext cx="9763127"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114300</xdr:colOff>
      <xdr:row>57</xdr:row>
      <xdr:rowOff>0</xdr:rowOff>
    </xdr:from>
    <xdr:to>
      <xdr:col>7</xdr:col>
      <xdr:colOff>114300</xdr:colOff>
      <xdr:row>73</xdr:row>
      <xdr:rowOff>38100</xdr:rowOff>
    </xdr:to>
    <xdr:cxnSp macro="">
      <xdr:nvCxnSpPr>
        <xdr:cNvPr id="144" name="Straight Connector 143"/>
        <xdr:cNvCxnSpPr/>
      </xdr:nvCxnSpPr>
      <xdr:spPr>
        <a:xfrm>
          <a:off x="4381500" y="9296400"/>
          <a:ext cx="0" cy="25146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47625</xdr:colOff>
      <xdr:row>57</xdr:row>
      <xdr:rowOff>0</xdr:rowOff>
    </xdr:from>
    <xdr:to>
      <xdr:col>14</xdr:col>
      <xdr:colOff>432825</xdr:colOff>
      <xdr:row>57</xdr:row>
      <xdr:rowOff>2</xdr:rowOff>
    </xdr:to>
    <xdr:cxnSp macro="">
      <xdr:nvCxnSpPr>
        <xdr:cNvPr id="145" name="Straight Connector 144"/>
        <xdr:cNvCxnSpPr/>
      </xdr:nvCxnSpPr>
      <xdr:spPr>
        <a:xfrm flipV="1">
          <a:off x="8582025" y="9296400"/>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33337</xdr:colOff>
      <xdr:row>57</xdr:row>
      <xdr:rowOff>66675</xdr:rowOff>
    </xdr:from>
    <xdr:to>
      <xdr:col>14</xdr:col>
      <xdr:colOff>69337</xdr:colOff>
      <xdr:row>57</xdr:row>
      <xdr:rowOff>102675</xdr:rowOff>
    </xdr:to>
    <xdr:sp macro="" textlink="">
      <xdr:nvSpPr>
        <xdr:cNvPr id="146" name="Oval 145"/>
        <xdr:cNvSpPr/>
      </xdr:nvSpPr>
      <xdr:spPr>
        <a:xfrm>
          <a:off x="8567737" y="936307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33337</xdr:colOff>
      <xdr:row>60</xdr:row>
      <xdr:rowOff>57150</xdr:rowOff>
    </xdr:from>
    <xdr:to>
      <xdr:col>14</xdr:col>
      <xdr:colOff>69337</xdr:colOff>
      <xdr:row>60</xdr:row>
      <xdr:rowOff>93150</xdr:rowOff>
    </xdr:to>
    <xdr:sp macro="" textlink="">
      <xdr:nvSpPr>
        <xdr:cNvPr id="147" name="Oval 146"/>
        <xdr:cNvSpPr/>
      </xdr:nvSpPr>
      <xdr:spPr>
        <a:xfrm>
          <a:off x="8567737" y="984885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33337</xdr:colOff>
      <xdr:row>64</xdr:row>
      <xdr:rowOff>76200</xdr:rowOff>
    </xdr:from>
    <xdr:to>
      <xdr:col>14</xdr:col>
      <xdr:colOff>69337</xdr:colOff>
      <xdr:row>64</xdr:row>
      <xdr:rowOff>112200</xdr:rowOff>
    </xdr:to>
    <xdr:sp macro="" textlink="">
      <xdr:nvSpPr>
        <xdr:cNvPr id="148" name="Oval 147"/>
        <xdr:cNvSpPr/>
      </xdr:nvSpPr>
      <xdr:spPr>
        <a:xfrm>
          <a:off x="8567737" y="104775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33337</xdr:colOff>
      <xdr:row>66</xdr:row>
      <xdr:rowOff>95250</xdr:rowOff>
    </xdr:from>
    <xdr:to>
      <xdr:col>14</xdr:col>
      <xdr:colOff>69337</xdr:colOff>
      <xdr:row>66</xdr:row>
      <xdr:rowOff>131250</xdr:rowOff>
    </xdr:to>
    <xdr:sp macro="" textlink="">
      <xdr:nvSpPr>
        <xdr:cNvPr id="149" name="Oval 148"/>
        <xdr:cNvSpPr/>
      </xdr:nvSpPr>
      <xdr:spPr>
        <a:xfrm>
          <a:off x="8567737" y="1080135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33337</xdr:colOff>
      <xdr:row>69</xdr:row>
      <xdr:rowOff>76200</xdr:rowOff>
    </xdr:from>
    <xdr:to>
      <xdr:col>14</xdr:col>
      <xdr:colOff>69337</xdr:colOff>
      <xdr:row>69</xdr:row>
      <xdr:rowOff>112200</xdr:rowOff>
    </xdr:to>
    <xdr:sp macro="" textlink="">
      <xdr:nvSpPr>
        <xdr:cNvPr id="150" name="Oval 149"/>
        <xdr:cNvSpPr/>
      </xdr:nvSpPr>
      <xdr:spPr>
        <a:xfrm>
          <a:off x="8567737" y="112395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33337</xdr:colOff>
      <xdr:row>71</xdr:row>
      <xdr:rowOff>57150</xdr:rowOff>
    </xdr:from>
    <xdr:to>
      <xdr:col>14</xdr:col>
      <xdr:colOff>69337</xdr:colOff>
      <xdr:row>71</xdr:row>
      <xdr:rowOff>93150</xdr:rowOff>
    </xdr:to>
    <xdr:sp macro="" textlink="">
      <xdr:nvSpPr>
        <xdr:cNvPr id="151" name="Oval 150"/>
        <xdr:cNvSpPr/>
      </xdr:nvSpPr>
      <xdr:spPr>
        <a:xfrm>
          <a:off x="8567737" y="1152525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114300</xdr:colOff>
      <xdr:row>101</xdr:row>
      <xdr:rowOff>223837</xdr:rowOff>
    </xdr:from>
    <xdr:to>
      <xdr:col>0</xdr:col>
      <xdr:colOff>499500</xdr:colOff>
      <xdr:row>101</xdr:row>
      <xdr:rowOff>223839</xdr:rowOff>
    </xdr:to>
    <xdr:cxnSp macro="">
      <xdr:nvCxnSpPr>
        <xdr:cNvPr id="152" name="Straight Connector 151"/>
        <xdr:cNvCxnSpPr/>
      </xdr:nvCxnSpPr>
      <xdr:spPr>
        <a:xfrm flipV="1">
          <a:off x="114300" y="1676876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361950</xdr:colOff>
      <xdr:row>103</xdr:row>
      <xdr:rowOff>52387</xdr:rowOff>
    </xdr:from>
    <xdr:to>
      <xdr:col>6</xdr:col>
      <xdr:colOff>357163</xdr:colOff>
      <xdr:row>112</xdr:row>
      <xdr:rowOff>121685</xdr:rowOff>
    </xdr:to>
    <xdr:grpSp>
      <xdr:nvGrpSpPr>
        <xdr:cNvPr id="153" name="Group 152"/>
        <xdr:cNvGrpSpPr/>
      </xdr:nvGrpSpPr>
      <xdr:grpSpPr>
        <a:xfrm>
          <a:off x="361950" y="16987837"/>
          <a:ext cx="3652813" cy="1440898"/>
          <a:chOff x="361950" y="16987837"/>
          <a:chExt cx="3652813" cy="1440898"/>
        </a:xfrm>
      </xdr:grpSpPr>
      <xdr:sp macro="" textlink="C333">
        <xdr:nvSpPr>
          <xdr:cNvPr id="154" name="TextBox 153"/>
          <xdr:cNvSpPr txBox="1"/>
        </xdr:nvSpPr>
        <xdr:spPr>
          <a:xfrm>
            <a:off x="361950" y="16987837"/>
            <a:ext cx="700063"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D07C95C-019E-4481-AD30-4677332A8EC4}" type="TxLink">
              <a:rPr lang="en-US" sz="2000" b="1" i="0" u="none" strike="noStrike">
                <a:solidFill>
                  <a:srgbClr val="ED1B2D"/>
                </a:solidFill>
                <a:latin typeface="+mn-lt"/>
              </a:rPr>
              <a:pPr/>
              <a:t>4.3%</a:t>
            </a:fld>
            <a:endParaRPr lang="en-GB" sz="2000" b="1">
              <a:solidFill>
                <a:srgbClr val="ED1B2D"/>
              </a:solidFill>
              <a:latin typeface="+mn-lt"/>
            </a:endParaRPr>
          </a:p>
        </xdr:txBody>
      </xdr:sp>
      <xdr:sp macro="" textlink="C334">
        <xdr:nvSpPr>
          <xdr:cNvPr id="155" name="TextBox 154"/>
          <xdr:cNvSpPr txBox="1"/>
        </xdr:nvSpPr>
        <xdr:spPr>
          <a:xfrm>
            <a:off x="1259552" y="16987837"/>
            <a:ext cx="83003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1A5A930F-1936-4F0A-9598-96247B88C9E7}" type="TxLink">
              <a:rPr lang="en-US" sz="2000" b="1" i="0" u="none" strike="noStrike">
                <a:solidFill>
                  <a:srgbClr val="EBC61C"/>
                </a:solidFill>
                <a:latin typeface="Calibri"/>
              </a:rPr>
              <a:pPr/>
              <a:t>33.9%</a:t>
            </a:fld>
            <a:endParaRPr lang="en-GB" sz="2000" b="1">
              <a:solidFill>
                <a:srgbClr val="EBC61C"/>
              </a:solidFill>
              <a:latin typeface="+mn-lt"/>
            </a:endParaRPr>
          </a:p>
        </xdr:txBody>
      </xdr:sp>
      <xdr:sp macro="" textlink="C335">
        <xdr:nvSpPr>
          <xdr:cNvPr id="156" name="TextBox 155"/>
          <xdr:cNvSpPr txBox="1"/>
        </xdr:nvSpPr>
        <xdr:spPr>
          <a:xfrm>
            <a:off x="2287126" y="16987837"/>
            <a:ext cx="83003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5986C4EA-9ED5-4989-A03D-B7326B397C90}" type="TxLink">
              <a:rPr lang="en-US" sz="2000" b="1" i="0" u="none" strike="noStrike">
                <a:solidFill>
                  <a:srgbClr val="7A19C1"/>
                </a:solidFill>
                <a:latin typeface="Calibri"/>
              </a:rPr>
              <a:pPr/>
              <a:t>60.4%</a:t>
            </a:fld>
            <a:endParaRPr lang="en-GB" sz="4400" b="1">
              <a:solidFill>
                <a:srgbClr val="7A19C1"/>
              </a:solidFill>
              <a:latin typeface="+mn-lt"/>
            </a:endParaRPr>
          </a:p>
        </xdr:txBody>
      </xdr:sp>
      <xdr:sp macro="" textlink="C336">
        <xdr:nvSpPr>
          <xdr:cNvPr id="157" name="TextBox 156"/>
          <xdr:cNvSpPr txBox="1"/>
        </xdr:nvSpPr>
        <xdr:spPr>
          <a:xfrm>
            <a:off x="3314700" y="16987837"/>
            <a:ext cx="700063"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CF523AA-05AF-4D1A-AC49-3A97DFF08AEA}" type="TxLink">
              <a:rPr lang="en-US" sz="2000" b="1" i="0" u="none" strike="noStrike">
                <a:solidFill>
                  <a:srgbClr val="1964C1"/>
                </a:solidFill>
                <a:latin typeface="Calibri"/>
              </a:rPr>
              <a:pPr/>
              <a:t>1.5%</a:t>
            </a:fld>
            <a:endParaRPr lang="en-GB" sz="2000" b="1">
              <a:solidFill>
                <a:srgbClr val="1964C1"/>
              </a:solidFill>
              <a:latin typeface="+mn-lt"/>
            </a:endParaRPr>
          </a:p>
        </xdr:txBody>
      </xdr:sp>
      <xdr:sp macro="" textlink="">
        <xdr:nvSpPr>
          <xdr:cNvPr id="158" name="TextBox 157"/>
          <xdr:cNvSpPr txBox="1"/>
        </xdr:nvSpPr>
        <xdr:spPr>
          <a:xfrm>
            <a:off x="447675" y="18164175"/>
            <a:ext cx="5071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rgbClr val="ED1B2D"/>
                </a:solidFill>
              </a:rPr>
              <a:t>Email</a:t>
            </a:r>
          </a:p>
        </xdr:txBody>
      </xdr:sp>
      <xdr:sp macro="" textlink="">
        <xdr:nvSpPr>
          <xdr:cNvPr id="159" name="TextBox 158"/>
          <xdr:cNvSpPr txBox="1"/>
        </xdr:nvSpPr>
        <xdr:spPr>
          <a:xfrm>
            <a:off x="1259586" y="18164175"/>
            <a:ext cx="87536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GB" sz="1100" b="1">
                <a:solidFill>
                  <a:srgbClr val="EBC61C"/>
                </a:solidFill>
              </a:rPr>
              <a:t>Phone/SMS</a:t>
            </a:r>
          </a:p>
        </xdr:txBody>
      </xdr:sp>
      <xdr:sp macro="" textlink="">
        <xdr:nvSpPr>
          <xdr:cNvPr id="160" name="TextBox 159"/>
          <xdr:cNvSpPr txBox="1"/>
        </xdr:nvSpPr>
        <xdr:spPr>
          <a:xfrm>
            <a:off x="2443713" y="18164175"/>
            <a:ext cx="44685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GB" sz="1100" b="1">
                <a:solidFill>
                  <a:srgbClr val="7A19C1"/>
                </a:solidFill>
              </a:rPr>
              <a:t>Mail</a:t>
            </a:r>
          </a:p>
        </xdr:txBody>
      </xdr:sp>
      <xdr:sp macro="" textlink="">
        <xdr:nvSpPr>
          <xdr:cNvPr id="161" name="TextBox 160"/>
          <xdr:cNvSpPr txBox="1"/>
        </xdr:nvSpPr>
        <xdr:spPr>
          <a:xfrm>
            <a:off x="3433978" y="18164175"/>
            <a:ext cx="4425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GB" sz="1100" b="1">
                <a:solidFill>
                  <a:srgbClr val="1964C1"/>
                </a:solidFill>
              </a:rPr>
              <a:t>Visit</a:t>
            </a:r>
          </a:p>
        </xdr:txBody>
      </xdr:sp>
      <xdr:sp macro="" textlink="D333">
        <xdr:nvSpPr>
          <xdr:cNvPr id="162" name="TextBox 161"/>
          <xdr:cNvSpPr txBox="1"/>
        </xdr:nvSpPr>
        <xdr:spPr>
          <a:xfrm>
            <a:off x="371475" y="17240250"/>
            <a:ext cx="61651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0080935A-C9AE-4E83-8C2E-7D09ADF5E63D}" type="TxLink">
              <a:rPr lang="en-US" sz="900" b="0" i="0" u="none" strike="noStrike">
                <a:solidFill>
                  <a:srgbClr val="ED1B2D"/>
                </a:solidFill>
                <a:latin typeface="Calibri"/>
              </a:rPr>
              <a:pPr/>
              <a:t>Index: 80</a:t>
            </a:fld>
            <a:endParaRPr lang="en-GB" sz="1400" b="1">
              <a:solidFill>
                <a:srgbClr val="ED1B2D"/>
              </a:solidFill>
              <a:latin typeface="+mn-lt"/>
            </a:endParaRPr>
          </a:p>
        </xdr:txBody>
      </xdr:sp>
      <xdr:sp macro="" textlink="D334">
        <xdr:nvSpPr>
          <xdr:cNvPr id="163" name="TextBox 162"/>
          <xdr:cNvSpPr txBox="1"/>
        </xdr:nvSpPr>
        <xdr:spPr>
          <a:xfrm>
            <a:off x="1381125" y="17240250"/>
            <a:ext cx="674993"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4CC77AE-894E-4EE0-9887-BFA887160B29}" type="TxLink">
              <a:rPr lang="en-US" sz="900" b="0" i="0" u="none" strike="noStrike">
                <a:solidFill>
                  <a:srgbClr val="EBC61C"/>
                </a:solidFill>
                <a:latin typeface="Calibri"/>
              </a:rPr>
              <a:pPr/>
              <a:t>Index: 101</a:t>
            </a:fld>
            <a:endParaRPr lang="en-GB" sz="1400" b="1">
              <a:solidFill>
                <a:srgbClr val="EBC61C"/>
              </a:solidFill>
              <a:latin typeface="+mn-lt"/>
            </a:endParaRPr>
          </a:p>
        </xdr:txBody>
      </xdr:sp>
      <xdr:sp macro="" textlink="D335">
        <xdr:nvSpPr>
          <xdr:cNvPr id="164" name="TextBox 163"/>
          <xdr:cNvSpPr txBox="1"/>
        </xdr:nvSpPr>
        <xdr:spPr>
          <a:xfrm>
            <a:off x="2352674" y="17240250"/>
            <a:ext cx="674993"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E66FCE53-DFA4-4273-ABCB-BAF62C27D1F7}" type="TxLink">
              <a:rPr lang="en-US" sz="900" b="0" i="0" u="none" strike="noStrike">
                <a:solidFill>
                  <a:srgbClr val="7A19C1"/>
                </a:solidFill>
                <a:latin typeface="Calibri"/>
              </a:rPr>
              <a:pPr algn="ctr"/>
              <a:t>Index: 101</a:t>
            </a:fld>
            <a:endParaRPr lang="en-GB" sz="1400" b="1">
              <a:solidFill>
                <a:srgbClr val="7A19C1"/>
              </a:solidFill>
              <a:latin typeface="+mn-lt"/>
            </a:endParaRPr>
          </a:p>
        </xdr:txBody>
      </xdr:sp>
      <xdr:sp macro="" textlink="D336">
        <xdr:nvSpPr>
          <xdr:cNvPr id="165" name="TextBox 164"/>
          <xdr:cNvSpPr txBox="1"/>
        </xdr:nvSpPr>
        <xdr:spPr>
          <a:xfrm>
            <a:off x="3333750" y="17240250"/>
            <a:ext cx="674993"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37A6065F-2FF8-4D6B-9D05-7AEF02BE5549}" type="TxLink">
              <a:rPr lang="en-US" sz="900" b="0" i="0" u="none" strike="noStrike">
                <a:solidFill>
                  <a:srgbClr val="1964C1"/>
                </a:solidFill>
                <a:latin typeface="Calibri"/>
              </a:rPr>
              <a:pPr algn="ctr"/>
              <a:t>Index: 106</a:t>
            </a:fld>
            <a:endParaRPr lang="en-GB" sz="1400" b="1">
              <a:solidFill>
                <a:srgbClr val="1964C1"/>
              </a:solidFill>
              <a:latin typeface="+mn-lt"/>
            </a:endParaRPr>
          </a:p>
        </xdr:txBody>
      </xdr:sp>
    </xdr:grpSp>
    <xdr:clientData fLocksWithSheet="0"/>
  </xdr:twoCellAnchor>
  <xdr:twoCellAnchor>
    <xdr:from>
      <xdr:col>6</xdr:col>
      <xdr:colOff>504825</xdr:colOff>
      <xdr:row>101</xdr:row>
      <xdr:rowOff>201897</xdr:rowOff>
    </xdr:from>
    <xdr:to>
      <xdr:col>6</xdr:col>
      <xdr:colOff>504825</xdr:colOff>
      <xdr:row>114</xdr:row>
      <xdr:rowOff>75715</xdr:rowOff>
    </xdr:to>
    <xdr:cxnSp macro="">
      <xdr:nvCxnSpPr>
        <xdr:cNvPr id="166" name="Straight Connector 165"/>
        <xdr:cNvCxnSpPr/>
      </xdr:nvCxnSpPr>
      <xdr:spPr>
        <a:xfrm>
          <a:off x="4162425" y="16746822"/>
          <a:ext cx="0" cy="194074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38100</xdr:colOff>
      <xdr:row>101</xdr:row>
      <xdr:rowOff>223837</xdr:rowOff>
    </xdr:from>
    <xdr:to>
      <xdr:col>7</xdr:col>
      <xdr:colOff>423300</xdr:colOff>
      <xdr:row>101</xdr:row>
      <xdr:rowOff>223839</xdr:rowOff>
    </xdr:to>
    <xdr:cxnSp macro="">
      <xdr:nvCxnSpPr>
        <xdr:cNvPr id="167" name="Straight Connector 166"/>
        <xdr:cNvCxnSpPr/>
      </xdr:nvCxnSpPr>
      <xdr:spPr>
        <a:xfrm flipV="1">
          <a:off x="4305300" y="1676876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7</xdr:col>
      <xdr:colOff>228600</xdr:colOff>
      <xdr:row>56</xdr:row>
      <xdr:rowOff>133350</xdr:rowOff>
    </xdr:from>
    <xdr:to>
      <xdr:col>14</xdr:col>
      <xdr:colOff>0</xdr:colOff>
      <xdr:row>73</xdr:row>
      <xdr:rowOff>142875</xdr:rowOff>
    </xdr:to>
    <xdr:grpSp>
      <xdr:nvGrpSpPr>
        <xdr:cNvPr id="168" name="Group 167"/>
        <xdr:cNvGrpSpPr/>
      </xdr:nvGrpSpPr>
      <xdr:grpSpPr>
        <a:xfrm>
          <a:off x="4495800" y="9191625"/>
          <a:ext cx="4038600" cy="2724150"/>
          <a:chOff x="4495800" y="9191625"/>
          <a:chExt cx="4038600" cy="2724150"/>
        </a:xfrm>
      </xdr:grpSpPr>
      <xdr:cxnSp macro="">
        <xdr:nvCxnSpPr>
          <xdr:cNvPr id="169" name="Straight Connector 168"/>
          <xdr:cNvCxnSpPr/>
        </xdr:nvCxnSpPr>
        <xdr:spPr>
          <a:xfrm flipV="1">
            <a:off x="4495800" y="92821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
        <xdr:nvSpPr>
          <xdr:cNvPr id="170" name="Oval 169"/>
          <xdr:cNvSpPr>
            <a:spLocks noChangeAspect="1"/>
          </xdr:cNvSpPr>
        </xdr:nvSpPr>
        <xdr:spPr>
          <a:xfrm>
            <a:off x="7762875" y="9582150"/>
            <a:ext cx="720000" cy="720000"/>
          </a:xfrm>
          <a:prstGeom prst="ellipse">
            <a:avLst/>
          </a:prstGeom>
          <a:noFill/>
          <a:ln w="25400" cap="flat" cmpd="sng" algn="ctr">
            <a:solidFill>
              <a:srgbClr val="6C6F71"/>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71" name="Oval 170"/>
          <xdr:cNvSpPr>
            <a:spLocks noChangeAspect="1"/>
          </xdr:cNvSpPr>
        </xdr:nvSpPr>
        <xdr:spPr>
          <a:xfrm>
            <a:off x="6953250" y="9582150"/>
            <a:ext cx="720000" cy="720000"/>
          </a:xfrm>
          <a:prstGeom prst="ellipse">
            <a:avLst/>
          </a:prstGeom>
          <a:noFill/>
          <a:ln w="25400" cap="flat" cmpd="sng" algn="ctr">
            <a:solidFill>
              <a:srgbClr val="7A19C1"/>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72" name="Oval 171"/>
          <xdr:cNvSpPr>
            <a:spLocks noChangeAspect="1"/>
          </xdr:cNvSpPr>
        </xdr:nvSpPr>
        <xdr:spPr>
          <a:xfrm>
            <a:off x="6143625" y="9582150"/>
            <a:ext cx="720000" cy="720000"/>
          </a:xfrm>
          <a:prstGeom prst="ellipse">
            <a:avLst/>
          </a:prstGeom>
          <a:noFill/>
          <a:ln w="25400" cap="flat" cmpd="sng" algn="ctr">
            <a:solidFill>
              <a:srgbClr val="1964C1"/>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73" name="Oval 172"/>
          <xdr:cNvSpPr>
            <a:spLocks noChangeAspect="1"/>
          </xdr:cNvSpPr>
        </xdr:nvSpPr>
        <xdr:spPr>
          <a:xfrm>
            <a:off x="5334000" y="9582150"/>
            <a:ext cx="720000" cy="720000"/>
          </a:xfrm>
          <a:prstGeom prst="ellipse">
            <a:avLst/>
          </a:prstGeom>
          <a:noFill/>
          <a:ln w="25400" cap="flat" cmpd="sng" algn="ctr">
            <a:solidFill>
              <a:srgbClr val="8CC119"/>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74" name="Oval 173"/>
          <xdr:cNvSpPr>
            <a:spLocks noChangeAspect="1"/>
          </xdr:cNvSpPr>
        </xdr:nvSpPr>
        <xdr:spPr>
          <a:xfrm>
            <a:off x="4524375" y="9582150"/>
            <a:ext cx="720000" cy="720000"/>
          </a:xfrm>
          <a:prstGeom prst="ellipse">
            <a:avLst/>
          </a:prstGeom>
          <a:noFill/>
          <a:ln w="25400" cap="flat" cmpd="sng" algn="ctr">
            <a:solidFill>
              <a:srgbClr val="EBC61C"/>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175" name="Straight Connector 174"/>
          <xdr:cNvCxnSpPr/>
        </xdr:nvCxnSpPr>
        <xdr:spPr>
          <a:xfrm>
            <a:off x="8534400" y="9191625"/>
            <a:ext cx="0" cy="27241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sp macro="" textlink="C301">
        <xdr:nvSpPr>
          <xdr:cNvPr id="176" name="TextBox 175"/>
          <xdr:cNvSpPr txBox="1"/>
        </xdr:nvSpPr>
        <xdr:spPr>
          <a:xfrm>
            <a:off x="4578262" y="10472738"/>
            <a:ext cx="631583"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5FD548C0-0E97-4112-BB5A-EAD0700FDF29}" type="TxLink">
              <a:rPr lang="en-US" sz="2000" b="1" i="0" u="none" strike="noStrike">
                <a:solidFill>
                  <a:srgbClr val="EBC61C"/>
                </a:solidFill>
                <a:latin typeface="Calibri"/>
              </a:rPr>
              <a:pPr algn="ctr"/>
              <a:t>21%</a:t>
            </a:fld>
            <a:endParaRPr lang="en-GB" sz="2000" b="1">
              <a:solidFill>
                <a:srgbClr val="EBC61C"/>
              </a:solidFill>
            </a:endParaRPr>
          </a:p>
        </xdr:txBody>
      </xdr:sp>
      <xdr:sp macro="" textlink="C302">
        <xdr:nvSpPr>
          <xdr:cNvPr id="177" name="TextBox 176"/>
          <xdr:cNvSpPr txBox="1"/>
        </xdr:nvSpPr>
        <xdr:spPr>
          <a:xfrm>
            <a:off x="5387887" y="10472738"/>
            <a:ext cx="631583"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1244EA41-65FC-445B-A1A6-9B7027802A6A}" type="TxLink">
              <a:rPr lang="en-US" sz="2000" b="1" i="0" u="none" strike="noStrike">
                <a:solidFill>
                  <a:srgbClr val="8CC119"/>
                </a:solidFill>
                <a:latin typeface="Calibri"/>
              </a:rPr>
              <a:pPr algn="ctr"/>
              <a:t>26%</a:t>
            </a:fld>
            <a:endParaRPr lang="en-GB" sz="2000" b="1">
              <a:solidFill>
                <a:srgbClr val="8CC119"/>
              </a:solidFill>
            </a:endParaRPr>
          </a:p>
        </xdr:txBody>
      </xdr:sp>
      <xdr:sp macro="" textlink="C303">
        <xdr:nvSpPr>
          <xdr:cNvPr id="178" name="TextBox 177"/>
          <xdr:cNvSpPr txBox="1"/>
        </xdr:nvSpPr>
        <xdr:spPr>
          <a:xfrm>
            <a:off x="6187987" y="10472738"/>
            <a:ext cx="631583"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3530BA81-D4CD-4B81-86DD-B6C289635F8A}" type="TxLink">
              <a:rPr lang="en-US" sz="2000" b="1" i="0" u="none" strike="noStrike">
                <a:solidFill>
                  <a:srgbClr val="1964C1"/>
                </a:solidFill>
                <a:latin typeface="Calibri"/>
              </a:rPr>
              <a:pPr algn="ctr"/>
              <a:t>24%</a:t>
            </a:fld>
            <a:endParaRPr lang="en-GB" sz="2000" b="1">
              <a:solidFill>
                <a:srgbClr val="1964C1"/>
              </a:solidFill>
            </a:endParaRPr>
          </a:p>
        </xdr:txBody>
      </xdr:sp>
      <xdr:sp macro="" textlink="C304">
        <xdr:nvSpPr>
          <xdr:cNvPr id="179" name="TextBox 178"/>
          <xdr:cNvSpPr txBox="1"/>
        </xdr:nvSpPr>
        <xdr:spPr>
          <a:xfrm>
            <a:off x="7080289" y="10472738"/>
            <a:ext cx="50161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E974D43A-DAD6-4D4A-B809-50CEB50CA104}" type="TxLink">
              <a:rPr lang="en-US" sz="2000" b="1" i="0" u="none" strike="noStrike">
                <a:solidFill>
                  <a:srgbClr val="7A19C1"/>
                </a:solidFill>
                <a:latin typeface="Calibri"/>
              </a:rPr>
              <a:pPr algn="ctr"/>
              <a:t>4%</a:t>
            </a:fld>
            <a:endParaRPr lang="en-GB" sz="2000" b="1">
              <a:solidFill>
                <a:srgbClr val="7A19C1"/>
              </a:solidFill>
            </a:endParaRPr>
          </a:p>
        </xdr:txBody>
      </xdr:sp>
      <xdr:sp macro="" textlink="C305">
        <xdr:nvSpPr>
          <xdr:cNvPr id="180" name="TextBox 179"/>
          <xdr:cNvSpPr txBox="1"/>
        </xdr:nvSpPr>
        <xdr:spPr>
          <a:xfrm>
            <a:off x="7889914" y="10472738"/>
            <a:ext cx="50161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91F66B7C-67E1-4D86-8F35-4D228A1DA604}" type="TxLink">
              <a:rPr lang="en-US" sz="2000" b="1" i="0" u="none" strike="noStrike">
                <a:solidFill>
                  <a:srgbClr val="6C6F71"/>
                </a:solidFill>
                <a:latin typeface="Calibri"/>
              </a:rPr>
              <a:pPr algn="ctr"/>
              <a:t>5%</a:t>
            </a:fld>
            <a:endParaRPr lang="en-GB" sz="2000" b="1">
              <a:solidFill>
                <a:srgbClr val="6C6F71"/>
              </a:solidFill>
            </a:endParaRPr>
          </a:p>
        </xdr:txBody>
      </xdr:sp>
      <xdr:sp macro="" textlink="">
        <xdr:nvSpPr>
          <xdr:cNvPr id="181" name="TextBox 180"/>
          <xdr:cNvSpPr txBox="1"/>
        </xdr:nvSpPr>
        <xdr:spPr>
          <a:xfrm>
            <a:off x="4534631" y="11163300"/>
            <a:ext cx="729110"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GB" sz="1000" b="1">
                <a:solidFill>
                  <a:srgbClr val="EBC61C"/>
                </a:solidFill>
              </a:rPr>
              <a:t>Mini/</a:t>
            </a:r>
          </a:p>
          <a:p>
            <a:pPr algn="ctr"/>
            <a:r>
              <a:rPr lang="en-GB" sz="1000" b="1">
                <a:solidFill>
                  <a:srgbClr val="EBC61C"/>
                </a:solidFill>
              </a:rPr>
              <a:t>Supermini</a:t>
            </a:r>
          </a:p>
        </xdr:txBody>
      </xdr:sp>
      <xdr:sp macro="" textlink="">
        <xdr:nvSpPr>
          <xdr:cNvPr id="182" name="TextBox 181"/>
          <xdr:cNvSpPr txBox="1"/>
        </xdr:nvSpPr>
        <xdr:spPr>
          <a:xfrm>
            <a:off x="5338520" y="11163300"/>
            <a:ext cx="740587"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GB" sz="1000" b="1">
                <a:solidFill>
                  <a:srgbClr val="8CC119"/>
                </a:solidFill>
              </a:rPr>
              <a:t>Small</a:t>
            </a:r>
          </a:p>
          <a:p>
            <a:pPr algn="ctr"/>
            <a:r>
              <a:rPr lang="en-GB" sz="1000" b="1">
                <a:solidFill>
                  <a:srgbClr val="8CC119"/>
                </a:solidFill>
              </a:rPr>
              <a:t>Family Car</a:t>
            </a:r>
          </a:p>
        </xdr:txBody>
      </xdr:sp>
      <xdr:sp macro="" textlink="">
        <xdr:nvSpPr>
          <xdr:cNvPr id="183" name="TextBox 182"/>
          <xdr:cNvSpPr txBox="1"/>
        </xdr:nvSpPr>
        <xdr:spPr>
          <a:xfrm>
            <a:off x="6138622" y="11163300"/>
            <a:ext cx="740587"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GB" sz="1000" b="1">
                <a:solidFill>
                  <a:srgbClr val="1964C1"/>
                </a:solidFill>
              </a:rPr>
              <a:t>Large</a:t>
            </a:r>
          </a:p>
          <a:p>
            <a:pPr algn="ctr"/>
            <a:r>
              <a:rPr lang="en-GB" sz="1000" b="1">
                <a:solidFill>
                  <a:srgbClr val="1964C1"/>
                </a:solidFill>
              </a:rPr>
              <a:t>Family Car</a:t>
            </a:r>
          </a:p>
        </xdr:txBody>
      </xdr:sp>
      <xdr:sp macro="" textlink="">
        <xdr:nvSpPr>
          <xdr:cNvPr id="184" name="TextBox 183"/>
          <xdr:cNvSpPr txBox="1"/>
        </xdr:nvSpPr>
        <xdr:spPr>
          <a:xfrm>
            <a:off x="6990413" y="11163300"/>
            <a:ext cx="694357"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GB" sz="1000" b="1">
                <a:solidFill>
                  <a:srgbClr val="7A19C1"/>
                </a:solidFill>
              </a:rPr>
              <a:t>Luxury/</a:t>
            </a:r>
          </a:p>
          <a:p>
            <a:pPr algn="ctr"/>
            <a:r>
              <a:rPr lang="en-GB" sz="1000" b="1">
                <a:solidFill>
                  <a:srgbClr val="7A19C1"/>
                </a:solidFill>
              </a:rPr>
              <a:t>Executive</a:t>
            </a:r>
          </a:p>
        </xdr:txBody>
      </xdr:sp>
      <xdr:sp macro="" textlink="">
        <xdr:nvSpPr>
          <xdr:cNvPr id="185" name="TextBox 184"/>
          <xdr:cNvSpPr txBox="1"/>
        </xdr:nvSpPr>
        <xdr:spPr>
          <a:xfrm>
            <a:off x="7795261" y="11163300"/>
            <a:ext cx="684867"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GB" sz="1000" b="1">
                <a:solidFill>
                  <a:srgbClr val="6C6F71"/>
                </a:solidFill>
              </a:rPr>
              <a:t>Sports/</a:t>
            </a:r>
          </a:p>
          <a:p>
            <a:pPr algn="ctr"/>
            <a:r>
              <a:rPr lang="en-GB" sz="1000" b="1">
                <a:solidFill>
                  <a:srgbClr val="6C6F71"/>
                </a:solidFill>
              </a:rPr>
              <a:t>4x4/MPV</a:t>
            </a:r>
          </a:p>
        </xdr:txBody>
      </xdr:sp>
      <xdr:sp macro="" textlink="F305">
        <xdr:nvSpPr>
          <xdr:cNvPr id="186" name="TextBox 185"/>
          <xdr:cNvSpPr txBox="1"/>
        </xdr:nvSpPr>
        <xdr:spPr>
          <a:xfrm>
            <a:off x="7820025" y="10844213"/>
            <a:ext cx="61651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632965A-374C-401F-969C-F87DCA6560F7}" type="TxLink">
              <a:rPr lang="en-US" sz="900" b="0" i="0" u="none" strike="noStrike">
                <a:solidFill>
                  <a:srgbClr val="6C6F71"/>
                </a:solidFill>
                <a:latin typeface="Calibri"/>
              </a:rPr>
              <a:pPr/>
              <a:t>Index: 94</a:t>
            </a:fld>
            <a:endParaRPr lang="en-GB" sz="1000" b="0">
              <a:solidFill>
                <a:srgbClr val="6C6F71"/>
              </a:solidFill>
            </a:endParaRPr>
          </a:p>
        </xdr:txBody>
      </xdr:sp>
      <xdr:sp macro="" textlink="F304">
        <xdr:nvSpPr>
          <xdr:cNvPr id="187" name="TextBox 186"/>
          <xdr:cNvSpPr txBox="1"/>
        </xdr:nvSpPr>
        <xdr:spPr>
          <a:xfrm>
            <a:off x="6981825" y="10844213"/>
            <a:ext cx="61651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127C667-9799-43DF-A989-981D653ED645}" type="TxLink">
              <a:rPr lang="en-US" sz="900" b="0" i="0" u="none" strike="noStrike">
                <a:solidFill>
                  <a:srgbClr val="7A19C1"/>
                </a:solidFill>
                <a:latin typeface="Calibri"/>
              </a:rPr>
              <a:pPr/>
              <a:t>Index: 69</a:t>
            </a:fld>
            <a:endParaRPr lang="en-GB" sz="1000" b="0">
              <a:solidFill>
                <a:srgbClr val="7A19C1"/>
              </a:solidFill>
            </a:endParaRPr>
          </a:p>
        </xdr:txBody>
      </xdr:sp>
      <xdr:sp macro="" textlink="F303">
        <xdr:nvSpPr>
          <xdr:cNvPr id="188" name="TextBox 187"/>
          <xdr:cNvSpPr txBox="1"/>
        </xdr:nvSpPr>
        <xdr:spPr>
          <a:xfrm>
            <a:off x="6181725" y="10844213"/>
            <a:ext cx="674993"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9F7DA54-32A1-442F-80EB-B24A68C0ABB4}" type="TxLink">
              <a:rPr lang="en-US" sz="900" b="0" i="0" u="none" strike="noStrike">
                <a:solidFill>
                  <a:srgbClr val="1964C1"/>
                </a:solidFill>
                <a:latin typeface="Calibri"/>
              </a:rPr>
              <a:pPr/>
              <a:t>Index: 107</a:t>
            </a:fld>
            <a:endParaRPr lang="en-GB" sz="1000" b="0">
              <a:solidFill>
                <a:srgbClr val="1964C1"/>
              </a:solidFill>
            </a:endParaRPr>
          </a:p>
        </xdr:txBody>
      </xdr:sp>
      <xdr:sp macro="" textlink="F302">
        <xdr:nvSpPr>
          <xdr:cNvPr id="189" name="TextBox 188"/>
          <xdr:cNvSpPr txBox="1"/>
        </xdr:nvSpPr>
        <xdr:spPr>
          <a:xfrm>
            <a:off x="5381625" y="10844213"/>
            <a:ext cx="674993"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18AD9E74-2F69-4ED1-A195-BEEDA4E49D01}" type="TxLink">
              <a:rPr lang="en-US" sz="900" b="0" i="0" u="none" strike="noStrike">
                <a:solidFill>
                  <a:srgbClr val="8CC119"/>
                </a:solidFill>
                <a:latin typeface="Calibri"/>
              </a:rPr>
              <a:pPr/>
              <a:t>Index: 107</a:t>
            </a:fld>
            <a:endParaRPr lang="en-GB" sz="1000" b="0">
              <a:solidFill>
                <a:srgbClr val="8CC119"/>
              </a:solidFill>
            </a:endParaRPr>
          </a:p>
        </xdr:txBody>
      </xdr:sp>
      <xdr:sp macro="" textlink="F301">
        <xdr:nvSpPr>
          <xdr:cNvPr id="190" name="TextBox 189"/>
          <xdr:cNvSpPr txBox="1"/>
        </xdr:nvSpPr>
        <xdr:spPr>
          <a:xfrm>
            <a:off x="4552950" y="10844213"/>
            <a:ext cx="61651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7275A49-B169-4590-8264-C9A6BFEEE1FC}" type="TxLink">
              <a:rPr lang="en-US" sz="900" b="0" i="0" u="none" strike="noStrike">
                <a:solidFill>
                  <a:srgbClr val="EBC61C"/>
                </a:solidFill>
                <a:latin typeface="Calibri"/>
              </a:rPr>
              <a:pPr/>
              <a:t>Index: 99</a:t>
            </a:fld>
            <a:endParaRPr lang="en-GB" sz="1000" b="0">
              <a:solidFill>
                <a:srgbClr val="EBC61C"/>
              </a:solidFill>
            </a:endParaRPr>
          </a:p>
        </xdr:txBody>
      </xdr:sp>
    </xdr:grpSp>
    <xdr:clientData fLocksWithSheet="0"/>
  </xdr:twoCellAnchor>
  <xdr:twoCellAnchor editAs="absolute">
    <xdr:from>
      <xdr:col>8</xdr:col>
      <xdr:colOff>66010</xdr:colOff>
      <xdr:row>101</xdr:row>
      <xdr:rowOff>152400</xdr:rowOff>
    </xdr:from>
    <xdr:to>
      <xdr:col>13</xdr:col>
      <xdr:colOff>438150</xdr:colOff>
      <xdr:row>114</xdr:row>
      <xdr:rowOff>26218</xdr:rowOff>
    </xdr:to>
    <xdr:grpSp>
      <xdr:nvGrpSpPr>
        <xdr:cNvPr id="191" name="Group 190"/>
        <xdr:cNvGrpSpPr/>
      </xdr:nvGrpSpPr>
      <xdr:grpSpPr>
        <a:xfrm>
          <a:off x="4942810" y="16697325"/>
          <a:ext cx="3420140" cy="1940743"/>
          <a:chOff x="4942810" y="16697325"/>
          <a:chExt cx="3420140" cy="1940743"/>
        </a:xfrm>
      </xdr:grpSpPr>
      <xdr:sp macro="" textlink="B351">
        <xdr:nvSpPr>
          <xdr:cNvPr id="192" name="TextBox 191"/>
          <xdr:cNvSpPr txBox="1"/>
        </xdr:nvSpPr>
        <xdr:spPr>
          <a:xfrm>
            <a:off x="4991100" y="17600232"/>
            <a:ext cx="59708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9A5B9E9-8E1C-47C3-B552-096A27D074C9}" type="TxLink">
              <a:rPr lang="en-US" sz="1600" b="1" i="0" u="none" strike="noStrike">
                <a:solidFill>
                  <a:srgbClr val="8CC119"/>
                </a:solidFill>
                <a:latin typeface="Calibri"/>
              </a:rPr>
              <a:pPr/>
              <a:t>4.7%</a:t>
            </a:fld>
            <a:endParaRPr lang="en-GB" sz="2400" b="1">
              <a:solidFill>
                <a:srgbClr val="8CC119"/>
              </a:solidFill>
            </a:endParaRPr>
          </a:p>
        </xdr:txBody>
      </xdr:sp>
      <xdr:sp macro="" textlink="">
        <xdr:nvSpPr>
          <xdr:cNvPr id="193" name="TextBox 192"/>
          <xdr:cNvSpPr txBox="1"/>
        </xdr:nvSpPr>
        <xdr:spPr>
          <a:xfrm>
            <a:off x="5600700" y="17639345"/>
            <a:ext cx="5071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rgbClr val="8CC119"/>
                </a:solidFill>
              </a:rPr>
              <a:t>Email</a:t>
            </a:r>
          </a:p>
        </xdr:txBody>
      </xdr:sp>
      <xdr:sp macro="" textlink="B350">
        <xdr:nvSpPr>
          <xdr:cNvPr id="194" name="TextBox 193"/>
          <xdr:cNvSpPr txBox="1"/>
        </xdr:nvSpPr>
        <xdr:spPr>
          <a:xfrm>
            <a:off x="7029450" y="17020550"/>
            <a:ext cx="59708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528F6FAE-11B3-452E-98CD-E7452FA01DDD}" type="TxLink">
              <a:rPr lang="en-US" sz="1600" b="1" i="0" u="none" strike="noStrike">
                <a:solidFill>
                  <a:srgbClr val="1964C1"/>
                </a:solidFill>
                <a:latin typeface="Calibri"/>
              </a:rPr>
              <a:pPr/>
              <a:t>4.0%</a:t>
            </a:fld>
            <a:endParaRPr lang="en-GB" sz="1600" b="1">
              <a:solidFill>
                <a:srgbClr val="1964C1"/>
              </a:solidFill>
            </a:endParaRPr>
          </a:p>
        </xdr:txBody>
      </xdr:sp>
      <xdr:sp macro="" textlink="">
        <xdr:nvSpPr>
          <xdr:cNvPr id="195" name="TextBox 194"/>
          <xdr:cNvSpPr txBox="1"/>
        </xdr:nvSpPr>
        <xdr:spPr>
          <a:xfrm>
            <a:off x="7639050" y="16973550"/>
            <a:ext cx="608756"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rgbClr val="1964C1"/>
                </a:solidFill>
              </a:rPr>
              <a:t>Mail - </a:t>
            </a:r>
          </a:p>
          <a:p>
            <a:r>
              <a:rPr lang="en-GB" sz="1100" b="1">
                <a:solidFill>
                  <a:srgbClr val="1964C1"/>
                </a:solidFill>
              </a:rPr>
              <a:t>Named</a:t>
            </a:r>
          </a:p>
        </xdr:txBody>
      </xdr:sp>
      <xdr:sp macro="" textlink="B349">
        <xdr:nvSpPr>
          <xdr:cNvPr id="196" name="TextBox 195"/>
          <xdr:cNvSpPr txBox="1"/>
        </xdr:nvSpPr>
        <xdr:spPr>
          <a:xfrm>
            <a:off x="4986338" y="18187069"/>
            <a:ext cx="59708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C9A8733-B406-42F0-8872-E232A602134B}" type="TxLink">
              <a:rPr lang="en-US" sz="1600" b="1" i="0" u="none" strike="noStrike">
                <a:solidFill>
                  <a:srgbClr val="7A19C1"/>
                </a:solidFill>
                <a:latin typeface="Calibri"/>
              </a:rPr>
              <a:pPr/>
              <a:t>1.5%</a:t>
            </a:fld>
            <a:endParaRPr lang="en-GB" sz="1600" b="1">
              <a:solidFill>
                <a:srgbClr val="7A19C1"/>
              </a:solidFill>
            </a:endParaRPr>
          </a:p>
        </xdr:txBody>
      </xdr:sp>
      <xdr:sp macro="" textlink="">
        <xdr:nvSpPr>
          <xdr:cNvPr id="197" name="TextBox 196"/>
          <xdr:cNvSpPr txBox="1"/>
        </xdr:nvSpPr>
        <xdr:spPr>
          <a:xfrm>
            <a:off x="5600700" y="18140069"/>
            <a:ext cx="914738"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rgbClr val="7A19C1"/>
                </a:solidFill>
              </a:rPr>
              <a:t>Mail - </a:t>
            </a:r>
          </a:p>
          <a:p>
            <a:r>
              <a:rPr lang="en-GB" sz="1100" b="1">
                <a:solidFill>
                  <a:srgbClr val="7A19C1"/>
                </a:solidFill>
              </a:rPr>
              <a:t>Head of Hhd</a:t>
            </a:r>
          </a:p>
        </xdr:txBody>
      </xdr:sp>
      <xdr:sp macro="" textlink="B353">
        <xdr:nvSpPr>
          <xdr:cNvPr id="198" name="TextBox 197"/>
          <xdr:cNvSpPr txBox="1"/>
        </xdr:nvSpPr>
        <xdr:spPr>
          <a:xfrm>
            <a:off x="7005638" y="17600232"/>
            <a:ext cx="59708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FBC76E4-6B6B-46E5-A79B-C1AB21F61E19}" type="TxLink">
              <a:rPr lang="en-US" sz="1600" b="1" i="0" u="none" strike="noStrike">
                <a:solidFill>
                  <a:srgbClr val="6C6F71"/>
                </a:solidFill>
                <a:latin typeface="Calibri"/>
              </a:rPr>
              <a:pPr/>
              <a:t>1.3%</a:t>
            </a:fld>
            <a:endParaRPr lang="en-GB" sz="1600" b="1">
              <a:solidFill>
                <a:srgbClr val="6C6F71"/>
              </a:solidFill>
            </a:endParaRPr>
          </a:p>
        </xdr:txBody>
      </xdr:sp>
      <xdr:sp macro="" textlink="">
        <xdr:nvSpPr>
          <xdr:cNvPr id="199" name="TextBox 198"/>
          <xdr:cNvSpPr txBox="1"/>
        </xdr:nvSpPr>
        <xdr:spPr>
          <a:xfrm>
            <a:off x="7620000" y="17639345"/>
            <a:ext cx="55810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rgbClr val="6C6F71"/>
                </a:solidFill>
              </a:rPr>
              <a:t>Phone</a:t>
            </a:r>
          </a:p>
        </xdr:txBody>
      </xdr:sp>
      <xdr:sp macro="" textlink="B352">
        <xdr:nvSpPr>
          <xdr:cNvPr id="200" name="TextBox 199"/>
          <xdr:cNvSpPr txBox="1"/>
        </xdr:nvSpPr>
        <xdr:spPr>
          <a:xfrm>
            <a:off x="7005638" y="18182600"/>
            <a:ext cx="59708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9AD3C2B-B564-4EED-9292-13FCA2772190}" type="TxLink">
              <a:rPr lang="en-US" sz="1600" b="1" i="0" u="none" strike="noStrike">
                <a:solidFill>
                  <a:srgbClr val="ED1B2D"/>
                </a:solidFill>
                <a:latin typeface="Calibri"/>
              </a:rPr>
              <a:pPr/>
              <a:t>1.1%</a:t>
            </a:fld>
            <a:endParaRPr lang="en-GB" sz="1600" b="1">
              <a:solidFill>
                <a:srgbClr val="ED1B2D"/>
              </a:solidFill>
            </a:endParaRPr>
          </a:p>
        </xdr:txBody>
      </xdr:sp>
      <xdr:sp macro="" textlink="">
        <xdr:nvSpPr>
          <xdr:cNvPr id="201" name="TextBox 200"/>
          <xdr:cNvSpPr txBox="1"/>
        </xdr:nvSpPr>
        <xdr:spPr>
          <a:xfrm>
            <a:off x="7620000" y="18221713"/>
            <a:ext cx="43928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rgbClr val="ED1B2D"/>
                </a:solidFill>
              </a:rPr>
              <a:t>Text</a:t>
            </a:r>
          </a:p>
        </xdr:txBody>
      </xdr:sp>
      <xdr:sp macro="" textlink="B348">
        <xdr:nvSpPr>
          <xdr:cNvPr id="202" name="TextBox 201"/>
          <xdr:cNvSpPr txBox="1"/>
        </xdr:nvSpPr>
        <xdr:spPr>
          <a:xfrm>
            <a:off x="4991100" y="17034544"/>
            <a:ext cx="59708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10CE71D-4DAF-4CA3-B757-F49240AC926A}" type="TxLink">
              <a:rPr lang="en-US" sz="1600" b="1" i="0" u="none" strike="noStrike">
                <a:solidFill>
                  <a:srgbClr val="EBC61C"/>
                </a:solidFill>
                <a:latin typeface="Calibri"/>
              </a:rPr>
              <a:pPr/>
              <a:t>7.2%</a:t>
            </a:fld>
            <a:endParaRPr lang="en-GB" sz="1600" b="1">
              <a:solidFill>
                <a:srgbClr val="EBC61C"/>
              </a:solidFill>
            </a:endParaRPr>
          </a:p>
        </xdr:txBody>
      </xdr:sp>
      <xdr:sp macro="" textlink="">
        <xdr:nvSpPr>
          <xdr:cNvPr id="203" name="TextBox 202"/>
          <xdr:cNvSpPr txBox="1"/>
        </xdr:nvSpPr>
        <xdr:spPr>
          <a:xfrm>
            <a:off x="5600700" y="17073657"/>
            <a:ext cx="5841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rgbClr val="EBC61C"/>
                </a:solidFill>
              </a:rPr>
              <a:t>Leaflet</a:t>
            </a:r>
          </a:p>
        </xdr:txBody>
      </xdr:sp>
      <xdr:sp macro="" textlink="E348">
        <xdr:nvSpPr>
          <xdr:cNvPr id="204" name="TextBox 203"/>
          <xdr:cNvSpPr txBox="1"/>
        </xdr:nvSpPr>
        <xdr:spPr>
          <a:xfrm>
            <a:off x="4947573" y="17249775"/>
            <a:ext cx="674993"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5E330A37-4097-4D65-B31A-28A48F253FDE}" type="TxLink">
              <a:rPr lang="en-US" sz="900" b="0" i="0" u="none" strike="noStrike">
                <a:solidFill>
                  <a:srgbClr val="EBC61C"/>
                </a:solidFill>
                <a:latin typeface="Calibri"/>
              </a:rPr>
              <a:pPr algn="ctr"/>
              <a:t>Index: 101</a:t>
            </a:fld>
            <a:endParaRPr lang="en-GB" sz="1400" b="1">
              <a:solidFill>
                <a:srgbClr val="EBC61C"/>
              </a:solidFill>
              <a:latin typeface="+mn-lt"/>
            </a:endParaRPr>
          </a:p>
        </xdr:txBody>
      </xdr:sp>
      <xdr:sp macro="" textlink="E351">
        <xdr:nvSpPr>
          <xdr:cNvPr id="205" name="TextBox 204"/>
          <xdr:cNvSpPr txBox="1"/>
        </xdr:nvSpPr>
        <xdr:spPr>
          <a:xfrm>
            <a:off x="4976813" y="17821275"/>
            <a:ext cx="61651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267419E1-9F20-426D-896C-DC975AEDBB2D}" type="TxLink">
              <a:rPr lang="en-US" sz="900" b="0" i="0" u="none" strike="noStrike">
                <a:solidFill>
                  <a:srgbClr val="8CC119"/>
                </a:solidFill>
                <a:latin typeface="Calibri"/>
              </a:rPr>
              <a:pPr algn="ctr"/>
              <a:t>Index: 90</a:t>
            </a:fld>
            <a:endParaRPr lang="en-GB" sz="1400" b="1">
              <a:solidFill>
                <a:srgbClr val="8CC119"/>
              </a:solidFill>
              <a:latin typeface="+mn-lt"/>
            </a:endParaRPr>
          </a:p>
        </xdr:txBody>
      </xdr:sp>
      <xdr:sp macro="" textlink="E350">
        <xdr:nvSpPr>
          <xdr:cNvPr id="206" name="TextBox 205"/>
          <xdr:cNvSpPr txBox="1"/>
        </xdr:nvSpPr>
        <xdr:spPr>
          <a:xfrm>
            <a:off x="7015163" y="17230725"/>
            <a:ext cx="61651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81F2F20F-CF1C-4A38-8615-A7B28012F514}" type="TxLink">
              <a:rPr lang="en-US" sz="900" b="0" i="0" u="none" strike="noStrike">
                <a:solidFill>
                  <a:srgbClr val="1964C1"/>
                </a:solidFill>
                <a:latin typeface="Calibri"/>
              </a:rPr>
              <a:pPr algn="ctr"/>
              <a:t>Index: 97</a:t>
            </a:fld>
            <a:endParaRPr lang="en-GB" sz="1400" b="1">
              <a:solidFill>
                <a:srgbClr val="1964C1"/>
              </a:solidFill>
              <a:latin typeface="+mn-lt"/>
            </a:endParaRPr>
          </a:p>
        </xdr:txBody>
      </xdr:sp>
      <xdr:sp macro="" textlink="E349">
        <xdr:nvSpPr>
          <xdr:cNvPr id="207" name="TextBox 206"/>
          <xdr:cNvSpPr txBox="1"/>
        </xdr:nvSpPr>
        <xdr:spPr>
          <a:xfrm>
            <a:off x="4942810" y="18392775"/>
            <a:ext cx="674993"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718EDBA7-BC7E-4206-BF90-42B1F42FCD1B}" type="TxLink">
              <a:rPr lang="en-US" sz="900" b="0" i="0" u="none" strike="noStrike">
                <a:solidFill>
                  <a:srgbClr val="7A19C1"/>
                </a:solidFill>
                <a:latin typeface="Calibri"/>
              </a:rPr>
              <a:pPr algn="ctr"/>
              <a:t>Index: 104</a:t>
            </a:fld>
            <a:endParaRPr lang="en-GB" sz="1400" b="1">
              <a:solidFill>
                <a:srgbClr val="7A19C1"/>
              </a:solidFill>
              <a:latin typeface="+mn-lt"/>
            </a:endParaRPr>
          </a:p>
        </xdr:txBody>
      </xdr:sp>
      <xdr:sp macro="" textlink="E353">
        <xdr:nvSpPr>
          <xdr:cNvPr id="208" name="TextBox 207"/>
          <xdr:cNvSpPr txBox="1"/>
        </xdr:nvSpPr>
        <xdr:spPr>
          <a:xfrm>
            <a:off x="6981161" y="17811750"/>
            <a:ext cx="674993"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3F126573-449A-41EA-93D2-9DBE5637A9B3}" type="TxLink">
              <a:rPr lang="en-US" sz="900" b="0" i="0" u="none" strike="noStrike">
                <a:solidFill>
                  <a:srgbClr val="6C6F71"/>
                </a:solidFill>
                <a:latin typeface="Calibri"/>
              </a:rPr>
              <a:pPr algn="ctr"/>
              <a:t>Index: 102</a:t>
            </a:fld>
            <a:endParaRPr lang="en-GB" sz="1400" b="1">
              <a:solidFill>
                <a:srgbClr val="6C6F71"/>
              </a:solidFill>
              <a:latin typeface="+mn-lt"/>
            </a:endParaRPr>
          </a:p>
        </xdr:txBody>
      </xdr:sp>
      <xdr:sp macro="" textlink="E352">
        <xdr:nvSpPr>
          <xdr:cNvPr id="209" name="TextBox 208"/>
          <xdr:cNvSpPr txBox="1"/>
        </xdr:nvSpPr>
        <xdr:spPr>
          <a:xfrm>
            <a:off x="7019925" y="18402300"/>
            <a:ext cx="61651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58443C6D-9A8C-4B38-8810-094B86ECE43A}" type="TxLink">
              <a:rPr lang="en-US" sz="900" b="0" i="0" u="none" strike="noStrike">
                <a:solidFill>
                  <a:srgbClr val="ED1B2D"/>
                </a:solidFill>
                <a:latin typeface="Calibri"/>
              </a:rPr>
              <a:pPr algn="ctr"/>
              <a:t>Index: 98</a:t>
            </a:fld>
            <a:endParaRPr lang="en-GB" sz="1400" b="1">
              <a:solidFill>
                <a:srgbClr val="ED1B2D"/>
              </a:solidFill>
              <a:latin typeface="+mn-lt"/>
            </a:endParaRPr>
          </a:p>
        </xdr:txBody>
      </xdr:sp>
      <xdr:cxnSp macro="">
        <xdr:nvCxnSpPr>
          <xdr:cNvPr id="210" name="Straight Connector 209"/>
          <xdr:cNvCxnSpPr/>
        </xdr:nvCxnSpPr>
        <xdr:spPr>
          <a:xfrm>
            <a:off x="8362950" y="16697325"/>
            <a:ext cx="0" cy="194074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clientData fLocksWithSheet="0"/>
  </xdr:twoCellAnchor>
  <xdr:twoCellAnchor>
    <xdr:from>
      <xdr:col>14</xdr:col>
      <xdr:colOff>19050</xdr:colOff>
      <xdr:row>101</xdr:row>
      <xdr:rowOff>228600</xdr:rowOff>
    </xdr:from>
    <xdr:to>
      <xdr:col>14</xdr:col>
      <xdr:colOff>404250</xdr:colOff>
      <xdr:row>101</xdr:row>
      <xdr:rowOff>228602</xdr:rowOff>
    </xdr:to>
    <xdr:cxnSp macro="">
      <xdr:nvCxnSpPr>
        <xdr:cNvPr id="211" name="Straight Connector 210"/>
        <xdr:cNvCxnSpPr/>
      </xdr:nvCxnSpPr>
      <xdr:spPr>
        <a:xfrm flipV="1">
          <a:off x="8553450" y="16773525"/>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538162</xdr:colOff>
      <xdr:row>103</xdr:row>
      <xdr:rowOff>76200</xdr:rowOff>
    </xdr:from>
    <xdr:to>
      <xdr:col>13</xdr:col>
      <xdr:colOff>574162</xdr:colOff>
      <xdr:row>103</xdr:row>
      <xdr:rowOff>112200</xdr:rowOff>
    </xdr:to>
    <xdr:sp macro="" textlink="">
      <xdr:nvSpPr>
        <xdr:cNvPr id="212" name="Oval 211"/>
        <xdr:cNvSpPr/>
      </xdr:nvSpPr>
      <xdr:spPr>
        <a:xfrm>
          <a:off x="8462962" y="1701165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538162</xdr:colOff>
      <xdr:row>105</xdr:row>
      <xdr:rowOff>66675</xdr:rowOff>
    </xdr:from>
    <xdr:to>
      <xdr:col>13</xdr:col>
      <xdr:colOff>574162</xdr:colOff>
      <xdr:row>105</xdr:row>
      <xdr:rowOff>102675</xdr:rowOff>
    </xdr:to>
    <xdr:sp macro="" textlink="">
      <xdr:nvSpPr>
        <xdr:cNvPr id="213" name="Oval 212"/>
        <xdr:cNvSpPr/>
      </xdr:nvSpPr>
      <xdr:spPr>
        <a:xfrm>
          <a:off x="8462962" y="173069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538162</xdr:colOff>
      <xdr:row>108</xdr:row>
      <xdr:rowOff>66675</xdr:rowOff>
    </xdr:from>
    <xdr:to>
      <xdr:col>13</xdr:col>
      <xdr:colOff>574162</xdr:colOff>
      <xdr:row>108</xdr:row>
      <xdr:rowOff>102675</xdr:rowOff>
    </xdr:to>
    <xdr:sp macro="" textlink="">
      <xdr:nvSpPr>
        <xdr:cNvPr id="214" name="Oval 213"/>
        <xdr:cNvSpPr/>
      </xdr:nvSpPr>
      <xdr:spPr>
        <a:xfrm>
          <a:off x="8462962" y="177641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8407</xdr:colOff>
      <xdr:row>116</xdr:row>
      <xdr:rowOff>223837</xdr:rowOff>
    </xdr:from>
    <xdr:to>
      <xdr:col>7</xdr:col>
      <xdr:colOff>485775</xdr:colOff>
      <xdr:row>136</xdr:row>
      <xdr:rowOff>19050</xdr:rowOff>
    </xdr:to>
    <xdr:grpSp>
      <xdr:nvGrpSpPr>
        <xdr:cNvPr id="215" name="Group 214"/>
        <xdr:cNvGrpSpPr/>
      </xdr:nvGrpSpPr>
      <xdr:grpSpPr>
        <a:xfrm>
          <a:off x="8407" y="19226212"/>
          <a:ext cx="4744568" cy="2928938"/>
          <a:chOff x="8407" y="19226212"/>
          <a:chExt cx="4744568" cy="2928938"/>
        </a:xfrm>
      </xdr:grpSpPr>
      <xdr:cxnSp macro="">
        <xdr:nvCxnSpPr>
          <xdr:cNvPr id="216" name="Straight Connector 215"/>
          <xdr:cNvCxnSpPr/>
        </xdr:nvCxnSpPr>
        <xdr:spPr>
          <a:xfrm flipV="1">
            <a:off x="114300" y="192262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graphicFrame macro="">
        <xdr:nvGraphicFramePr>
          <xdr:cNvPr id="217" name="Chart 216"/>
          <xdr:cNvGraphicFramePr>
            <a:graphicFrameLocks/>
          </xdr:cNvGraphicFramePr>
        </xdr:nvGraphicFramePr>
        <xdr:xfrm>
          <a:off x="1943099" y="19411950"/>
          <a:ext cx="2171701" cy="2743200"/>
        </xdr:xfrm>
        <a:graphic>
          <a:graphicData uri="http://schemas.openxmlformats.org/drawingml/2006/chart">
            <c:chart xmlns:c="http://schemas.openxmlformats.org/drawingml/2006/chart" xmlns:r="http://schemas.openxmlformats.org/officeDocument/2006/relationships" r:id="rId24"/>
          </a:graphicData>
        </a:graphic>
      </xdr:graphicFrame>
      <xdr:sp macro="" textlink="">
        <xdr:nvSpPr>
          <xdr:cNvPr id="218" name="TextBox 217"/>
          <xdr:cNvSpPr txBox="1"/>
        </xdr:nvSpPr>
        <xdr:spPr>
          <a:xfrm>
            <a:off x="504825" y="19592925"/>
            <a:ext cx="118365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800" b="1">
                <a:solidFill>
                  <a:srgbClr val="ED1B2D"/>
                </a:solidFill>
              </a:rPr>
              <a:t>Shopping online makes</a:t>
            </a:r>
          </a:p>
          <a:p>
            <a:pPr algn="r"/>
            <a:r>
              <a:rPr lang="en-GB" sz="800" b="1">
                <a:solidFill>
                  <a:srgbClr val="ED1B2D"/>
                </a:solidFill>
              </a:rPr>
              <a:t>my</a:t>
            </a:r>
            <a:r>
              <a:rPr lang="en-GB" sz="800" b="1" baseline="0">
                <a:solidFill>
                  <a:srgbClr val="ED1B2D"/>
                </a:solidFill>
              </a:rPr>
              <a:t> life easier</a:t>
            </a:r>
            <a:endParaRPr lang="en-GB" sz="800" b="1">
              <a:solidFill>
                <a:srgbClr val="ED1B2D"/>
              </a:solidFill>
            </a:endParaRPr>
          </a:p>
        </xdr:txBody>
      </xdr:sp>
      <xdr:sp macro="" textlink="">
        <xdr:nvSpPr>
          <xdr:cNvPr id="219" name="TextBox 218"/>
          <xdr:cNvSpPr txBox="1"/>
        </xdr:nvSpPr>
        <xdr:spPr>
          <a:xfrm>
            <a:off x="8407" y="19983450"/>
            <a:ext cx="162166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en-GB" sz="800" b="1">
                <a:solidFill>
                  <a:srgbClr val="6C6F71"/>
                </a:solidFill>
              </a:rPr>
              <a:t>I wait until tech becomes cheaper</a:t>
            </a:r>
          </a:p>
          <a:p>
            <a:pPr algn="r"/>
            <a:r>
              <a:rPr lang="en-GB" sz="800" b="1">
                <a:solidFill>
                  <a:srgbClr val="6C6F71"/>
                </a:solidFill>
              </a:rPr>
              <a:t>before considering purchase</a:t>
            </a:r>
          </a:p>
        </xdr:txBody>
      </xdr:sp>
      <xdr:sp macro="" textlink="">
        <xdr:nvSpPr>
          <xdr:cNvPr id="220" name="TextBox 219"/>
          <xdr:cNvSpPr txBox="1"/>
        </xdr:nvSpPr>
        <xdr:spPr>
          <a:xfrm>
            <a:off x="357669" y="20412075"/>
            <a:ext cx="127240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en-GB" sz="800" b="1">
                <a:solidFill>
                  <a:srgbClr val="7A19C1"/>
                </a:solidFill>
              </a:rPr>
              <a:t>I love to buy new gadgets</a:t>
            </a:r>
          </a:p>
          <a:p>
            <a:pPr algn="r"/>
            <a:r>
              <a:rPr lang="en-GB" sz="800" b="1">
                <a:solidFill>
                  <a:srgbClr val="7A19C1"/>
                </a:solidFill>
              </a:rPr>
              <a:t>and appliances</a:t>
            </a:r>
          </a:p>
        </xdr:txBody>
      </xdr:sp>
      <xdr:sp macro="" textlink="">
        <xdr:nvSpPr>
          <xdr:cNvPr id="221" name="TextBox 220"/>
          <xdr:cNvSpPr txBox="1"/>
        </xdr:nvSpPr>
        <xdr:spPr>
          <a:xfrm>
            <a:off x="329264" y="20812125"/>
            <a:ext cx="130080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en-GB" sz="800" b="1">
                <a:solidFill>
                  <a:srgbClr val="1964C1"/>
                </a:solidFill>
              </a:rPr>
              <a:t>Computers confuse me - </a:t>
            </a:r>
          </a:p>
          <a:p>
            <a:pPr algn="r"/>
            <a:r>
              <a:rPr lang="en-GB" sz="800" b="1">
                <a:solidFill>
                  <a:srgbClr val="1964C1"/>
                </a:solidFill>
              </a:rPr>
              <a:t>I'll never get used to them</a:t>
            </a:r>
          </a:p>
        </xdr:txBody>
      </xdr:sp>
      <xdr:sp macro="" textlink="">
        <xdr:nvSpPr>
          <xdr:cNvPr id="222" name="TextBox 221"/>
          <xdr:cNvSpPr txBox="1"/>
        </xdr:nvSpPr>
        <xdr:spPr>
          <a:xfrm>
            <a:off x="346191" y="21221700"/>
            <a:ext cx="1283878"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en-GB" sz="800" b="1">
                <a:solidFill>
                  <a:srgbClr val="8CC119"/>
                </a:solidFill>
              </a:rPr>
              <a:t>I couldn't live without the</a:t>
            </a:r>
          </a:p>
          <a:p>
            <a:pPr algn="r"/>
            <a:r>
              <a:rPr lang="en-GB" sz="800" b="1">
                <a:solidFill>
                  <a:srgbClr val="8CC119"/>
                </a:solidFill>
              </a:rPr>
              <a:t>internet on my mobile</a:t>
            </a:r>
          </a:p>
        </xdr:txBody>
      </xdr:sp>
      <xdr:sp macro="" textlink="">
        <xdr:nvSpPr>
          <xdr:cNvPr id="223" name="TextBox 222"/>
          <xdr:cNvSpPr txBox="1"/>
        </xdr:nvSpPr>
        <xdr:spPr>
          <a:xfrm>
            <a:off x="38030" y="21640800"/>
            <a:ext cx="1592039"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en-GB" sz="800" b="1">
                <a:solidFill>
                  <a:srgbClr val="EBC61C"/>
                </a:solidFill>
              </a:rPr>
              <a:t>I worry any</a:t>
            </a:r>
            <a:r>
              <a:rPr lang="en-GB" sz="800" b="1" baseline="0">
                <a:solidFill>
                  <a:srgbClr val="EBC61C"/>
                </a:solidFill>
              </a:rPr>
              <a:t> personal information</a:t>
            </a:r>
          </a:p>
          <a:p>
            <a:pPr algn="r"/>
            <a:r>
              <a:rPr lang="en-GB" sz="800" b="1" baseline="0">
                <a:solidFill>
                  <a:srgbClr val="EBC61C"/>
                </a:solidFill>
              </a:rPr>
              <a:t>entered  online won't be secure</a:t>
            </a:r>
            <a:endParaRPr lang="en-GB" sz="800" b="1">
              <a:solidFill>
                <a:srgbClr val="EBC61C"/>
              </a:solidFill>
            </a:endParaRPr>
          </a:p>
        </xdr:txBody>
      </xdr:sp>
      <xdr:sp macro="" textlink="$E$365">
        <xdr:nvSpPr>
          <xdr:cNvPr id="224" name="Oval 223"/>
          <xdr:cNvSpPr>
            <a:spLocks noChangeAspect="1"/>
          </xdr:cNvSpPr>
        </xdr:nvSpPr>
        <xdr:spPr>
          <a:xfrm>
            <a:off x="4233862" y="19535775"/>
            <a:ext cx="360000" cy="360000"/>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D64A1EB0-A815-49F9-AF02-DEA5FCEFE45D}" type="TxLink">
              <a:rPr lang="en-US" sz="800" b="1" i="0" u="none" strike="noStrike">
                <a:solidFill>
                  <a:schemeClr val="bg1"/>
                </a:solidFill>
                <a:latin typeface="Calibri"/>
              </a:rPr>
              <a:pPr algn="ctr"/>
              <a:t>98</a:t>
            </a:fld>
            <a:endParaRPr lang="en-GB" sz="1050" b="1">
              <a:solidFill>
                <a:schemeClr val="bg1"/>
              </a:solidFill>
            </a:endParaRPr>
          </a:p>
        </xdr:txBody>
      </xdr:sp>
      <xdr:sp macro="" textlink="$E$364">
        <xdr:nvSpPr>
          <xdr:cNvPr id="225" name="Oval 224"/>
          <xdr:cNvSpPr>
            <a:spLocks noChangeAspect="1"/>
          </xdr:cNvSpPr>
        </xdr:nvSpPr>
        <xdr:spPr>
          <a:xfrm>
            <a:off x="4233862" y="19954875"/>
            <a:ext cx="360000" cy="360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90E66045-7B42-4487-A4DC-BCF7873DEFFB}" type="TxLink">
              <a:rPr lang="en-US" sz="800" b="1" i="0" u="none" strike="noStrike">
                <a:solidFill>
                  <a:schemeClr val="bg1"/>
                </a:solidFill>
                <a:latin typeface="Calibri"/>
              </a:rPr>
              <a:pPr algn="ctr"/>
              <a:t>99</a:t>
            </a:fld>
            <a:endParaRPr lang="en-GB" sz="1050" b="1">
              <a:solidFill>
                <a:schemeClr val="bg1"/>
              </a:solidFill>
            </a:endParaRPr>
          </a:p>
        </xdr:txBody>
      </xdr:sp>
      <xdr:sp macro="" textlink="$E$363">
        <xdr:nvSpPr>
          <xdr:cNvPr id="226" name="Oval 225"/>
          <xdr:cNvSpPr>
            <a:spLocks noChangeAspect="1"/>
          </xdr:cNvSpPr>
        </xdr:nvSpPr>
        <xdr:spPr>
          <a:xfrm>
            <a:off x="4233862" y="20373975"/>
            <a:ext cx="360000" cy="360000"/>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646F1660-ACA0-46C7-BC36-2A71B51E940B}" type="TxLink">
              <a:rPr lang="en-US" sz="900" b="1" i="0" u="none" strike="noStrike">
                <a:solidFill>
                  <a:schemeClr val="bg1"/>
                </a:solidFill>
                <a:latin typeface="Calibri"/>
              </a:rPr>
              <a:pPr algn="ctr"/>
              <a:t>100</a:t>
            </a:fld>
            <a:endParaRPr lang="en-GB" sz="1050" b="1">
              <a:solidFill>
                <a:schemeClr val="bg1"/>
              </a:solidFill>
            </a:endParaRPr>
          </a:p>
        </xdr:txBody>
      </xdr:sp>
      <xdr:sp macro="" textlink="$E$362">
        <xdr:nvSpPr>
          <xdr:cNvPr id="227" name="Oval 226"/>
          <xdr:cNvSpPr>
            <a:spLocks noChangeAspect="1"/>
          </xdr:cNvSpPr>
        </xdr:nvSpPr>
        <xdr:spPr>
          <a:xfrm>
            <a:off x="4233862" y="20793075"/>
            <a:ext cx="360000" cy="360000"/>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A6022C42-DFA0-4E9F-8791-1A0D0B924F54}" type="TxLink">
              <a:rPr lang="en-US" sz="900" b="1" i="0" u="none" strike="noStrike">
                <a:solidFill>
                  <a:schemeClr val="bg1"/>
                </a:solidFill>
                <a:latin typeface="Calibri"/>
              </a:rPr>
              <a:pPr algn="ctr"/>
              <a:t>100</a:t>
            </a:fld>
            <a:endParaRPr lang="en-GB" sz="1050" b="1">
              <a:solidFill>
                <a:schemeClr val="bg1"/>
              </a:solidFill>
            </a:endParaRPr>
          </a:p>
        </xdr:txBody>
      </xdr:sp>
      <xdr:sp macro="" textlink="$E$361">
        <xdr:nvSpPr>
          <xdr:cNvPr id="228" name="Oval 227"/>
          <xdr:cNvSpPr>
            <a:spLocks noChangeAspect="1"/>
          </xdr:cNvSpPr>
        </xdr:nvSpPr>
        <xdr:spPr>
          <a:xfrm>
            <a:off x="4233862" y="21212175"/>
            <a:ext cx="360000" cy="360000"/>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6D7AA97C-D04D-4680-8764-5B95553DAD08}" type="TxLink">
              <a:rPr lang="en-US" sz="900" b="1" i="0" u="none" strike="noStrike">
                <a:solidFill>
                  <a:schemeClr val="bg1"/>
                </a:solidFill>
                <a:latin typeface="Calibri"/>
              </a:rPr>
              <a:pPr algn="ctr"/>
              <a:t>101</a:t>
            </a:fld>
            <a:endParaRPr lang="en-GB" sz="1050" b="1">
              <a:solidFill>
                <a:schemeClr val="bg1"/>
              </a:solidFill>
            </a:endParaRPr>
          </a:p>
        </xdr:txBody>
      </xdr:sp>
      <xdr:sp macro="" textlink="$E$360">
        <xdr:nvSpPr>
          <xdr:cNvPr id="229" name="Oval 228"/>
          <xdr:cNvSpPr>
            <a:spLocks noChangeAspect="1"/>
          </xdr:cNvSpPr>
        </xdr:nvSpPr>
        <xdr:spPr>
          <a:xfrm>
            <a:off x="4233862" y="21631275"/>
            <a:ext cx="360000" cy="360000"/>
          </a:xfrm>
          <a:prstGeom prst="ellipse">
            <a:avLst/>
          </a:prstGeom>
          <a:solidFill>
            <a:srgbClr val="EBC61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724F73A7-FC40-4625-A9EB-F0FCF6C37928}" type="TxLink">
              <a:rPr lang="en-US" sz="900" b="1" i="0" u="none" strike="noStrike">
                <a:solidFill>
                  <a:schemeClr val="bg1"/>
                </a:solidFill>
                <a:latin typeface="Calibri"/>
              </a:rPr>
              <a:pPr algn="ctr"/>
              <a:t>100</a:t>
            </a:fld>
            <a:endParaRPr lang="en-GB" sz="1050" b="1">
              <a:solidFill>
                <a:schemeClr val="bg1"/>
              </a:solidFill>
            </a:endParaRPr>
          </a:p>
        </xdr:txBody>
      </xdr:sp>
      <xdr:sp macro="" textlink="">
        <xdr:nvSpPr>
          <xdr:cNvPr id="230" name="TextBox 229"/>
          <xdr:cNvSpPr txBox="1"/>
        </xdr:nvSpPr>
        <xdr:spPr>
          <a:xfrm>
            <a:off x="4086225" y="19278600"/>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grpSp>
    <xdr:clientData fLocksWithSheet="0"/>
  </xdr:twoCellAnchor>
  <xdr:twoCellAnchor>
    <xdr:from>
      <xdr:col>7</xdr:col>
      <xdr:colOff>581025</xdr:colOff>
      <xdr:row>116</xdr:row>
      <xdr:rowOff>141003</xdr:rowOff>
    </xdr:from>
    <xdr:to>
      <xdr:col>7</xdr:col>
      <xdr:colOff>581025</xdr:colOff>
      <xdr:row>135</xdr:row>
      <xdr:rowOff>104775</xdr:rowOff>
    </xdr:to>
    <xdr:cxnSp macro="">
      <xdr:nvCxnSpPr>
        <xdr:cNvPr id="231" name="Straight Connector 230"/>
        <xdr:cNvCxnSpPr/>
      </xdr:nvCxnSpPr>
      <xdr:spPr>
        <a:xfrm>
          <a:off x="4848225" y="19143378"/>
          <a:ext cx="0" cy="2945097"/>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114300</xdr:colOff>
      <xdr:row>116</xdr:row>
      <xdr:rowOff>233362</xdr:rowOff>
    </xdr:from>
    <xdr:to>
      <xdr:col>8</xdr:col>
      <xdr:colOff>499500</xdr:colOff>
      <xdr:row>116</xdr:row>
      <xdr:rowOff>233364</xdr:rowOff>
    </xdr:to>
    <xdr:cxnSp macro="">
      <xdr:nvCxnSpPr>
        <xdr:cNvPr id="232" name="Straight Connector 231"/>
        <xdr:cNvCxnSpPr/>
      </xdr:nvCxnSpPr>
      <xdr:spPr>
        <a:xfrm flipV="1">
          <a:off x="4991100" y="19235737"/>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8</xdr:col>
      <xdr:colOff>295276</xdr:colOff>
      <xdr:row>118</xdr:row>
      <xdr:rowOff>42862</xdr:rowOff>
    </xdr:from>
    <xdr:to>
      <xdr:col>16</xdr:col>
      <xdr:colOff>28575</xdr:colOff>
      <xdr:row>134</xdr:row>
      <xdr:rowOff>129142</xdr:rowOff>
    </xdr:to>
    <xdr:grpSp>
      <xdr:nvGrpSpPr>
        <xdr:cNvPr id="233" name="Group 232"/>
        <xdr:cNvGrpSpPr/>
      </xdr:nvGrpSpPr>
      <xdr:grpSpPr>
        <a:xfrm>
          <a:off x="5172076" y="19435762"/>
          <a:ext cx="4952999" cy="2524680"/>
          <a:chOff x="5172076" y="19435762"/>
          <a:chExt cx="4952999" cy="2524680"/>
        </a:xfrm>
      </xdr:grpSpPr>
      <xdr:graphicFrame macro="">
        <xdr:nvGraphicFramePr>
          <xdr:cNvPr id="234" name="Chart 233"/>
          <xdr:cNvGraphicFramePr>
            <a:graphicFrameLocks/>
          </xdr:cNvGraphicFramePr>
        </xdr:nvGraphicFramePr>
        <xdr:xfrm>
          <a:off x="5172076" y="19859625"/>
          <a:ext cx="1543050" cy="925830"/>
        </xdr:xfrm>
        <a:graphic>
          <a:graphicData uri="http://schemas.openxmlformats.org/drawingml/2006/chart">
            <c:chart xmlns:c="http://schemas.openxmlformats.org/drawingml/2006/chart" xmlns:r="http://schemas.openxmlformats.org/officeDocument/2006/relationships" r:id="rId25"/>
          </a:graphicData>
        </a:graphic>
      </xdr:graphicFrame>
      <xdr:pic>
        <xdr:nvPicPr>
          <xdr:cNvPr id="235" name="Picture 234"/>
          <xdr:cNvPicPr>
            <a:picLocks noChangeAspect="1"/>
          </xdr:cNvPicPr>
        </xdr:nvPicPr>
        <xdr:blipFill>
          <a:blip xmlns:r="http://schemas.openxmlformats.org/officeDocument/2006/relationships" r:embed="rId26"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894360" y="20926728"/>
            <a:ext cx="245093" cy="435600"/>
          </a:xfrm>
          <a:prstGeom prst="rect">
            <a:avLst/>
          </a:prstGeom>
        </xdr:spPr>
      </xdr:pic>
      <xdr:graphicFrame macro="">
        <xdr:nvGraphicFramePr>
          <xdr:cNvPr id="236" name="Chart 235"/>
          <xdr:cNvGraphicFramePr>
            <a:graphicFrameLocks/>
          </xdr:cNvGraphicFramePr>
        </xdr:nvGraphicFramePr>
        <xdr:xfrm>
          <a:off x="6905625" y="19907250"/>
          <a:ext cx="1543050" cy="925830"/>
        </xdr:xfrm>
        <a:graphic>
          <a:graphicData uri="http://schemas.openxmlformats.org/drawingml/2006/chart">
            <c:chart xmlns:c="http://schemas.openxmlformats.org/drawingml/2006/chart" xmlns:r="http://schemas.openxmlformats.org/officeDocument/2006/relationships" r:id="rId27"/>
          </a:graphicData>
        </a:graphic>
      </xdr:graphicFrame>
      <xdr:pic>
        <xdr:nvPicPr>
          <xdr:cNvPr id="237" name="Picture 236"/>
          <xdr:cNvPicPr>
            <a:picLocks noChangeAspect="1"/>
          </xdr:cNvPicPr>
        </xdr:nvPicPr>
        <xdr:blipFill>
          <a:blip xmlns:r="http://schemas.openxmlformats.org/officeDocument/2006/relationships" r:embed="rId28" cstate="print">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7506658" y="20834522"/>
            <a:ext cx="445583" cy="620013"/>
          </a:xfrm>
          <a:prstGeom prst="rect">
            <a:avLst/>
          </a:prstGeom>
        </xdr:spPr>
      </xdr:pic>
      <xdr:graphicFrame macro="">
        <xdr:nvGraphicFramePr>
          <xdr:cNvPr id="238" name="Chart 237"/>
          <xdr:cNvGraphicFramePr>
            <a:graphicFrameLocks/>
          </xdr:cNvGraphicFramePr>
        </xdr:nvGraphicFramePr>
        <xdr:xfrm>
          <a:off x="8705850" y="19897725"/>
          <a:ext cx="1419225" cy="925830"/>
        </xdr:xfrm>
        <a:graphic>
          <a:graphicData uri="http://schemas.openxmlformats.org/drawingml/2006/chart">
            <c:chart xmlns:c="http://schemas.openxmlformats.org/drawingml/2006/chart" xmlns:r="http://schemas.openxmlformats.org/officeDocument/2006/relationships" r:id="rId29"/>
          </a:graphicData>
        </a:graphic>
      </xdr:graphicFrame>
      <xdr:pic>
        <xdr:nvPicPr>
          <xdr:cNvPr id="239" name="Picture 238"/>
          <xdr:cNvPicPr>
            <a:picLocks noChangeAspect="1"/>
          </xdr:cNvPicPr>
        </xdr:nvPicPr>
        <xdr:blipFill>
          <a:blip xmlns:r="http://schemas.openxmlformats.org/officeDocument/2006/relationships" r:embed="rId30" cstate="print">
            <a:duotone>
              <a:schemeClr val="accent5">
                <a:shade val="45000"/>
                <a:satMod val="135000"/>
              </a:schemeClr>
              <a:prstClr val="white"/>
            </a:duotone>
            <a:extLst>
              <a:ext uri="{28A0092B-C50C-407E-A947-70E740481C1C}">
                <a14:useLocalDpi xmlns:a14="http://schemas.microsoft.com/office/drawing/2010/main" val="0"/>
              </a:ext>
            </a:extLst>
          </a:blip>
          <a:stretch>
            <a:fillRect/>
          </a:stretch>
        </xdr:blipFill>
        <xdr:spPr>
          <a:xfrm>
            <a:off x="9137143" y="20876822"/>
            <a:ext cx="737616" cy="535413"/>
          </a:xfrm>
          <a:prstGeom prst="rect">
            <a:avLst/>
          </a:prstGeom>
        </xdr:spPr>
      </xdr:pic>
      <xdr:sp macro="" textlink="B382">
        <xdr:nvSpPr>
          <xdr:cNvPr id="240" name="TextBox 239"/>
          <xdr:cNvSpPr txBox="1"/>
        </xdr:nvSpPr>
        <xdr:spPr>
          <a:xfrm>
            <a:off x="5657850" y="19435762"/>
            <a:ext cx="63645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2DDE5FE-10A0-41BE-991D-05A98391EDB3}" type="TxLink">
              <a:rPr lang="en-US" sz="1400" b="1" i="0" u="none" strike="noStrike">
                <a:solidFill>
                  <a:srgbClr val="7A19C1"/>
                </a:solidFill>
                <a:latin typeface="Calibri"/>
              </a:rPr>
              <a:pPr/>
              <a:t>31.5%</a:t>
            </a:fld>
            <a:endParaRPr lang="en-GB" sz="2000" b="1">
              <a:solidFill>
                <a:srgbClr val="7A19C1"/>
              </a:solidFill>
            </a:endParaRPr>
          </a:p>
        </xdr:txBody>
      </xdr:sp>
      <xdr:sp macro="" textlink="B383">
        <xdr:nvSpPr>
          <xdr:cNvPr id="241" name="TextBox 240"/>
          <xdr:cNvSpPr txBox="1"/>
        </xdr:nvSpPr>
        <xdr:spPr>
          <a:xfrm>
            <a:off x="7429500" y="19435762"/>
            <a:ext cx="63645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27E6AE1-C492-4C7F-9FA0-946C30C8FAED}" type="TxLink">
              <a:rPr lang="en-US" sz="1400" b="1" i="0" u="none" strike="noStrike">
                <a:solidFill>
                  <a:srgbClr val="1964C1"/>
                </a:solidFill>
                <a:latin typeface="Calibri"/>
              </a:rPr>
              <a:pPr/>
              <a:t>17.5%</a:t>
            </a:fld>
            <a:endParaRPr lang="en-GB" sz="1400" b="1">
              <a:solidFill>
                <a:srgbClr val="1964C1"/>
              </a:solidFill>
            </a:endParaRPr>
          </a:p>
        </xdr:txBody>
      </xdr:sp>
      <xdr:sp macro="" textlink="B384">
        <xdr:nvSpPr>
          <xdr:cNvPr id="242" name="TextBox 241"/>
          <xdr:cNvSpPr txBox="1"/>
        </xdr:nvSpPr>
        <xdr:spPr>
          <a:xfrm>
            <a:off x="9191625" y="19435762"/>
            <a:ext cx="63645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0F66821-EF89-489C-8A73-24024690917A}" type="TxLink">
              <a:rPr lang="en-US" sz="1400" b="1" i="0" u="none" strike="noStrike">
                <a:solidFill>
                  <a:srgbClr val="8CC119"/>
                </a:solidFill>
                <a:latin typeface="Calibri"/>
              </a:rPr>
              <a:pPr/>
              <a:t>36.8%</a:t>
            </a:fld>
            <a:endParaRPr lang="en-GB" sz="2800" b="1">
              <a:solidFill>
                <a:srgbClr val="8CC119"/>
              </a:solidFill>
            </a:endParaRPr>
          </a:p>
        </xdr:txBody>
      </xdr:sp>
      <xdr:sp macro="" textlink="">
        <xdr:nvSpPr>
          <xdr:cNvPr id="243" name="TextBox 242"/>
          <xdr:cNvSpPr txBox="1"/>
        </xdr:nvSpPr>
        <xdr:spPr>
          <a:xfrm>
            <a:off x="5728369" y="21555075"/>
            <a:ext cx="562013"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GB" sz="1000" b="1">
                <a:solidFill>
                  <a:srgbClr val="7A19C1"/>
                </a:solidFill>
              </a:rPr>
              <a:t>Mobile</a:t>
            </a:r>
          </a:p>
          <a:p>
            <a:pPr algn="ctr"/>
            <a:r>
              <a:rPr lang="en-GB" sz="1000" b="1">
                <a:solidFill>
                  <a:srgbClr val="7A19C1"/>
                </a:solidFill>
              </a:rPr>
              <a:t>Phone</a:t>
            </a:r>
          </a:p>
        </xdr:txBody>
      </xdr:sp>
      <xdr:sp macro="" textlink="">
        <xdr:nvSpPr>
          <xdr:cNvPr id="244" name="TextBox 243"/>
          <xdr:cNvSpPr txBox="1"/>
        </xdr:nvSpPr>
        <xdr:spPr>
          <a:xfrm>
            <a:off x="7453992" y="21633333"/>
            <a:ext cx="520720"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GB" sz="1000" b="1">
                <a:solidFill>
                  <a:srgbClr val="1964C1"/>
                </a:solidFill>
              </a:rPr>
              <a:t>Tablet</a:t>
            </a:r>
          </a:p>
        </xdr:txBody>
      </xdr:sp>
      <xdr:sp macro="" textlink="">
        <xdr:nvSpPr>
          <xdr:cNvPr id="245" name="TextBox 244"/>
          <xdr:cNvSpPr txBox="1"/>
        </xdr:nvSpPr>
        <xdr:spPr>
          <a:xfrm>
            <a:off x="9113821" y="21633333"/>
            <a:ext cx="744371"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GB" sz="1000" b="1">
                <a:solidFill>
                  <a:srgbClr val="8CC119"/>
                </a:solidFill>
              </a:rPr>
              <a:t>Laptop/PC</a:t>
            </a:r>
          </a:p>
        </xdr:txBody>
      </xdr:sp>
      <xdr:sp macro="" textlink="F382">
        <xdr:nvSpPr>
          <xdr:cNvPr id="246" name="TextBox 245"/>
          <xdr:cNvSpPr txBox="1"/>
        </xdr:nvSpPr>
        <xdr:spPr>
          <a:xfrm>
            <a:off x="5638800" y="19602450"/>
            <a:ext cx="674993"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9CD2A40-B990-4E43-B221-CC0C6A03BCFC}" type="TxLink">
              <a:rPr lang="en-US" sz="900" b="0" i="0" u="none" strike="noStrike">
                <a:solidFill>
                  <a:srgbClr val="7A19C1"/>
                </a:solidFill>
                <a:latin typeface="Calibri"/>
              </a:rPr>
              <a:pPr/>
              <a:t>Index: 100</a:t>
            </a:fld>
            <a:endParaRPr lang="en-GB" sz="1100">
              <a:solidFill>
                <a:srgbClr val="7A19C1"/>
              </a:solidFill>
            </a:endParaRPr>
          </a:p>
        </xdr:txBody>
      </xdr:sp>
      <xdr:sp macro="" textlink="F383">
        <xdr:nvSpPr>
          <xdr:cNvPr id="247" name="TextBox 246"/>
          <xdr:cNvSpPr txBox="1"/>
        </xdr:nvSpPr>
        <xdr:spPr>
          <a:xfrm>
            <a:off x="7372350" y="19602450"/>
            <a:ext cx="61651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478DFA47-A796-4027-B521-90A8E22180AE}" type="TxLink">
              <a:rPr lang="en-US" sz="900" b="0" i="0" u="none" strike="noStrike">
                <a:solidFill>
                  <a:srgbClr val="1964C1"/>
                </a:solidFill>
                <a:latin typeface="Calibri"/>
              </a:rPr>
              <a:pPr/>
              <a:t>Index: 99</a:t>
            </a:fld>
            <a:endParaRPr lang="en-GB" sz="1100">
              <a:solidFill>
                <a:srgbClr val="1964C1"/>
              </a:solidFill>
            </a:endParaRPr>
          </a:p>
        </xdr:txBody>
      </xdr:sp>
      <xdr:sp macro="" textlink="F384">
        <xdr:nvSpPr>
          <xdr:cNvPr id="248" name="TextBox 247"/>
          <xdr:cNvSpPr txBox="1"/>
        </xdr:nvSpPr>
        <xdr:spPr>
          <a:xfrm>
            <a:off x="9172575" y="19602450"/>
            <a:ext cx="61651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54D744B4-784D-47C4-BC25-83DF814E04ED}" type="TxLink">
              <a:rPr lang="en-US" sz="900" b="0" i="0" u="none" strike="noStrike">
                <a:solidFill>
                  <a:srgbClr val="8CC119"/>
                </a:solidFill>
                <a:latin typeface="Calibri"/>
              </a:rPr>
              <a:pPr/>
              <a:t>Index: 99</a:t>
            </a:fld>
            <a:endParaRPr lang="en-GB" sz="1100">
              <a:solidFill>
                <a:srgbClr val="8CC119"/>
              </a:solidFill>
            </a:endParaRPr>
          </a:p>
        </xdr:txBody>
      </xdr:sp>
    </xdr:grpSp>
    <xdr:clientData fLocksWithSheet="0"/>
  </xdr:twoCellAnchor>
  <xdr:twoCellAnchor>
    <xdr:from>
      <xdr:col>0</xdr:col>
      <xdr:colOff>95250</xdr:colOff>
      <xdr:row>136</xdr:row>
      <xdr:rowOff>47625</xdr:rowOff>
    </xdr:from>
    <xdr:to>
      <xdr:col>15</xdr:col>
      <xdr:colOff>714377</xdr:colOff>
      <xdr:row>136</xdr:row>
      <xdr:rowOff>47625</xdr:rowOff>
    </xdr:to>
    <xdr:cxnSp macro="">
      <xdr:nvCxnSpPr>
        <xdr:cNvPr id="249" name="Straight Connector 248"/>
        <xdr:cNvCxnSpPr/>
      </xdr:nvCxnSpPr>
      <xdr:spPr>
        <a:xfrm flipH="1">
          <a:off x="95250" y="22183725"/>
          <a:ext cx="9763127"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114300</xdr:colOff>
      <xdr:row>137</xdr:row>
      <xdr:rowOff>223837</xdr:rowOff>
    </xdr:from>
    <xdr:to>
      <xdr:col>0</xdr:col>
      <xdr:colOff>499500</xdr:colOff>
      <xdr:row>137</xdr:row>
      <xdr:rowOff>223839</xdr:rowOff>
    </xdr:to>
    <xdr:cxnSp macro="">
      <xdr:nvCxnSpPr>
        <xdr:cNvPr id="250" name="Straight Connector 249"/>
        <xdr:cNvCxnSpPr/>
      </xdr:nvCxnSpPr>
      <xdr:spPr>
        <a:xfrm flipV="1">
          <a:off x="114300" y="22512337"/>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533400</xdr:colOff>
      <xdr:row>137</xdr:row>
      <xdr:rowOff>0</xdr:rowOff>
    </xdr:from>
    <xdr:to>
      <xdr:col>9</xdr:col>
      <xdr:colOff>542925</xdr:colOff>
      <xdr:row>151</xdr:row>
      <xdr:rowOff>76200</xdr:rowOff>
    </xdr:to>
    <xdr:cxnSp macro="">
      <xdr:nvCxnSpPr>
        <xdr:cNvPr id="251" name="Straight Connector 250"/>
        <xdr:cNvCxnSpPr/>
      </xdr:nvCxnSpPr>
      <xdr:spPr>
        <a:xfrm flipH="1">
          <a:off x="6019800" y="22288500"/>
          <a:ext cx="9525" cy="22955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114300</xdr:colOff>
      <xdr:row>137</xdr:row>
      <xdr:rowOff>223837</xdr:rowOff>
    </xdr:from>
    <xdr:to>
      <xdr:col>10</xdr:col>
      <xdr:colOff>499500</xdr:colOff>
      <xdr:row>137</xdr:row>
      <xdr:rowOff>223839</xdr:rowOff>
    </xdr:to>
    <xdr:cxnSp macro="">
      <xdr:nvCxnSpPr>
        <xdr:cNvPr id="252" name="Straight Connector 251"/>
        <xdr:cNvCxnSpPr/>
      </xdr:nvCxnSpPr>
      <xdr:spPr>
        <a:xfrm flipV="1">
          <a:off x="6210300" y="22512337"/>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47625</xdr:colOff>
      <xdr:row>139</xdr:row>
      <xdr:rowOff>71437</xdr:rowOff>
    </xdr:from>
    <xdr:to>
      <xdr:col>9</xdr:col>
      <xdr:colOff>408984</xdr:colOff>
      <xdr:row>150</xdr:row>
      <xdr:rowOff>7365</xdr:rowOff>
    </xdr:to>
    <xdr:grpSp>
      <xdr:nvGrpSpPr>
        <xdr:cNvPr id="253" name="Group 252"/>
        <xdr:cNvGrpSpPr/>
      </xdr:nvGrpSpPr>
      <xdr:grpSpPr>
        <a:xfrm>
          <a:off x="47625" y="22750462"/>
          <a:ext cx="5847759" cy="1612328"/>
          <a:chOff x="47625" y="22750462"/>
          <a:chExt cx="5847759" cy="1612328"/>
        </a:xfrm>
      </xdr:grpSpPr>
      <xdr:sp macro="" textlink="B395">
        <xdr:nvSpPr>
          <xdr:cNvPr id="254" name="TextBox 253"/>
          <xdr:cNvSpPr txBox="1"/>
        </xdr:nvSpPr>
        <xdr:spPr>
          <a:xfrm>
            <a:off x="409575" y="22750462"/>
            <a:ext cx="83003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F8B50BE4-ABB3-4B97-A4AC-822CA28B2DE1}" type="TxLink">
              <a:rPr lang="en-US" sz="2000" b="1" i="0" u="none" strike="noStrike">
                <a:solidFill>
                  <a:srgbClr val="1964C1"/>
                </a:solidFill>
                <a:latin typeface="Calibri"/>
              </a:rPr>
              <a:pPr/>
              <a:t>13.8%</a:t>
            </a:fld>
            <a:endParaRPr lang="en-GB" sz="2000" b="1">
              <a:solidFill>
                <a:srgbClr val="1964C1"/>
              </a:solidFill>
            </a:endParaRPr>
          </a:p>
        </xdr:txBody>
      </xdr:sp>
      <xdr:sp macro="" textlink="">
        <xdr:nvSpPr>
          <xdr:cNvPr id="255" name="TextBox 254"/>
          <xdr:cNvSpPr txBox="1"/>
        </xdr:nvSpPr>
        <xdr:spPr>
          <a:xfrm>
            <a:off x="47625" y="23988713"/>
            <a:ext cx="1414298"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GB" sz="900" b="1">
                <a:solidFill>
                  <a:srgbClr val="1964C1"/>
                </a:solidFill>
              </a:rPr>
              <a:t>Click on the "Like"</a:t>
            </a:r>
            <a:r>
              <a:rPr lang="en-GB" sz="900" b="1" baseline="0">
                <a:solidFill>
                  <a:srgbClr val="1964C1"/>
                </a:solidFill>
              </a:rPr>
              <a:t> button</a:t>
            </a:r>
          </a:p>
          <a:p>
            <a:pPr algn="ctr"/>
            <a:r>
              <a:rPr lang="en-GB" sz="900" b="1" baseline="0">
                <a:solidFill>
                  <a:srgbClr val="1964C1"/>
                </a:solidFill>
              </a:rPr>
              <a:t>(on a product/brand etc.)</a:t>
            </a:r>
            <a:endParaRPr lang="en-GB" sz="900" b="1">
              <a:solidFill>
                <a:srgbClr val="1964C1"/>
              </a:solidFill>
            </a:endParaRPr>
          </a:p>
        </xdr:txBody>
      </xdr:sp>
      <xdr:sp macro="" textlink="B394">
        <xdr:nvSpPr>
          <xdr:cNvPr id="256" name="TextBox 255"/>
          <xdr:cNvSpPr txBox="1"/>
        </xdr:nvSpPr>
        <xdr:spPr>
          <a:xfrm>
            <a:off x="1993900" y="22750462"/>
            <a:ext cx="83003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B3F109F-92E2-41F6-9C87-B95BE70F7A1F}" type="TxLink">
              <a:rPr lang="en-US" sz="2000" b="1" i="0" u="none" strike="noStrike">
                <a:solidFill>
                  <a:srgbClr val="7A19C1"/>
                </a:solidFill>
                <a:latin typeface="Calibri"/>
              </a:rPr>
              <a:pPr/>
              <a:t>10.5%</a:t>
            </a:fld>
            <a:endParaRPr lang="en-GB" sz="2000" b="1">
              <a:solidFill>
                <a:srgbClr val="7A19C1"/>
              </a:solidFill>
            </a:endParaRPr>
          </a:p>
        </xdr:txBody>
      </xdr:sp>
      <xdr:sp macro="" textlink="">
        <xdr:nvSpPr>
          <xdr:cNvPr id="257" name="TextBox 256"/>
          <xdr:cNvSpPr txBox="1"/>
        </xdr:nvSpPr>
        <xdr:spPr>
          <a:xfrm>
            <a:off x="1487625" y="23988713"/>
            <a:ext cx="1716304"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GB" sz="900" b="1">
                <a:solidFill>
                  <a:srgbClr val="7A19C1"/>
                </a:solidFill>
              </a:rPr>
              <a:t>Interact with a brand</a:t>
            </a:r>
          </a:p>
          <a:p>
            <a:pPr algn="ctr"/>
            <a:r>
              <a:rPr lang="en-GB" sz="900" b="1">
                <a:solidFill>
                  <a:srgbClr val="7A19C1"/>
                </a:solidFill>
              </a:rPr>
              <a:t>(e.g. comment</a:t>
            </a:r>
            <a:r>
              <a:rPr lang="en-GB" sz="900" b="1" baseline="0">
                <a:solidFill>
                  <a:srgbClr val="7A19C1"/>
                </a:solidFill>
              </a:rPr>
              <a:t> on a brand page)</a:t>
            </a:r>
            <a:endParaRPr lang="en-GB" sz="900" b="1">
              <a:solidFill>
                <a:srgbClr val="7A19C1"/>
              </a:solidFill>
            </a:endParaRPr>
          </a:p>
        </xdr:txBody>
      </xdr:sp>
      <xdr:sp macro="" textlink="B393">
        <xdr:nvSpPr>
          <xdr:cNvPr id="258" name="TextBox 257"/>
          <xdr:cNvSpPr txBox="1"/>
        </xdr:nvSpPr>
        <xdr:spPr>
          <a:xfrm>
            <a:off x="3435350" y="22750462"/>
            <a:ext cx="83003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A1E4F52-E53E-4E48-AC61-545675E9BB9C}" type="TxLink">
              <a:rPr lang="en-US" sz="2000" b="1" i="0" u="none" strike="noStrike">
                <a:solidFill>
                  <a:srgbClr val="8CC119"/>
                </a:solidFill>
                <a:latin typeface="Calibri"/>
              </a:rPr>
              <a:pPr/>
              <a:t>13.8%</a:t>
            </a:fld>
            <a:endParaRPr lang="en-GB" sz="2000" b="1">
              <a:solidFill>
                <a:srgbClr val="8CC119"/>
              </a:solidFill>
            </a:endParaRPr>
          </a:p>
        </xdr:txBody>
      </xdr:sp>
      <xdr:sp macro="" textlink="">
        <xdr:nvSpPr>
          <xdr:cNvPr id="259" name="TextBox 258"/>
          <xdr:cNvSpPr txBox="1"/>
        </xdr:nvSpPr>
        <xdr:spPr>
          <a:xfrm>
            <a:off x="3229631" y="23988713"/>
            <a:ext cx="1084143"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GB" sz="900" b="1">
                <a:solidFill>
                  <a:srgbClr val="8CC119"/>
                </a:solidFill>
              </a:rPr>
              <a:t>Become a fan of</a:t>
            </a:r>
          </a:p>
          <a:p>
            <a:pPr algn="ctr"/>
            <a:r>
              <a:rPr lang="en-GB" sz="900" b="1">
                <a:solidFill>
                  <a:srgbClr val="8CC119"/>
                </a:solidFill>
              </a:rPr>
              <a:t>a product or brand</a:t>
            </a:r>
          </a:p>
        </xdr:txBody>
      </xdr:sp>
      <xdr:sp macro="" textlink="B392">
        <xdr:nvSpPr>
          <xdr:cNvPr id="260" name="TextBox 259"/>
          <xdr:cNvSpPr txBox="1"/>
        </xdr:nvSpPr>
        <xdr:spPr>
          <a:xfrm>
            <a:off x="4781550" y="22750462"/>
            <a:ext cx="83003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4640221-9F73-4693-911A-03F422BF3743}" type="TxLink">
              <a:rPr lang="en-US" sz="2000" b="1" i="0" u="none" strike="noStrike">
                <a:solidFill>
                  <a:srgbClr val="ED1B2D"/>
                </a:solidFill>
                <a:latin typeface="Calibri"/>
              </a:rPr>
              <a:pPr/>
              <a:t>13.8%</a:t>
            </a:fld>
            <a:endParaRPr lang="en-GB" sz="2000" b="1">
              <a:solidFill>
                <a:srgbClr val="ED1B2D"/>
              </a:solidFill>
            </a:endParaRPr>
          </a:p>
        </xdr:txBody>
      </xdr:sp>
      <xdr:sp macro="" textlink="">
        <xdr:nvSpPr>
          <xdr:cNvPr id="261" name="TextBox 260"/>
          <xdr:cNvSpPr txBox="1"/>
        </xdr:nvSpPr>
        <xdr:spPr>
          <a:xfrm>
            <a:off x="4357463" y="23988713"/>
            <a:ext cx="1537921"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GB" sz="900" b="1">
                <a:solidFill>
                  <a:srgbClr val="ED1B2D"/>
                </a:solidFill>
              </a:rPr>
              <a:t>Visit the profile/fan page of </a:t>
            </a:r>
          </a:p>
          <a:p>
            <a:pPr algn="ctr"/>
            <a:r>
              <a:rPr lang="en-GB" sz="900" b="1">
                <a:solidFill>
                  <a:srgbClr val="ED1B2D"/>
                </a:solidFill>
              </a:rPr>
              <a:t>a product/brand/celebrity</a:t>
            </a:r>
          </a:p>
        </xdr:txBody>
      </xdr:sp>
      <xdr:sp macro="" textlink="G395">
        <xdr:nvSpPr>
          <xdr:cNvPr id="262" name="TextBox 261"/>
          <xdr:cNvSpPr txBox="1"/>
        </xdr:nvSpPr>
        <xdr:spPr>
          <a:xfrm>
            <a:off x="447675" y="23007638"/>
            <a:ext cx="674993"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5999A416-CE7B-45E0-BD7A-F3E9DEF41F2F}" type="TxLink">
              <a:rPr lang="en-US" sz="900" b="0" i="0" u="none" strike="noStrike">
                <a:solidFill>
                  <a:srgbClr val="1964C1"/>
                </a:solidFill>
                <a:latin typeface="Calibri"/>
              </a:rPr>
              <a:pPr/>
              <a:t>Index: 101</a:t>
            </a:fld>
            <a:endParaRPr lang="en-GB" sz="1100">
              <a:solidFill>
                <a:srgbClr val="1964C1"/>
              </a:solidFill>
            </a:endParaRPr>
          </a:p>
        </xdr:txBody>
      </xdr:sp>
      <xdr:sp macro="" textlink="G394">
        <xdr:nvSpPr>
          <xdr:cNvPr id="263" name="TextBox 262"/>
          <xdr:cNvSpPr txBox="1"/>
        </xdr:nvSpPr>
        <xdr:spPr>
          <a:xfrm>
            <a:off x="2038350" y="23007638"/>
            <a:ext cx="61651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FD9D4650-7975-439A-904B-5C4BCB8D3C56}" type="TxLink">
              <a:rPr lang="en-US" sz="900" b="0" i="0" u="none" strike="noStrike">
                <a:solidFill>
                  <a:srgbClr val="7A19C1"/>
                </a:solidFill>
                <a:latin typeface="Calibri"/>
              </a:rPr>
              <a:pPr/>
              <a:t>Index: 99</a:t>
            </a:fld>
            <a:endParaRPr lang="en-GB" sz="1100">
              <a:solidFill>
                <a:srgbClr val="7A19C1"/>
              </a:solidFill>
            </a:endParaRPr>
          </a:p>
        </xdr:txBody>
      </xdr:sp>
      <xdr:sp macro="" textlink="G393">
        <xdr:nvSpPr>
          <xdr:cNvPr id="264" name="TextBox 263"/>
          <xdr:cNvSpPr txBox="1"/>
        </xdr:nvSpPr>
        <xdr:spPr>
          <a:xfrm>
            <a:off x="3476625" y="23007638"/>
            <a:ext cx="674993"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47B7EBE-E25A-44FF-91AF-254C66811F73}" type="TxLink">
              <a:rPr lang="en-US" sz="900" b="0" i="0" u="none" strike="noStrike">
                <a:solidFill>
                  <a:srgbClr val="8CC119"/>
                </a:solidFill>
                <a:latin typeface="Calibri"/>
              </a:rPr>
              <a:pPr/>
              <a:t>Index: 101</a:t>
            </a:fld>
            <a:endParaRPr lang="en-GB" sz="1100">
              <a:solidFill>
                <a:srgbClr val="8CC119"/>
              </a:solidFill>
            </a:endParaRPr>
          </a:p>
        </xdr:txBody>
      </xdr:sp>
      <xdr:sp macro="" textlink="G392">
        <xdr:nvSpPr>
          <xdr:cNvPr id="265" name="TextBox 264"/>
          <xdr:cNvSpPr txBox="1"/>
        </xdr:nvSpPr>
        <xdr:spPr>
          <a:xfrm>
            <a:off x="4810125" y="23007638"/>
            <a:ext cx="61651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809E307-90E0-499F-8A31-08B05AF30A65}" type="TxLink">
              <a:rPr lang="en-US" sz="900" b="0" i="0" u="none" strike="noStrike">
                <a:solidFill>
                  <a:srgbClr val="ED1B2D"/>
                </a:solidFill>
                <a:latin typeface="Calibri"/>
              </a:rPr>
              <a:pPr/>
              <a:t>Index: 99</a:t>
            </a:fld>
            <a:endParaRPr lang="en-GB" sz="1100">
              <a:solidFill>
                <a:srgbClr val="ED1B2D"/>
              </a:solidFill>
            </a:endParaRPr>
          </a:p>
        </xdr:txBody>
      </xdr:sp>
    </xdr:grpSp>
    <xdr:clientData fLocksWithSheet="0"/>
  </xdr:twoCellAnchor>
  <xdr:twoCellAnchor editAs="absolute">
    <xdr:from>
      <xdr:col>9</xdr:col>
      <xdr:colOff>466725</xdr:colOff>
      <xdr:row>137</xdr:row>
      <xdr:rowOff>142875</xdr:rowOff>
    </xdr:from>
    <xdr:to>
      <xdr:col>17</xdr:col>
      <xdr:colOff>0</xdr:colOff>
      <xdr:row>151</xdr:row>
      <xdr:rowOff>47624</xdr:rowOff>
    </xdr:to>
    <xdr:grpSp>
      <xdr:nvGrpSpPr>
        <xdr:cNvPr id="266" name="Group 265"/>
        <xdr:cNvGrpSpPr/>
      </xdr:nvGrpSpPr>
      <xdr:grpSpPr>
        <a:xfrm>
          <a:off x="5953125" y="22431375"/>
          <a:ext cx="4200525" cy="2124074"/>
          <a:chOff x="5953125" y="22431375"/>
          <a:chExt cx="4200525" cy="2124074"/>
        </a:xfrm>
      </xdr:grpSpPr>
      <xdr:graphicFrame macro="">
        <xdr:nvGraphicFramePr>
          <xdr:cNvPr id="267" name="Chart 266"/>
          <xdr:cNvGraphicFramePr>
            <a:graphicFrameLocks/>
          </xdr:cNvGraphicFramePr>
        </xdr:nvGraphicFramePr>
        <xdr:xfrm>
          <a:off x="6096000" y="22640924"/>
          <a:ext cx="3590925" cy="1914525"/>
        </xdr:xfrm>
        <a:graphic>
          <a:graphicData uri="http://schemas.openxmlformats.org/drawingml/2006/chart">
            <c:chart xmlns:c="http://schemas.openxmlformats.org/drawingml/2006/chart" xmlns:r="http://schemas.openxmlformats.org/officeDocument/2006/relationships" r:id="rId31"/>
          </a:graphicData>
        </a:graphic>
      </xdr:graphicFrame>
      <xdr:sp macro="" textlink="F420">
        <xdr:nvSpPr>
          <xdr:cNvPr id="268" name="TextBox 267"/>
          <xdr:cNvSpPr txBox="1"/>
        </xdr:nvSpPr>
        <xdr:spPr>
          <a:xfrm>
            <a:off x="6431472" y="22669500"/>
            <a:ext cx="1293303"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AB160365-7F4B-42AA-B4D6-207360BD123F}" type="TxLink">
              <a:rPr lang="en-US" sz="800" b="0" i="0" u="none" strike="noStrike">
                <a:solidFill>
                  <a:srgbClr val="EBC61C"/>
                </a:solidFill>
                <a:latin typeface="Calibri"/>
              </a:rPr>
              <a:pPr algn="r"/>
              <a:t>Read content that my friends are sharing</a:t>
            </a:fld>
            <a:endParaRPr lang="en-GB" sz="1050">
              <a:solidFill>
                <a:srgbClr val="EBC61C"/>
              </a:solidFill>
            </a:endParaRPr>
          </a:p>
        </xdr:txBody>
      </xdr:sp>
      <xdr:sp macro="" textlink="F421">
        <xdr:nvSpPr>
          <xdr:cNvPr id="269" name="TextBox 268"/>
          <xdr:cNvSpPr txBox="1"/>
        </xdr:nvSpPr>
        <xdr:spPr>
          <a:xfrm>
            <a:off x="5953125" y="23045037"/>
            <a:ext cx="177165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E8CCB2CF-2C6D-4FC9-9A1E-B8F9C7380EF9}" type="TxLink">
              <a:rPr lang="en-US" sz="800" b="0" i="0" u="none" strike="noStrike">
                <a:solidFill>
                  <a:srgbClr val="8CC119"/>
                </a:solidFill>
                <a:latin typeface="+mn-lt"/>
              </a:rPr>
              <a:pPr algn="r"/>
              <a:t>Look at content your friends have uploaded (e.g. photos/videos)</a:t>
            </a:fld>
            <a:endParaRPr lang="en-GB" sz="800">
              <a:solidFill>
                <a:srgbClr val="8CC119"/>
              </a:solidFill>
              <a:latin typeface="+mn-lt"/>
            </a:endParaRPr>
          </a:p>
        </xdr:txBody>
      </xdr:sp>
      <xdr:sp macro="" textlink="F422">
        <xdr:nvSpPr>
          <xdr:cNvPr id="270" name="TextBox 269"/>
          <xdr:cNvSpPr txBox="1"/>
        </xdr:nvSpPr>
        <xdr:spPr>
          <a:xfrm>
            <a:off x="6687760" y="23469600"/>
            <a:ext cx="1037015"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AAFA02FB-A14F-4F2C-83F4-BB75ECD4EE5C}" type="TxLink">
              <a:rPr lang="en-US" sz="800" b="0" i="0" u="none" strike="noStrike">
                <a:solidFill>
                  <a:srgbClr val="1964C1"/>
                </a:solidFill>
                <a:latin typeface="+mn-lt"/>
              </a:rPr>
              <a:pPr algn="r"/>
              <a:t>Make comments on your friends' status, photos etc</a:t>
            </a:fld>
            <a:endParaRPr lang="en-GB" sz="800">
              <a:solidFill>
                <a:srgbClr val="1964C1"/>
              </a:solidFill>
              <a:latin typeface="+mn-lt"/>
            </a:endParaRPr>
          </a:p>
        </xdr:txBody>
      </xdr:sp>
      <xdr:sp macro="" textlink="F423">
        <xdr:nvSpPr>
          <xdr:cNvPr id="271" name="TextBox 270"/>
          <xdr:cNvSpPr txBox="1"/>
        </xdr:nvSpPr>
        <xdr:spPr>
          <a:xfrm>
            <a:off x="6457950" y="23807037"/>
            <a:ext cx="126682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9E573A0E-8359-4C1F-9D0E-E257560062E3}" type="TxLink">
              <a:rPr lang="en-US" sz="800" b="0" i="0" u="none" strike="noStrike">
                <a:solidFill>
                  <a:srgbClr val="7A19C1"/>
                </a:solidFill>
                <a:latin typeface="Calibri"/>
              </a:rPr>
              <a:pPr algn="r"/>
              <a:t>Direct Messaging</a:t>
            </a:fld>
            <a:endParaRPr lang="en-GB" sz="700">
              <a:solidFill>
                <a:srgbClr val="7A19C1"/>
              </a:solidFill>
              <a:latin typeface="+mn-lt"/>
            </a:endParaRPr>
          </a:p>
        </xdr:txBody>
      </xdr:sp>
      <xdr:sp macro="" textlink="F424">
        <xdr:nvSpPr>
          <xdr:cNvPr id="272" name="TextBox 271"/>
          <xdr:cNvSpPr txBox="1"/>
        </xdr:nvSpPr>
        <xdr:spPr>
          <a:xfrm>
            <a:off x="6305550" y="24231600"/>
            <a:ext cx="141922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5782872C-494F-4700-8C86-209C45745270}" type="TxLink">
              <a:rPr lang="en-US" sz="800" b="0" i="0" u="none" strike="noStrike">
                <a:solidFill>
                  <a:srgbClr val="ED1B2D"/>
                </a:solidFill>
                <a:latin typeface="Calibri"/>
              </a:rPr>
              <a:pPr algn="r"/>
              <a:t>Play games</a:t>
            </a:fld>
            <a:endParaRPr lang="en-GB" sz="800">
              <a:solidFill>
                <a:srgbClr val="ED1B2D"/>
              </a:solidFill>
              <a:latin typeface="+mn-lt"/>
            </a:endParaRPr>
          </a:p>
        </xdr:txBody>
      </xdr:sp>
      <xdr:sp macro="" textlink="I420">
        <xdr:nvSpPr>
          <xdr:cNvPr id="273" name="Oval 272"/>
          <xdr:cNvSpPr>
            <a:spLocks noChangeAspect="1"/>
          </xdr:cNvSpPr>
        </xdr:nvSpPr>
        <xdr:spPr>
          <a:xfrm>
            <a:off x="9644062" y="22669500"/>
            <a:ext cx="360000" cy="360000"/>
          </a:xfrm>
          <a:prstGeom prst="ellipse">
            <a:avLst/>
          </a:prstGeom>
          <a:solidFill>
            <a:srgbClr val="EBC61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02FD5B7C-FA45-4B20-87BF-90E69A08E099}" type="TxLink">
              <a:rPr lang="en-US" sz="900" b="1" i="0" u="none" strike="noStrike">
                <a:solidFill>
                  <a:schemeClr val="bg1"/>
                </a:solidFill>
                <a:latin typeface="Calibri"/>
              </a:rPr>
              <a:pPr algn="ctr"/>
              <a:t>100</a:t>
            </a:fld>
            <a:endParaRPr lang="en-GB" sz="1100" b="1">
              <a:solidFill>
                <a:schemeClr val="bg1"/>
              </a:solidFill>
            </a:endParaRPr>
          </a:p>
        </xdr:txBody>
      </xdr:sp>
      <xdr:sp macro="" textlink="I421">
        <xdr:nvSpPr>
          <xdr:cNvPr id="274" name="Oval 273"/>
          <xdr:cNvSpPr>
            <a:spLocks noChangeAspect="1"/>
          </xdr:cNvSpPr>
        </xdr:nvSpPr>
        <xdr:spPr>
          <a:xfrm>
            <a:off x="9644062" y="23045738"/>
            <a:ext cx="360000" cy="360000"/>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E113A6F-BB57-41FE-BCBA-AA2334D8A2C5}" type="TxLink">
              <a:rPr lang="en-US" sz="900" b="1" i="0" u="none" strike="noStrike">
                <a:solidFill>
                  <a:schemeClr val="bg1"/>
                </a:solidFill>
                <a:latin typeface="Calibri"/>
              </a:rPr>
              <a:pPr algn="ctr"/>
              <a:t>100</a:t>
            </a:fld>
            <a:endParaRPr lang="en-GB" sz="1100" b="1">
              <a:solidFill>
                <a:schemeClr val="bg1"/>
              </a:solidFill>
            </a:endParaRPr>
          </a:p>
        </xdr:txBody>
      </xdr:sp>
      <xdr:sp macro="" textlink="I422">
        <xdr:nvSpPr>
          <xdr:cNvPr id="275" name="Oval 274"/>
          <xdr:cNvSpPr>
            <a:spLocks noChangeAspect="1"/>
          </xdr:cNvSpPr>
        </xdr:nvSpPr>
        <xdr:spPr>
          <a:xfrm>
            <a:off x="9644062" y="23421976"/>
            <a:ext cx="360000" cy="360000"/>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79B6455B-D329-405F-8C31-EAB4D4551679}" type="TxLink">
              <a:rPr lang="en-US" sz="900" b="1" i="0" u="none" strike="noStrike">
                <a:solidFill>
                  <a:schemeClr val="bg1"/>
                </a:solidFill>
                <a:latin typeface="Calibri"/>
              </a:rPr>
              <a:pPr algn="ctr"/>
              <a:t>100</a:t>
            </a:fld>
            <a:endParaRPr lang="en-GB" sz="1100" b="1">
              <a:solidFill>
                <a:schemeClr val="bg1"/>
              </a:solidFill>
            </a:endParaRPr>
          </a:p>
        </xdr:txBody>
      </xdr:sp>
      <xdr:sp macro="" textlink="I423">
        <xdr:nvSpPr>
          <xdr:cNvPr id="276" name="Oval 275"/>
          <xdr:cNvSpPr>
            <a:spLocks noChangeAspect="1"/>
          </xdr:cNvSpPr>
        </xdr:nvSpPr>
        <xdr:spPr>
          <a:xfrm>
            <a:off x="9644062" y="23798214"/>
            <a:ext cx="360000" cy="360000"/>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C682B24-31AA-4BA5-A850-63A1DE4A1347}" type="TxLink">
              <a:rPr lang="en-US" sz="900" b="1" i="0" u="none" strike="noStrike">
                <a:solidFill>
                  <a:schemeClr val="bg1"/>
                </a:solidFill>
                <a:latin typeface="Calibri"/>
              </a:rPr>
              <a:pPr algn="ctr"/>
              <a:t>100</a:t>
            </a:fld>
            <a:endParaRPr lang="en-GB" sz="1100" b="1">
              <a:solidFill>
                <a:schemeClr val="bg1"/>
              </a:solidFill>
            </a:endParaRPr>
          </a:p>
        </xdr:txBody>
      </xdr:sp>
      <xdr:sp macro="" textlink="I424">
        <xdr:nvSpPr>
          <xdr:cNvPr id="277" name="Oval 276"/>
          <xdr:cNvSpPr>
            <a:spLocks noChangeAspect="1"/>
          </xdr:cNvSpPr>
        </xdr:nvSpPr>
        <xdr:spPr>
          <a:xfrm>
            <a:off x="9644062" y="24174450"/>
            <a:ext cx="360000" cy="360000"/>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A41ED3E-B2DC-40C3-8F7E-201B88017206}" type="TxLink">
              <a:rPr lang="en-US" sz="900" b="1" i="0" u="none" strike="noStrike">
                <a:solidFill>
                  <a:schemeClr val="bg1"/>
                </a:solidFill>
                <a:latin typeface="Calibri"/>
              </a:rPr>
              <a:pPr algn="ctr"/>
              <a:t>103</a:t>
            </a:fld>
            <a:endParaRPr lang="en-GB" sz="1100" b="1">
              <a:solidFill>
                <a:schemeClr val="bg1"/>
              </a:solidFill>
            </a:endParaRPr>
          </a:p>
        </xdr:txBody>
      </xdr:sp>
      <xdr:sp macro="" textlink="">
        <xdr:nvSpPr>
          <xdr:cNvPr id="278" name="TextBox 277"/>
          <xdr:cNvSpPr txBox="1"/>
        </xdr:nvSpPr>
        <xdr:spPr>
          <a:xfrm>
            <a:off x="9486900" y="22431375"/>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grpSp>
    <xdr:clientData fLocksWithSheet="0"/>
  </xdr:twoCellAnchor>
  <xdr:twoCellAnchor>
    <xdr:from>
      <xdr:col>0</xdr:col>
      <xdr:colOff>19050</xdr:colOff>
      <xdr:row>93</xdr:row>
      <xdr:rowOff>114300</xdr:rowOff>
    </xdr:from>
    <xdr:to>
      <xdr:col>1</xdr:col>
      <xdr:colOff>557658</xdr:colOff>
      <xdr:row>95</xdr:row>
      <xdr:rowOff>133350</xdr:rowOff>
    </xdr:to>
    <xdr:grpSp>
      <xdr:nvGrpSpPr>
        <xdr:cNvPr id="279" name="Group 278">
          <a:hlinkClick xmlns:r="http://schemas.openxmlformats.org/officeDocument/2006/relationships" r:id="rId32"/>
        </xdr:cNvPr>
        <xdr:cNvGrpSpPr/>
      </xdr:nvGrpSpPr>
      <xdr:grpSpPr>
        <a:xfrm>
          <a:off x="19050" y="15287625"/>
          <a:ext cx="1148208" cy="381000"/>
          <a:chOff x="19050" y="15287625"/>
          <a:chExt cx="1148208" cy="381000"/>
        </a:xfrm>
      </xdr:grpSpPr>
      <xdr:pic>
        <xdr:nvPicPr>
          <xdr:cNvPr id="280" name="Picture 279">
            <a:hlinkClick xmlns:r="http://schemas.openxmlformats.org/officeDocument/2006/relationships" r:id="rId32" tooltip="Back To Top"/>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9050" y="15287625"/>
            <a:ext cx="381000" cy="381000"/>
          </a:xfrm>
          <a:prstGeom prst="rect">
            <a:avLst/>
          </a:prstGeom>
        </xdr:spPr>
      </xdr:pic>
      <xdr:sp macro="" textlink="">
        <xdr:nvSpPr>
          <xdr:cNvPr id="281" name="TextBox 280"/>
          <xdr:cNvSpPr txBox="1"/>
        </xdr:nvSpPr>
        <xdr:spPr>
          <a:xfrm>
            <a:off x="333375" y="15345845"/>
            <a:ext cx="8338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rPr>
              <a:t>Back to top</a:t>
            </a:r>
          </a:p>
        </xdr:txBody>
      </xdr:sp>
    </xdr:grpSp>
    <xdr:clientData fPrintsWithSheet="0"/>
  </xdr:twoCellAnchor>
  <xdr:twoCellAnchor editAs="oneCell">
    <xdr:from>
      <xdr:col>12</xdr:col>
      <xdr:colOff>533401</xdr:colOff>
      <xdr:row>39</xdr:row>
      <xdr:rowOff>57151</xdr:rowOff>
    </xdr:from>
    <xdr:to>
      <xdr:col>13</xdr:col>
      <xdr:colOff>523875</xdr:colOff>
      <xdr:row>43</xdr:row>
      <xdr:rowOff>38100</xdr:rowOff>
    </xdr:to>
    <xdr:pic>
      <xdr:nvPicPr>
        <xdr:cNvPr id="282" name="Picture 281"/>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7848601" y="6400801"/>
          <a:ext cx="600074" cy="600074"/>
        </a:xfrm>
        <a:prstGeom prst="rect">
          <a:avLst/>
        </a:prstGeom>
      </xdr:spPr>
    </xdr:pic>
    <xdr:clientData/>
  </xdr:twoCellAnchor>
  <xdr:twoCellAnchor editAs="absolute">
    <xdr:from>
      <xdr:col>0</xdr:col>
      <xdr:colOff>114300</xdr:colOff>
      <xdr:row>56</xdr:row>
      <xdr:rowOff>223837</xdr:rowOff>
    </xdr:from>
    <xdr:to>
      <xdr:col>7</xdr:col>
      <xdr:colOff>47625</xdr:colOff>
      <xdr:row>70</xdr:row>
      <xdr:rowOff>126890</xdr:rowOff>
    </xdr:to>
    <xdr:grpSp>
      <xdr:nvGrpSpPr>
        <xdr:cNvPr id="283" name="Group 282"/>
        <xdr:cNvGrpSpPr/>
      </xdr:nvGrpSpPr>
      <xdr:grpSpPr>
        <a:xfrm>
          <a:off x="114300" y="9282112"/>
          <a:ext cx="4200525" cy="2160478"/>
          <a:chOff x="114300" y="9282112"/>
          <a:chExt cx="4200525" cy="2160478"/>
        </a:xfrm>
      </xdr:grpSpPr>
      <xdr:cxnSp macro="">
        <xdr:nvCxnSpPr>
          <xdr:cNvPr id="284" name="Straight Connector 283"/>
          <xdr:cNvCxnSpPr/>
        </xdr:nvCxnSpPr>
        <xdr:spPr>
          <a:xfrm flipV="1">
            <a:off x="114300" y="92821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graphicFrame macro="">
        <xdr:nvGraphicFramePr>
          <xdr:cNvPr id="285" name="Chart 284"/>
          <xdr:cNvGraphicFramePr>
            <a:graphicFrameLocks/>
          </xdr:cNvGraphicFramePr>
        </xdr:nvGraphicFramePr>
        <xdr:xfrm>
          <a:off x="133350" y="9458325"/>
          <a:ext cx="4181475" cy="800100"/>
        </xdr:xfrm>
        <a:graphic>
          <a:graphicData uri="http://schemas.openxmlformats.org/drawingml/2006/chart">
            <c:chart xmlns:c="http://schemas.openxmlformats.org/drawingml/2006/chart" xmlns:r="http://schemas.openxmlformats.org/officeDocument/2006/relationships" r:id="rId35"/>
          </a:graphicData>
        </a:graphic>
      </xdr:graphicFrame>
      <xdr:sp macro="" textlink="C326">
        <xdr:nvSpPr>
          <xdr:cNvPr id="286" name="TextBox 285"/>
          <xdr:cNvSpPr txBox="1"/>
        </xdr:nvSpPr>
        <xdr:spPr>
          <a:xfrm>
            <a:off x="534785" y="10220325"/>
            <a:ext cx="586956"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0A2B578-5D4A-4089-BF35-162390A69C4F}" type="TxLink">
              <a:rPr lang="en-US" sz="1800" b="1" i="0" u="none" strike="noStrike">
                <a:solidFill>
                  <a:srgbClr val="ED1B2D"/>
                </a:solidFill>
                <a:latin typeface="Calibri"/>
              </a:rPr>
              <a:pPr/>
              <a:t>24%</a:t>
            </a:fld>
            <a:endParaRPr lang="en-GB" sz="1800" b="1">
              <a:solidFill>
                <a:srgbClr val="ED1B2D"/>
              </a:solidFill>
            </a:endParaRPr>
          </a:p>
        </xdr:txBody>
      </xdr:sp>
      <xdr:sp macro="" textlink="C329">
        <xdr:nvSpPr>
          <xdr:cNvPr id="287" name="TextBox 286"/>
          <xdr:cNvSpPr txBox="1"/>
        </xdr:nvSpPr>
        <xdr:spPr>
          <a:xfrm>
            <a:off x="3546855" y="10220325"/>
            <a:ext cx="469937"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5443A64C-06EB-4F6D-BD26-7436D3E5A1F1}" type="TxLink">
              <a:rPr lang="en-US" sz="1800" b="1" i="0" u="none" strike="noStrike">
                <a:solidFill>
                  <a:srgbClr val="1964C1"/>
                </a:solidFill>
                <a:latin typeface="Calibri"/>
              </a:rPr>
              <a:pPr/>
              <a:t>5%</a:t>
            </a:fld>
            <a:endParaRPr lang="en-GB" sz="1800" b="1">
              <a:solidFill>
                <a:srgbClr val="1964C1"/>
              </a:solidFill>
            </a:endParaRPr>
          </a:p>
        </xdr:txBody>
      </xdr:sp>
      <xdr:sp macro="" textlink="C327">
        <xdr:nvSpPr>
          <xdr:cNvPr id="288" name="TextBox 287"/>
          <xdr:cNvSpPr txBox="1"/>
        </xdr:nvSpPr>
        <xdr:spPr>
          <a:xfrm>
            <a:off x="1461600" y="10220325"/>
            <a:ext cx="586956"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06A07E5-6FED-45C5-9B37-E9B0474E5408}" type="TxLink">
              <a:rPr lang="en-US" sz="1800" b="1" i="0" u="none" strike="noStrike">
                <a:solidFill>
                  <a:srgbClr val="6C6F71"/>
                </a:solidFill>
                <a:latin typeface="Calibri"/>
              </a:rPr>
              <a:pPr/>
              <a:t>48%</a:t>
            </a:fld>
            <a:endParaRPr lang="en-GB" sz="1800" b="1">
              <a:solidFill>
                <a:srgbClr val="6C6F71"/>
              </a:solidFill>
            </a:endParaRPr>
          </a:p>
        </xdr:txBody>
      </xdr:sp>
      <xdr:sp macro="" textlink="C328">
        <xdr:nvSpPr>
          <xdr:cNvPr id="289" name="TextBox 288"/>
          <xdr:cNvSpPr txBox="1"/>
        </xdr:nvSpPr>
        <xdr:spPr>
          <a:xfrm>
            <a:off x="2465680" y="10220325"/>
            <a:ext cx="586956"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B3710DF-6049-4D94-92B5-3D85349BC8A4}" type="TxLink">
              <a:rPr lang="en-US" sz="1800" b="1" i="0" u="none" strike="noStrike">
                <a:solidFill>
                  <a:srgbClr val="7A19C1"/>
                </a:solidFill>
                <a:latin typeface="Calibri"/>
              </a:rPr>
              <a:pPr/>
              <a:t>23%</a:t>
            </a:fld>
            <a:endParaRPr lang="en-GB" sz="1800" b="1">
              <a:solidFill>
                <a:srgbClr val="7A19C1"/>
              </a:solidFill>
            </a:endParaRPr>
          </a:p>
        </xdr:txBody>
      </xdr:sp>
      <xdr:sp macro="" textlink="">
        <xdr:nvSpPr>
          <xdr:cNvPr id="290" name="TextBox 289"/>
          <xdr:cNvSpPr txBox="1"/>
        </xdr:nvSpPr>
        <xdr:spPr>
          <a:xfrm>
            <a:off x="510259" y="10672762"/>
            <a:ext cx="63600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rgbClr val="ED1B2D"/>
                </a:solidFill>
              </a:rPr>
              <a:t>No Cars</a:t>
            </a:r>
          </a:p>
        </xdr:txBody>
      </xdr:sp>
      <xdr:sp macro="" textlink="">
        <xdr:nvSpPr>
          <xdr:cNvPr id="291" name="TextBox 290"/>
          <xdr:cNvSpPr txBox="1"/>
        </xdr:nvSpPr>
        <xdr:spPr>
          <a:xfrm>
            <a:off x="1515077" y="10672762"/>
            <a:ext cx="4800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rgbClr val="6C6F71"/>
                </a:solidFill>
              </a:rPr>
              <a:t>1 Car</a:t>
            </a:r>
          </a:p>
        </xdr:txBody>
      </xdr:sp>
      <xdr:sp macro="" textlink="">
        <xdr:nvSpPr>
          <xdr:cNvPr id="292" name="TextBox 291"/>
          <xdr:cNvSpPr txBox="1"/>
        </xdr:nvSpPr>
        <xdr:spPr>
          <a:xfrm>
            <a:off x="2491585" y="10672762"/>
            <a:ext cx="53514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rgbClr val="7A19C1"/>
                </a:solidFill>
              </a:rPr>
              <a:t>2 Cars</a:t>
            </a:r>
          </a:p>
        </xdr:txBody>
      </xdr:sp>
      <xdr:sp macro="" textlink="">
        <xdr:nvSpPr>
          <xdr:cNvPr id="293" name="TextBox 292"/>
          <xdr:cNvSpPr txBox="1"/>
        </xdr:nvSpPr>
        <xdr:spPr>
          <a:xfrm>
            <a:off x="3479112" y="10672762"/>
            <a:ext cx="60542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rgbClr val="1964C1"/>
                </a:solidFill>
              </a:rPr>
              <a:t>3+ Cars</a:t>
            </a:r>
          </a:p>
        </xdr:txBody>
      </xdr:sp>
      <xdr:sp macro="" textlink="E326">
        <xdr:nvSpPr>
          <xdr:cNvPr id="294" name="TextBox 293"/>
          <xdr:cNvSpPr txBox="1"/>
        </xdr:nvSpPr>
        <xdr:spPr>
          <a:xfrm>
            <a:off x="490767" y="10487025"/>
            <a:ext cx="61651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8B55FC9-B787-4034-B612-EA9DAF03ECA6}" type="TxLink">
              <a:rPr lang="en-US" sz="900" b="0" i="0" u="none" strike="noStrike">
                <a:solidFill>
                  <a:srgbClr val="ED1B2D"/>
                </a:solidFill>
                <a:latin typeface="Calibri"/>
              </a:rPr>
              <a:pPr/>
              <a:t>Index: 99</a:t>
            </a:fld>
            <a:endParaRPr lang="en-GB" sz="1000" b="0">
              <a:solidFill>
                <a:srgbClr val="ED1B2D"/>
              </a:solidFill>
            </a:endParaRPr>
          </a:p>
        </xdr:txBody>
      </xdr:sp>
      <xdr:sp macro="" textlink="E327">
        <xdr:nvSpPr>
          <xdr:cNvPr id="295" name="TextBox 294"/>
          <xdr:cNvSpPr txBox="1"/>
        </xdr:nvSpPr>
        <xdr:spPr>
          <a:xfrm>
            <a:off x="1446821" y="10487025"/>
            <a:ext cx="674993"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40C13468-12FE-4015-AD69-87B1DA745751}" type="TxLink">
              <a:rPr lang="en-US" sz="900" b="0" i="0" u="none" strike="noStrike">
                <a:solidFill>
                  <a:srgbClr val="6C6F71"/>
                </a:solidFill>
                <a:latin typeface="Calibri"/>
              </a:rPr>
              <a:pPr/>
              <a:t>Index: 103</a:t>
            </a:fld>
            <a:endParaRPr lang="en-GB" sz="1000" b="0">
              <a:solidFill>
                <a:srgbClr val="6C6F71"/>
              </a:solidFill>
            </a:endParaRPr>
          </a:p>
        </xdr:txBody>
      </xdr:sp>
      <xdr:sp macro="" textlink="E328">
        <xdr:nvSpPr>
          <xdr:cNvPr id="296" name="TextBox 295"/>
          <xdr:cNvSpPr txBox="1"/>
        </xdr:nvSpPr>
        <xdr:spPr>
          <a:xfrm>
            <a:off x="2421662" y="10487025"/>
            <a:ext cx="61651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FC5A4BD8-6558-46E3-B2DF-F548D871C0FE}" type="TxLink">
              <a:rPr lang="en-US" sz="900" b="0" i="0" u="none" strike="noStrike">
                <a:solidFill>
                  <a:srgbClr val="7A19C1"/>
                </a:solidFill>
                <a:latin typeface="Calibri"/>
              </a:rPr>
              <a:pPr/>
              <a:t>Index: 97</a:t>
            </a:fld>
            <a:endParaRPr lang="en-GB" sz="1000" b="0">
              <a:solidFill>
                <a:srgbClr val="7A19C1"/>
              </a:solidFill>
            </a:endParaRPr>
          </a:p>
        </xdr:txBody>
      </xdr:sp>
      <xdr:sp macro="" textlink="E329">
        <xdr:nvSpPr>
          <xdr:cNvPr id="297" name="TextBox 296"/>
          <xdr:cNvSpPr txBox="1"/>
        </xdr:nvSpPr>
        <xdr:spPr>
          <a:xfrm>
            <a:off x="3444327" y="10487025"/>
            <a:ext cx="61651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F5C6B860-BEB5-49E2-B5DC-7F96FE2367DB}" type="TxLink">
              <a:rPr lang="en-US" sz="900" b="0" i="0" u="none" strike="noStrike">
                <a:solidFill>
                  <a:srgbClr val="1964C1"/>
                </a:solidFill>
                <a:latin typeface="Calibri"/>
              </a:rPr>
              <a:pPr/>
              <a:t>Index: 92</a:t>
            </a:fld>
            <a:endParaRPr lang="en-GB" sz="1000" b="0">
              <a:solidFill>
                <a:srgbClr val="1964C1"/>
              </a:solidFill>
            </a:endParaRPr>
          </a:p>
        </xdr:txBody>
      </xdr:sp>
      <xdr:pic>
        <xdr:nvPicPr>
          <xdr:cNvPr id="298" name="Picture 297"/>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619999" y="11026061"/>
            <a:ext cx="416529" cy="416529"/>
          </a:xfrm>
          <a:prstGeom prst="rect">
            <a:avLst/>
          </a:prstGeom>
        </xdr:spPr>
      </xdr:pic>
    </xdr:grpSp>
    <xdr:clientData fLocksWithSheet="0"/>
  </xdr:twoCellAnchor>
  <xdr:twoCellAnchor>
    <xdr:from>
      <xdr:col>0</xdr:col>
      <xdr:colOff>114300</xdr:colOff>
      <xdr:row>154</xdr:row>
      <xdr:rowOff>4762</xdr:rowOff>
    </xdr:from>
    <xdr:to>
      <xdr:col>0</xdr:col>
      <xdr:colOff>499500</xdr:colOff>
      <xdr:row>154</xdr:row>
      <xdr:rowOff>4762</xdr:rowOff>
    </xdr:to>
    <xdr:cxnSp macro="">
      <xdr:nvCxnSpPr>
        <xdr:cNvPr id="299" name="Straight Connector 298"/>
        <xdr:cNvCxnSpPr/>
      </xdr:nvCxnSpPr>
      <xdr:spPr>
        <a:xfrm flipV="1">
          <a:off x="114300" y="25141237"/>
          <a:ext cx="38520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123825</xdr:colOff>
      <xdr:row>153</xdr:row>
      <xdr:rowOff>77290</xdr:rowOff>
    </xdr:from>
    <xdr:to>
      <xdr:col>8</xdr:col>
      <xdr:colOff>123825</xdr:colOff>
      <xdr:row>170</xdr:row>
      <xdr:rowOff>95250</xdr:rowOff>
    </xdr:to>
    <xdr:cxnSp macro="">
      <xdr:nvCxnSpPr>
        <xdr:cNvPr id="300" name="Straight Connector 299"/>
        <xdr:cNvCxnSpPr/>
      </xdr:nvCxnSpPr>
      <xdr:spPr>
        <a:xfrm flipH="1">
          <a:off x="5000625" y="24975640"/>
          <a:ext cx="0" cy="284688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276225</xdr:colOff>
      <xdr:row>154</xdr:row>
      <xdr:rowOff>0</xdr:rowOff>
    </xdr:from>
    <xdr:to>
      <xdr:col>9</xdr:col>
      <xdr:colOff>51825</xdr:colOff>
      <xdr:row>154</xdr:row>
      <xdr:rowOff>0</xdr:rowOff>
    </xdr:to>
    <xdr:cxnSp macro="">
      <xdr:nvCxnSpPr>
        <xdr:cNvPr id="301" name="Straight Connector 300"/>
        <xdr:cNvCxnSpPr/>
      </xdr:nvCxnSpPr>
      <xdr:spPr>
        <a:xfrm flipV="1">
          <a:off x="5153025" y="25136475"/>
          <a:ext cx="38520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8</xdr:col>
      <xdr:colOff>409574</xdr:colOff>
      <xdr:row>154</xdr:row>
      <xdr:rowOff>10973</xdr:rowOff>
    </xdr:from>
    <xdr:to>
      <xdr:col>15</xdr:col>
      <xdr:colOff>590549</xdr:colOff>
      <xdr:row>170</xdr:row>
      <xdr:rowOff>123825</xdr:rowOff>
    </xdr:to>
    <xdr:grpSp>
      <xdr:nvGrpSpPr>
        <xdr:cNvPr id="302" name="Group 301"/>
        <xdr:cNvGrpSpPr/>
      </xdr:nvGrpSpPr>
      <xdr:grpSpPr>
        <a:xfrm>
          <a:off x="5286374" y="25147448"/>
          <a:ext cx="4448175" cy="2703652"/>
          <a:chOff x="5286374" y="25147448"/>
          <a:chExt cx="4448175" cy="2703652"/>
        </a:xfrm>
      </xdr:grpSpPr>
      <xdr:graphicFrame macro="">
        <xdr:nvGraphicFramePr>
          <xdr:cNvPr id="303" name="Chart 302"/>
          <xdr:cNvGraphicFramePr/>
        </xdr:nvGraphicFramePr>
        <xdr:xfrm>
          <a:off x="5286374" y="25655586"/>
          <a:ext cx="4448175" cy="2195514"/>
        </xdr:xfrm>
        <a:graphic>
          <a:graphicData uri="http://schemas.openxmlformats.org/drawingml/2006/chart">
            <c:chart xmlns:c="http://schemas.openxmlformats.org/drawingml/2006/chart" xmlns:r="http://schemas.openxmlformats.org/officeDocument/2006/relationships" r:id="rId37"/>
          </a:graphicData>
        </a:graphic>
      </xdr:graphicFrame>
      <xdr:sp macro="" textlink="$C$450">
        <xdr:nvSpPr>
          <xdr:cNvPr id="304" name="Oval 303"/>
          <xdr:cNvSpPr>
            <a:spLocks noChangeAspect="1"/>
          </xdr:cNvSpPr>
        </xdr:nvSpPr>
        <xdr:spPr>
          <a:xfrm>
            <a:off x="5562600" y="25147448"/>
            <a:ext cx="426575" cy="426575"/>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59BA813F-A4EF-4CBD-A9D8-15B3EA39FFE6}" type="TxLink">
              <a:rPr lang="en-US" sz="900" b="1" i="0" u="none" strike="noStrike">
                <a:solidFill>
                  <a:schemeClr val="bg1"/>
                </a:solidFill>
                <a:latin typeface="Calibri"/>
              </a:rPr>
              <a:pPr algn="ctr"/>
              <a:t>101</a:t>
            </a:fld>
            <a:endParaRPr lang="en-GB" sz="1100" b="1">
              <a:solidFill>
                <a:schemeClr val="bg1"/>
              </a:solidFill>
            </a:endParaRPr>
          </a:p>
        </xdr:txBody>
      </xdr:sp>
      <xdr:sp macro="" textlink="$C$451">
        <xdr:nvSpPr>
          <xdr:cNvPr id="305" name="Oval 304"/>
          <xdr:cNvSpPr>
            <a:spLocks noChangeAspect="1"/>
          </xdr:cNvSpPr>
        </xdr:nvSpPr>
        <xdr:spPr>
          <a:xfrm>
            <a:off x="6429375" y="25147448"/>
            <a:ext cx="426575" cy="426575"/>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5A0F28A9-D610-44B1-B36A-0FC5F3D65320}" type="TxLink">
              <a:rPr lang="en-US" sz="900" b="1" i="0" u="none" strike="noStrike">
                <a:solidFill>
                  <a:schemeClr val="bg1"/>
                </a:solidFill>
                <a:latin typeface="Calibri"/>
              </a:rPr>
              <a:pPr algn="ctr"/>
              <a:t>99</a:t>
            </a:fld>
            <a:endParaRPr lang="en-GB" sz="1100" b="1">
              <a:solidFill>
                <a:schemeClr val="bg1"/>
              </a:solidFill>
            </a:endParaRPr>
          </a:p>
        </xdr:txBody>
      </xdr:sp>
      <xdr:sp macro="" textlink="$C$452">
        <xdr:nvSpPr>
          <xdr:cNvPr id="306" name="Oval 305"/>
          <xdr:cNvSpPr>
            <a:spLocks noChangeAspect="1"/>
          </xdr:cNvSpPr>
        </xdr:nvSpPr>
        <xdr:spPr>
          <a:xfrm>
            <a:off x="7296150" y="25147448"/>
            <a:ext cx="426575" cy="426575"/>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0E74F521-57AC-448E-A4F0-D7C7974571A9}" type="TxLink">
              <a:rPr lang="en-US" sz="900" b="1" i="0" u="none" strike="noStrike">
                <a:solidFill>
                  <a:schemeClr val="bg1"/>
                </a:solidFill>
                <a:latin typeface="Calibri"/>
              </a:rPr>
              <a:pPr algn="ctr"/>
              <a:t>99</a:t>
            </a:fld>
            <a:endParaRPr lang="en-GB" sz="1100" b="1">
              <a:solidFill>
                <a:schemeClr val="bg1"/>
              </a:solidFill>
            </a:endParaRPr>
          </a:p>
        </xdr:txBody>
      </xdr:sp>
      <xdr:sp macro="" textlink="$C$453">
        <xdr:nvSpPr>
          <xdr:cNvPr id="307" name="Oval 306"/>
          <xdr:cNvSpPr>
            <a:spLocks noChangeAspect="1"/>
          </xdr:cNvSpPr>
        </xdr:nvSpPr>
        <xdr:spPr>
          <a:xfrm>
            <a:off x="8162925" y="25147448"/>
            <a:ext cx="426575" cy="426575"/>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3B59DA51-142D-4FEE-B018-9AAD11C8ACDF}" type="TxLink">
              <a:rPr lang="en-US" sz="900" b="1" i="0" u="none" strike="noStrike">
                <a:solidFill>
                  <a:schemeClr val="bg1"/>
                </a:solidFill>
                <a:latin typeface="Calibri"/>
              </a:rPr>
              <a:pPr algn="ctr"/>
              <a:t>96</a:t>
            </a:fld>
            <a:endParaRPr lang="en-GB" sz="1100" b="1">
              <a:solidFill>
                <a:schemeClr val="bg1"/>
              </a:solidFill>
            </a:endParaRPr>
          </a:p>
        </xdr:txBody>
      </xdr:sp>
      <xdr:sp macro="" textlink="$C$454">
        <xdr:nvSpPr>
          <xdr:cNvPr id="308" name="Oval 307"/>
          <xdr:cNvSpPr>
            <a:spLocks noChangeAspect="1"/>
          </xdr:cNvSpPr>
        </xdr:nvSpPr>
        <xdr:spPr>
          <a:xfrm>
            <a:off x="9029700" y="25147448"/>
            <a:ext cx="426575" cy="426575"/>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1EE6684E-5FB4-4D2A-9311-AE840EF867D4}" type="TxLink">
              <a:rPr lang="en-US" sz="900" b="1" i="0" u="none" strike="noStrike">
                <a:solidFill>
                  <a:schemeClr val="bg1"/>
                </a:solidFill>
                <a:latin typeface="Calibri"/>
              </a:rPr>
              <a:pPr algn="ctr"/>
              <a:t>96</a:t>
            </a:fld>
            <a:endParaRPr lang="en-GB" sz="1100" b="1">
              <a:solidFill>
                <a:schemeClr val="bg1"/>
              </a:solidFill>
            </a:endParaRPr>
          </a:p>
        </xdr:txBody>
      </xdr:sp>
    </xdr:grpSp>
    <xdr:clientData fLocksWithSheet="0"/>
  </xdr:twoCellAnchor>
  <xdr:twoCellAnchor>
    <xdr:from>
      <xdr:col>0</xdr:col>
      <xdr:colOff>114300</xdr:colOff>
      <xdr:row>171</xdr:row>
      <xdr:rowOff>76200</xdr:rowOff>
    </xdr:from>
    <xdr:to>
      <xdr:col>15</xdr:col>
      <xdr:colOff>733427</xdr:colOff>
      <xdr:row>171</xdr:row>
      <xdr:rowOff>76200</xdr:rowOff>
    </xdr:to>
    <xdr:cxnSp macro="">
      <xdr:nvCxnSpPr>
        <xdr:cNvPr id="309" name="Straight Connector 308"/>
        <xdr:cNvCxnSpPr/>
      </xdr:nvCxnSpPr>
      <xdr:spPr>
        <a:xfrm flipH="1">
          <a:off x="114300" y="27955875"/>
          <a:ext cx="9763127"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495300</xdr:colOff>
      <xdr:row>173</xdr:row>
      <xdr:rowOff>203477</xdr:rowOff>
    </xdr:from>
    <xdr:to>
      <xdr:col>13</xdr:col>
      <xdr:colOff>495300</xdr:colOff>
      <xdr:row>188</xdr:row>
      <xdr:rowOff>60867</xdr:rowOff>
    </xdr:to>
    <xdr:cxnSp macro="">
      <xdr:nvCxnSpPr>
        <xdr:cNvPr id="310" name="Straight Connector 309"/>
        <xdr:cNvCxnSpPr/>
      </xdr:nvCxnSpPr>
      <xdr:spPr>
        <a:xfrm>
          <a:off x="8420100" y="28426052"/>
          <a:ext cx="0" cy="226721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xdr:colOff>
      <xdr:row>173</xdr:row>
      <xdr:rowOff>9525</xdr:rowOff>
    </xdr:from>
    <xdr:to>
      <xdr:col>14</xdr:col>
      <xdr:colOff>404250</xdr:colOff>
      <xdr:row>173</xdr:row>
      <xdr:rowOff>9527</xdr:rowOff>
    </xdr:to>
    <xdr:cxnSp macro="">
      <xdr:nvCxnSpPr>
        <xdr:cNvPr id="311" name="Straight Connector 310"/>
        <xdr:cNvCxnSpPr/>
      </xdr:nvCxnSpPr>
      <xdr:spPr>
        <a:xfrm flipV="1">
          <a:off x="8553450" y="28279725"/>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173</xdr:row>
      <xdr:rowOff>19050</xdr:rowOff>
    </xdr:from>
    <xdr:to>
      <xdr:col>0</xdr:col>
      <xdr:colOff>489975</xdr:colOff>
      <xdr:row>173</xdr:row>
      <xdr:rowOff>19050</xdr:rowOff>
    </xdr:to>
    <xdr:cxnSp macro="">
      <xdr:nvCxnSpPr>
        <xdr:cNvPr id="312" name="Straight Connector 311"/>
        <xdr:cNvCxnSpPr/>
      </xdr:nvCxnSpPr>
      <xdr:spPr>
        <a:xfrm flipV="1">
          <a:off x="104775" y="28289250"/>
          <a:ext cx="38520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266700</xdr:colOff>
      <xdr:row>172</xdr:row>
      <xdr:rowOff>0</xdr:rowOff>
    </xdr:from>
    <xdr:to>
      <xdr:col>6</xdr:col>
      <xdr:colOff>266700</xdr:colOff>
      <xdr:row>189</xdr:row>
      <xdr:rowOff>84635</xdr:rowOff>
    </xdr:to>
    <xdr:cxnSp macro="">
      <xdr:nvCxnSpPr>
        <xdr:cNvPr id="313" name="Straight Connector 312"/>
        <xdr:cNvCxnSpPr/>
      </xdr:nvCxnSpPr>
      <xdr:spPr>
        <a:xfrm flipH="1">
          <a:off x="3924300" y="28032075"/>
          <a:ext cx="0" cy="283736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381000</xdr:colOff>
      <xdr:row>173</xdr:row>
      <xdr:rowOff>0</xdr:rowOff>
    </xdr:from>
    <xdr:to>
      <xdr:col>7</xdr:col>
      <xdr:colOff>156600</xdr:colOff>
      <xdr:row>173</xdr:row>
      <xdr:rowOff>0</xdr:rowOff>
    </xdr:to>
    <xdr:cxnSp macro="">
      <xdr:nvCxnSpPr>
        <xdr:cNvPr id="314" name="Straight Connector 313"/>
        <xdr:cNvCxnSpPr/>
      </xdr:nvCxnSpPr>
      <xdr:spPr>
        <a:xfrm flipV="1">
          <a:off x="4038600" y="28270200"/>
          <a:ext cx="38520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0</xdr:colOff>
      <xdr:row>154</xdr:row>
      <xdr:rowOff>10973</xdr:rowOff>
    </xdr:from>
    <xdr:to>
      <xdr:col>7</xdr:col>
      <xdr:colOff>466725</xdr:colOff>
      <xdr:row>170</xdr:row>
      <xdr:rowOff>6561</xdr:rowOff>
    </xdr:to>
    <xdr:grpSp>
      <xdr:nvGrpSpPr>
        <xdr:cNvPr id="315" name="Group 314"/>
        <xdr:cNvGrpSpPr/>
      </xdr:nvGrpSpPr>
      <xdr:grpSpPr>
        <a:xfrm>
          <a:off x="0" y="25147448"/>
          <a:ext cx="4733925" cy="2586388"/>
          <a:chOff x="0" y="25147448"/>
          <a:chExt cx="4733925" cy="2586388"/>
        </a:xfrm>
      </xdr:grpSpPr>
      <xdr:graphicFrame macro="">
        <xdr:nvGraphicFramePr>
          <xdr:cNvPr id="316" name="Chart 315"/>
          <xdr:cNvGraphicFramePr/>
        </xdr:nvGraphicFramePr>
        <xdr:xfrm>
          <a:off x="409575" y="25676436"/>
          <a:ext cx="4324350" cy="2057400"/>
        </xdr:xfrm>
        <a:graphic>
          <a:graphicData uri="http://schemas.openxmlformats.org/drawingml/2006/chart">
            <c:chart xmlns:c="http://schemas.openxmlformats.org/drawingml/2006/chart" xmlns:r="http://schemas.openxmlformats.org/officeDocument/2006/relationships" r:id="rId38"/>
          </a:graphicData>
        </a:graphic>
      </xdr:graphicFrame>
      <xdr:sp macro="" textlink="$C$439">
        <xdr:nvSpPr>
          <xdr:cNvPr id="317" name="Oval 316"/>
          <xdr:cNvSpPr>
            <a:spLocks noChangeAspect="1"/>
          </xdr:cNvSpPr>
        </xdr:nvSpPr>
        <xdr:spPr>
          <a:xfrm>
            <a:off x="615388" y="25147448"/>
            <a:ext cx="426575" cy="426575"/>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B0A80DC4-7970-4E88-9021-AC84D57CB556}" type="TxLink">
              <a:rPr lang="en-US" sz="900" b="1" i="0" u="none" strike="noStrike">
                <a:solidFill>
                  <a:schemeClr val="bg1"/>
                </a:solidFill>
                <a:latin typeface="Calibri"/>
              </a:rPr>
              <a:pPr algn="ctr"/>
              <a:t>91</a:t>
            </a:fld>
            <a:endParaRPr lang="en-GB" sz="1100" b="1">
              <a:solidFill>
                <a:schemeClr val="bg1"/>
              </a:solidFill>
            </a:endParaRPr>
          </a:p>
        </xdr:txBody>
      </xdr:sp>
      <xdr:sp macro="" textlink="$C$440">
        <xdr:nvSpPr>
          <xdr:cNvPr id="318" name="Oval 317"/>
          <xdr:cNvSpPr>
            <a:spLocks noChangeAspect="1"/>
          </xdr:cNvSpPr>
        </xdr:nvSpPr>
        <xdr:spPr>
          <a:xfrm>
            <a:off x="1193861" y="25147448"/>
            <a:ext cx="426575" cy="426575"/>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7AFBB8D9-1D19-4DEB-8B9E-8A3DDFCF1FEF}" type="TxLink">
              <a:rPr lang="en-US" sz="900" b="1" i="0" u="none" strike="noStrike">
                <a:solidFill>
                  <a:schemeClr val="bg1"/>
                </a:solidFill>
                <a:latin typeface="Calibri"/>
              </a:rPr>
              <a:pPr algn="ctr"/>
              <a:t>95</a:t>
            </a:fld>
            <a:endParaRPr lang="en-GB" sz="1100" b="1">
              <a:solidFill>
                <a:schemeClr val="bg1"/>
              </a:solidFill>
            </a:endParaRPr>
          </a:p>
        </xdr:txBody>
      </xdr:sp>
      <xdr:sp macro="" textlink="$C$441">
        <xdr:nvSpPr>
          <xdr:cNvPr id="319" name="Oval 318"/>
          <xdr:cNvSpPr>
            <a:spLocks noChangeAspect="1"/>
          </xdr:cNvSpPr>
        </xdr:nvSpPr>
        <xdr:spPr>
          <a:xfrm>
            <a:off x="1772334" y="25147448"/>
            <a:ext cx="426575" cy="426575"/>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BD556192-EB1C-4987-A511-29C35E4D04D7}" type="TxLink">
              <a:rPr lang="en-US" sz="900" b="1" i="0" u="none" strike="noStrike">
                <a:solidFill>
                  <a:schemeClr val="bg1"/>
                </a:solidFill>
                <a:latin typeface="Calibri"/>
              </a:rPr>
              <a:pPr algn="ctr"/>
              <a:t>96</a:t>
            </a:fld>
            <a:endParaRPr lang="en-GB" sz="1100" b="1">
              <a:solidFill>
                <a:schemeClr val="bg1"/>
              </a:solidFill>
            </a:endParaRPr>
          </a:p>
        </xdr:txBody>
      </xdr:sp>
      <xdr:sp macro="" textlink="$C$442">
        <xdr:nvSpPr>
          <xdr:cNvPr id="320" name="Oval 319"/>
          <xdr:cNvSpPr>
            <a:spLocks noChangeAspect="1"/>
          </xdr:cNvSpPr>
        </xdr:nvSpPr>
        <xdr:spPr>
          <a:xfrm>
            <a:off x="2350807" y="25147448"/>
            <a:ext cx="426575" cy="426575"/>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66FBFAE9-8169-4ACF-A314-07F2ADCD0427}" type="TxLink">
              <a:rPr lang="en-US" sz="900" b="1" i="0" u="none" strike="noStrike">
                <a:solidFill>
                  <a:schemeClr val="bg1"/>
                </a:solidFill>
                <a:latin typeface="Calibri"/>
              </a:rPr>
              <a:pPr algn="ctr"/>
              <a:t>95</a:t>
            </a:fld>
            <a:endParaRPr lang="en-GB" sz="1100" b="1">
              <a:solidFill>
                <a:schemeClr val="bg1"/>
              </a:solidFill>
            </a:endParaRPr>
          </a:p>
        </xdr:txBody>
      </xdr:sp>
      <xdr:sp macro="" textlink="$C$443">
        <xdr:nvSpPr>
          <xdr:cNvPr id="321" name="Oval 320"/>
          <xdr:cNvSpPr>
            <a:spLocks noChangeAspect="1"/>
          </xdr:cNvSpPr>
        </xdr:nvSpPr>
        <xdr:spPr>
          <a:xfrm>
            <a:off x="2929280" y="25147448"/>
            <a:ext cx="426575" cy="426575"/>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64F7C2BE-FCEA-40CD-8399-085690D210C6}" type="TxLink">
              <a:rPr lang="en-US" sz="900" b="1" i="0" u="none" strike="noStrike">
                <a:solidFill>
                  <a:schemeClr val="bg1"/>
                </a:solidFill>
                <a:latin typeface="Calibri"/>
              </a:rPr>
              <a:pPr algn="ctr"/>
              <a:t>96</a:t>
            </a:fld>
            <a:endParaRPr lang="en-GB" sz="1100" b="1">
              <a:solidFill>
                <a:schemeClr val="bg1"/>
              </a:solidFill>
            </a:endParaRPr>
          </a:p>
        </xdr:txBody>
      </xdr:sp>
      <xdr:sp macro="" textlink="$C$444">
        <xdr:nvSpPr>
          <xdr:cNvPr id="322" name="Oval 321"/>
          <xdr:cNvSpPr>
            <a:spLocks noChangeAspect="1"/>
          </xdr:cNvSpPr>
        </xdr:nvSpPr>
        <xdr:spPr>
          <a:xfrm>
            <a:off x="3507753" y="25147448"/>
            <a:ext cx="426575" cy="426575"/>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ACDDE036-9DA1-4B4C-B40E-F79E112E3DEE}" type="TxLink">
              <a:rPr lang="en-US" sz="900" b="1" i="0" u="none" strike="noStrike">
                <a:solidFill>
                  <a:schemeClr val="bg1"/>
                </a:solidFill>
                <a:latin typeface="Calibri"/>
              </a:rPr>
              <a:pPr algn="ctr"/>
              <a:t>101</a:t>
            </a:fld>
            <a:endParaRPr lang="en-GB" sz="1100" b="1">
              <a:solidFill>
                <a:schemeClr val="bg1"/>
              </a:solidFill>
            </a:endParaRPr>
          </a:p>
        </xdr:txBody>
      </xdr:sp>
      <xdr:sp macro="" textlink="$C$445">
        <xdr:nvSpPr>
          <xdr:cNvPr id="323" name="Oval 322"/>
          <xdr:cNvSpPr>
            <a:spLocks noChangeAspect="1"/>
          </xdr:cNvSpPr>
        </xdr:nvSpPr>
        <xdr:spPr>
          <a:xfrm>
            <a:off x="4086225" y="25147448"/>
            <a:ext cx="426575" cy="426575"/>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24E9816A-2C2D-46C8-A2B8-722120A14884}" type="TxLink">
              <a:rPr lang="en-US" sz="900" b="1" i="0" u="none" strike="noStrike">
                <a:solidFill>
                  <a:schemeClr val="bg1"/>
                </a:solidFill>
                <a:latin typeface="Calibri"/>
              </a:rPr>
              <a:pPr algn="ctr"/>
              <a:t>98</a:t>
            </a:fld>
            <a:endParaRPr lang="en-GB" sz="1100" b="1">
              <a:solidFill>
                <a:schemeClr val="bg1"/>
              </a:solidFill>
            </a:endParaRPr>
          </a:p>
        </xdr:txBody>
      </xdr:sp>
      <xdr:sp macro="" textlink="">
        <xdr:nvSpPr>
          <xdr:cNvPr id="324" name="TextBox 323"/>
          <xdr:cNvSpPr txBox="1"/>
        </xdr:nvSpPr>
        <xdr:spPr>
          <a:xfrm>
            <a:off x="0" y="25231725"/>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050" b="1">
                <a:solidFill>
                  <a:schemeClr val="dk1"/>
                </a:solidFill>
                <a:latin typeface="+mn-lt"/>
                <a:ea typeface="+mn-ea"/>
                <a:cs typeface="+mn-cs"/>
              </a:rPr>
              <a:t>INDEX</a:t>
            </a:r>
          </a:p>
        </xdr:txBody>
      </xdr:sp>
    </xdr:grpSp>
    <xdr:clientData fLocksWithSheet="0"/>
  </xdr:twoCellAnchor>
  <xdr:twoCellAnchor editAs="absolute">
    <xdr:from>
      <xdr:col>0</xdr:col>
      <xdr:colOff>0</xdr:colOff>
      <xdr:row>173</xdr:row>
      <xdr:rowOff>1</xdr:rowOff>
    </xdr:from>
    <xdr:to>
      <xdr:col>6</xdr:col>
      <xdr:colOff>228601</xdr:colOff>
      <xdr:row>188</xdr:row>
      <xdr:rowOff>85725</xdr:rowOff>
    </xdr:to>
    <xdr:grpSp>
      <xdr:nvGrpSpPr>
        <xdr:cNvPr id="325" name="Group 324"/>
        <xdr:cNvGrpSpPr/>
      </xdr:nvGrpSpPr>
      <xdr:grpSpPr>
        <a:xfrm>
          <a:off x="0" y="28270201"/>
          <a:ext cx="3886201" cy="2447924"/>
          <a:chOff x="0" y="28270201"/>
          <a:chExt cx="3886201" cy="2447924"/>
        </a:xfrm>
      </xdr:grpSpPr>
      <xdr:graphicFrame macro="">
        <xdr:nvGraphicFramePr>
          <xdr:cNvPr id="326" name="Chart 325"/>
          <xdr:cNvGraphicFramePr/>
        </xdr:nvGraphicFramePr>
        <xdr:xfrm>
          <a:off x="400051" y="28803600"/>
          <a:ext cx="3486150" cy="1914525"/>
        </xdr:xfrm>
        <a:graphic>
          <a:graphicData uri="http://schemas.openxmlformats.org/drawingml/2006/chart">
            <c:chart xmlns:c="http://schemas.openxmlformats.org/drawingml/2006/chart" xmlns:r="http://schemas.openxmlformats.org/officeDocument/2006/relationships" r:id="rId39"/>
          </a:graphicData>
        </a:graphic>
      </xdr:graphicFrame>
      <xdr:sp macro="" textlink="$G$439">
        <xdr:nvSpPr>
          <xdr:cNvPr id="327" name="Oval 326"/>
          <xdr:cNvSpPr>
            <a:spLocks noChangeAspect="1"/>
          </xdr:cNvSpPr>
        </xdr:nvSpPr>
        <xdr:spPr>
          <a:xfrm>
            <a:off x="647700" y="28270201"/>
            <a:ext cx="426575" cy="426575"/>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9F30A77B-8ED2-49F5-B64E-B5AEC84A8E1E}" type="TxLink">
              <a:rPr lang="en-US" sz="900" b="1" i="0" u="none" strike="noStrike">
                <a:solidFill>
                  <a:schemeClr val="bg1"/>
                </a:solidFill>
                <a:latin typeface="Calibri"/>
              </a:rPr>
              <a:pPr algn="ctr"/>
              <a:t>100</a:t>
            </a:fld>
            <a:endParaRPr lang="en-GB" sz="1100" b="1">
              <a:solidFill>
                <a:schemeClr val="bg1"/>
              </a:solidFill>
            </a:endParaRPr>
          </a:p>
        </xdr:txBody>
      </xdr:sp>
      <xdr:sp macro="" textlink="$G$440">
        <xdr:nvSpPr>
          <xdr:cNvPr id="328" name="Oval 327"/>
          <xdr:cNvSpPr>
            <a:spLocks noChangeAspect="1"/>
          </xdr:cNvSpPr>
        </xdr:nvSpPr>
        <xdr:spPr>
          <a:xfrm>
            <a:off x="1290638" y="28270201"/>
            <a:ext cx="426575" cy="426575"/>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52EC6864-A536-4B27-990A-C5334EA49CAE}" type="TxLink">
              <a:rPr lang="en-US" sz="900" b="1" i="0" u="none" strike="noStrike">
                <a:solidFill>
                  <a:schemeClr val="bg1"/>
                </a:solidFill>
                <a:latin typeface="Calibri"/>
              </a:rPr>
              <a:pPr algn="ctr"/>
              <a:t>97</a:t>
            </a:fld>
            <a:endParaRPr lang="en-GB" sz="1100" b="1">
              <a:solidFill>
                <a:schemeClr val="bg1"/>
              </a:solidFill>
            </a:endParaRPr>
          </a:p>
        </xdr:txBody>
      </xdr:sp>
      <xdr:sp macro="" textlink="$G$441">
        <xdr:nvSpPr>
          <xdr:cNvPr id="329" name="Oval 328"/>
          <xdr:cNvSpPr>
            <a:spLocks noChangeAspect="1"/>
          </xdr:cNvSpPr>
        </xdr:nvSpPr>
        <xdr:spPr>
          <a:xfrm>
            <a:off x="1933576" y="28270201"/>
            <a:ext cx="426575" cy="426575"/>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C7DA9FF2-6C0B-4D31-AE6B-333B5FAA3B0D}" type="TxLink">
              <a:rPr lang="en-US" sz="900" b="1" i="0" u="none" strike="noStrike">
                <a:solidFill>
                  <a:schemeClr val="bg1"/>
                </a:solidFill>
                <a:latin typeface="Calibri"/>
              </a:rPr>
              <a:pPr algn="ctr"/>
              <a:t>89</a:t>
            </a:fld>
            <a:endParaRPr lang="en-GB" sz="1100" b="1">
              <a:solidFill>
                <a:schemeClr val="bg1"/>
              </a:solidFill>
            </a:endParaRPr>
          </a:p>
        </xdr:txBody>
      </xdr:sp>
      <xdr:sp macro="" textlink="$G$442">
        <xdr:nvSpPr>
          <xdr:cNvPr id="330" name="Oval 329"/>
          <xdr:cNvSpPr>
            <a:spLocks noChangeAspect="1"/>
          </xdr:cNvSpPr>
        </xdr:nvSpPr>
        <xdr:spPr>
          <a:xfrm>
            <a:off x="2576514" y="28270201"/>
            <a:ext cx="426575" cy="426575"/>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3E356C5A-8BDF-4AFE-B4B9-4E6F1443D6B3}" type="TxLink">
              <a:rPr lang="en-US" sz="900" b="1" i="0" u="none" strike="noStrike">
                <a:solidFill>
                  <a:schemeClr val="bg1"/>
                </a:solidFill>
                <a:latin typeface="Calibri"/>
              </a:rPr>
              <a:pPr algn="ctr"/>
              <a:t>102</a:t>
            </a:fld>
            <a:endParaRPr lang="en-GB" sz="1100" b="1">
              <a:solidFill>
                <a:schemeClr val="bg1"/>
              </a:solidFill>
            </a:endParaRPr>
          </a:p>
        </xdr:txBody>
      </xdr:sp>
      <xdr:sp macro="" textlink="$G$443">
        <xdr:nvSpPr>
          <xdr:cNvPr id="331" name="Oval 330"/>
          <xdr:cNvSpPr>
            <a:spLocks noChangeAspect="1"/>
          </xdr:cNvSpPr>
        </xdr:nvSpPr>
        <xdr:spPr>
          <a:xfrm>
            <a:off x="3219450" y="28270201"/>
            <a:ext cx="426575" cy="426575"/>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53B8961E-6DF3-43A1-8D19-DA17571B56FD}" type="TxLink">
              <a:rPr lang="en-US" sz="900" b="1" i="0" u="none" strike="noStrike">
                <a:solidFill>
                  <a:schemeClr val="bg1"/>
                </a:solidFill>
                <a:latin typeface="Calibri"/>
              </a:rPr>
              <a:pPr algn="ctr"/>
              <a:t>99</a:t>
            </a:fld>
            <a:endParaRPr lang="en-GB" sz="1100" b="1">
              <a:solidFill>
                <a:schemeClr val="bg1"/>
              </a:solidFill>
            </a:endParaRPr>
          </a:p>
        </xdr:txBody>
      </xdr:sp>
      <xdr:sp macro="" textlink="">
        <xdr:nvSpPr>
          <xdr:cNvPr id="332" name="TextBox 331"/>
          <xdr:cNvSpPr txBox="1"/>
        </xdr:nvSpPr>
        <xdr:spPr>
          <a:xfrm>
            <a:off x="0" y="28379309"/>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050" b="1">
                <a:solidFill>
                  <a:schemeClr val="dk1"/>
                </a:solidFill>
                <a:latin typeface="+mn-lt"/>
                <a:ea typeface="+mn-ea"/>
                <a:cs typeface="+mn-cs"/>
              </a:rPr>
              <a:t>INDEX</a:t>
            </a:r>
          </a:p>
        </xdr:txBody>
      </xdr:sp>
    </xdr:grpSp>
    <xdr:clientData fLocksWithSheet="0"/>
  </xdr:twoCellAnchor>
  <xdr:twoCellAnchor editAs="absolute">
    <xdr:from>
      <xdr:col>6</xdr:col>
      <xdr:colOff>457200</xdr:colOff>
      <xdr:row>173</xdr:row>
      <xdr:rowOff>1</xdr:rowOff>
    </xdr:from>
    <xdr:to>
      <xdr:col>13</xdr:col>
      <xdr:colOff>285750</xdr:colOff>
      <xdr:row>186</xdr:row>
      <xdr:rowOff>148311</xdr:rowOff>
    </xdr:to>
    <xdr:grpSp>
      <xdr:nvGrpSpPr>
        <xdr:cNvPr id="333" name="Group 332"/>
        <xdr:cNvGrpSpPr/>
      </xdr:nvGrpSpPr>
      <xdr:grpSpPr>
        <a:xfrm>
          <a:off x="4114800" y="28270201"/>
          <a:ext cx="4095750" cy="2205710"/>
          <a:chOff x="4114800" y="28270201"/>
          <a:chExt cx="4095750" cy="2205710"/>
        </a:xfrm>
      </xdr:grpSpPr>
      <xdr:graphicFrame macro="">
        <xdr:nvGraphicFramePr>
          <xdr:cNvPr id="334" name="Chart 333"/>
          <xdr:cNvGraphicFramePr/>
        </xdr:nvGraphicFramePr>
        <xdr:xfrm>
          <a:off x="4114800" y="28794075"/>
          <a:ext cx="4095750" cy="1681836"/>
        </xdr:xfrm>
        <a:graphic>
          <a:graphicData uri="http://schemas.openxmlformats.org/drawingml/2006/chart">
            <c:chart xmlns:c="http://schemas.openxmlformats.org/drawingml/2006/chart" xmlns:r="http://schemas.openxmlformats.org/officeDocument/2006/relationships" r:id="rId40"/>
          </a:graphicData>
        </a:graphic>
      </xdr:graphicFrame>
      <xdr:sp macro="" textlink="$G$450">
        <xdr:nvSpPr>
          <xdr:cNvPr id="335" name="Oval 334"/>
          <xdr:cNvSpPr>
            <a:spLocks noChangeAspect="1"/>
          </xdr:cNvSpPr>
        </xdr:nvSpPr>
        <xdr:spPr>
          <a:xfrm>
            <a:off x="4486275" y="28270201"/>
            <a:ext cx="426575" cy="426575"/>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96182715-D721-4FAF-AF49-D6BB38C42B12}" type="TxLink">
              <a:rPr lang="en-US" sz="900" b="1" i="0" u="none" strike="noStrike">
                <a:solidFill>
                  <a:schemeClr val="bg1"/>
                </a:solidFill>
                <a:latin typeface="Calibri"/>
              </a:rPr>
              <a:pPr algn="ctr"/>
              <a:t>87</a:t>
            </a:fld>
            <a:endParaRPr lang="en-GB" sz="1100" b="1">
              <a:solidFill>
                <a:schemeClr val="bg1"/>
              </a:solidFill>
            </a:endParaRPr>
          </a:p>
        </xdr:txBody>
      </xdr:sp>
      <xdr:sp macro="" textlink="$G$451">
        <xdr:nvSpPr>
          <xdr:cNvPr id="336" name="Oval 335"/>
          <xdr:cNvSpPr>
            <a:spLocks noChangeAspect="1"/>
          </xdr:cNvSpPr>
        </xdr:nvSpPr>
        <xdr:spPr>
          <a:xfrm>
            <a:off x="5451475" y="28270201"/>
            <a:ext cx="426575" cy="426575"/>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86F740AA-145A-4B3F-9C93-F17B5FF7ABD8}" type="TxLink">
              <a:rPr lang="en-US" sz="900" b="1" i="0" u="none" strike="noStrike">
                <a:solidFill>
                  <a:schemeClr val="bg1"/>
                </a:solidFill>
                <a:latin typeface="Calibri"/>
              </a:rPr>
              <a:pPr algn="ctr"/>
              <a:t>96</a:t>
            </a:fld>
            <a:endParaRPr lang="en-GB" sz="1100" b="1">
              <a:solidFill>
                <a:schemeClr val="bg1"/>
              </a:solidFill>
            </a:endParaRPr>
          </a:p>
        </xdr:txBody>
      </xdr:sp>
      <xdr:sp macro="" textlink="$G$452">
        <xdr:nvSpPr>
          <xdr:cNvPr id="337" name="Oval 336"/>
          <xdr:cNvSpPr>
            <a:spLocks noChangeAspect="1"/>
          </xdr:cNvSpPr>
        </xdr:nvSpPr>
        <xdr:spPr>
          <a:xfrm>
            <a:off x="6416675" y="28270201"/>
            <a:ext cx="426575" cy="426575"/>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490834B3-3FE4-46F9-AFEB-A59A6028F94E}" type="TxLink">
              <a:rPr lang="en-US" sz="900" b="1" i="0" u="none" strike="noStrike">
                <a:solidFill>
                  <a:schemeClr val="bg1"/>
                </a:solidFill>
                <a:latin typeface="Calibri"/>
              </a:rPr>
              <a:pPr algn="ctr"/>
              <a:t>98</a:t>
            </a:fld>
            <a:endParaRPr lang="en-GB" sz="1100" b="1">
              <a:solidFill>
                <a:schemeClr val="bg1"/>
              </a:solidFill>
            </a:endParaRPr>
          </a:p>
        </xdr:txBody>
      </xdr:sp>
      <xdr:sp macro="" textlink="$G$453">
        <xdr:nvSpPr>
          <xdr:cNvPr id="338" name="Oval 337"/>
          <xdr:cNvSpPr>
            <a:spLocks noChangeAspect="1"/>
          </xdr:cNvSpPr>
        </xdr:nvSpPr>
        <xdr:spPr>
          <a:xfrm>
            <a:off x="7381875" y="28270201"/>
            <a:ext cx="426575" cy="426575"/>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0EE8523B-F634-46D2-AA82-5DAC33356CD4}" type="TxLink">
              <a:rPr lang="en-US" sz="900" b="1" i="0" u="none" strike="noStrike">
                <a:solidFill>
                  <a:schemeClr val="bg1"/>
                </a:solidFill>
                <a:latin typeface="Calibri"/>
              </a:rPr>
              <a:pPr algn="ctr"/>
              <a:t>97</a:t>
            </a:fld>
            <a:endParaRPr lang="en-GB" sz="1100" b="1">
              <a:solidFill>
                <a:schemeClr val="bg1"/>
              </a:solidFill>
            </a:endParaRPr>
          </a:p>
        </xdr:txBody>
      </xdr:sp>
    </xdr:grpSp>
    <xdr:clientData fLocksWithSheet="0"/>
  </xdr:twoCellAnchor>
  <xdr:twoCellAnchor>
    <xdr:from>
      <xdr:col>14</xdr:col>
      <xdr:colOff>0</xdr:colOff>
      <xdr:row>174</xdr:row>
      <xdr:rowOff>66675</xdr:rowOff>
    </xdr:from>
    <xdr:to>
      <xdr:col>14</xdr:col>
      <xdr:colOff>36000</xdr:colOff>
      <xdr:row>174</xdr:row>
      <xdr:rowOff>102675</xdr:rowOff>
    </xdr:to>
    <xdr:sp macro="" textlink="">
      <xdr:nvSpPr>
        <xdr:cNvPr id="339" name="Oval 338"/>
        <xdr:cNvSpPr/>
      </xdr:nvSpPr>
      <xdr:spPr>
        <a:xfrm>
          <a:off x="8534400" y="2848927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0</xdr:colOff>
      <xdr:row>181</xdr:row>
      <xdr:rowOff>66675</xdr:rowOff>
    </xdr:from>
    <xdr:to>
      <xdr:col>14</xdr:col>
      <xdr:colOff>36000</xdr:colOff>
      <xdr:row>181</xdr:row>
      <xdr:rowOff>102675</xdr:rowOff>
    </xdr:to>
    <xdr:sp macro="" textlink="">
      <xdr:nvSpPr>
        <xdr:cNvPr id="340" name="Oval 339"/>
        <xdr:cNvSpPr/>
      </xdr:nvSpPr>
      <xdr:spPr>
        <a:xfrm>
          <a:off x="8534400" y="2959417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19050</xdr:colOff>
      <xdr:row>186</xdr:row>
      <xdr:rowOff>66675</xdr:rowOff>
    </xdr:from>
    <xdr:to>
      <xdr:col>1</xdr:col>
      <xdr:colOff>557658</xdr:colOff>
      <xdr:row>188</xdr:row>
      <xdr:rowOff>142875</xdr:rowOff>
    </xdr:to>
    <xdr:grpSp>
      <xdr:nvGrpSpPr>
        <xdr:cNvPr id="341" name="Group 340">
          <a:hlinkClick xmlns:r="http://schemas.openxmlformats.org/officeDocument/2006/relationships" r:id="rId32"/>
        </xdr:cNvPr>
        <xdr:cNvGrpSpPr/>
      </xdr:nvGrpSpPr>
      <xdr:grpSpPr>
        <a:xfrm>
          <a:off x="19050" y="30394275"/>
          <a:ext cx="1148208" cy="381000"/>
          <a:chOff x="19050" y="15287625"/>
          <a:chExt cx="1148208" cy="381000"/>
        </a:xfrm>
      </xdr:grpSpPr>
      <xdr:pic>
        <xdr:nvPicPr>
          <xdr:cNvPr id="342" name="Picture 341">
            <a:hlinkClick xmlns:r="http://schemas.openxmlformats.org/officeDocument/2006/relationships" r:id="rId32" tooltip="Back To Top"/>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9050" y="15287625"/>
            <a:ext cx="381000" cy="381000"/>
          </a:xfrm>
          <a:prstGeom prst="rect">
            <a:avLst/>
          </a:prstGeom>
        </xdr:spPr>
      </xdr:pic>
      <xdr:sp macro="" textlink="">
        <xdr:nvSpPr>
          <xdr:cNvPr id="343" name="TextBox 342"/>
          <xdr:cNvSpPr txBox="1"/>
        </xdr:nvSpPr>
        <xdr:spPr>
          <a:xfrm>
            <a:off x="333375" y="15345845"/>
            <a:ext cx="8338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rPr>
              <a:t>Back to top</a:t>
            </a:r>
          </a:p>
        </xdr:txBody>
      </xdr:sp>
    </xdr:grpSp>
    <xdr:clientData fPrintsWithSheet="0"/>
  </xdr:twoCellAnchor>
  <xdr:twoCellAnchor editAs="absolute">
    <xdr:from>
      <xdr:col>2</xdr:col>
      <xdr:colOff>257187</xdr:colOff>
      <xdr:row>0</xdr:row>
      <xdr:rowOff>71438</xdr:rowOff>
    </xdr:from>
    <xdr:to>
      <xdr:col>4</xdr:col>
      <xdr:colOff>164787</xdr:colOff>
      <xdr:row>3</xdr:row>
      <xdr:rowOff>82238</xdr:rowOff>
    </xdr:to>
    <xdr:sp macro="" textlink="">
      <xdr:nvSpPr>
        <xdr:cNvPr id="344" name="Rounded Rectangle 343">
          <a:hlinkClick xmlns:r="http://schemas.openxmlformats.org/officeDocument/2006/relationships" r:id="rId32" tooltip="Acorn Group Profile"/>
        </xdr:cNvPr>
        <xdr:cNvSpPr/>
      </xdr:nvSpPr>
      <xdr:spPr>
        <a:xfrm>
          <a:off x="1476387" y="71438"/>
          <a:ext cx="1126800" cy="468000"/>
        </a:xfrm>
        <a:prstGeom prst="roundRect">
          <a:avLst/>
        </a:prstGeom>
        <a:solidFill>
          <a:srgbClr val="8E0000"/>
        </a:solidFill>
        <a:ln w="3175">
          <a:solidFill>
            <a:srgbClr val="8E0000"/>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57150</xdr:colOff>
      <xdr:row>0</xdr:row>
      <xdr:rowOff>71438</xdr:rowOff>
    </xdr:from>
    <xdr:to>
      <xdr:col>1</xdr:col>
      <xdr:colOff>408750</xdr:colOff>
      <xdr:row>3</xdr:row>
      <xdr:rowOff>82238</xdr:rowOff>
    </xdr:to>
    <xdr:sp macro="" textlink="">
      <xdr:nvSpPr>
        <xdr:cNvPr id="345" name="Rounded Rectangle 344">
          <a:hlinkClick xmlns:r="http://schemas.openxmlformats.org/officeDocument/2006/relationships" r:id="rId41" tooltip="Acorn Category Profile"/>
        </xdr:cNvPr>
        <xdr:cNvSpPr/>
      </xdr:nvSpPr>
      <xdr:spPr>
        <a:xfrm>
          <a:off x="57150" y="71438"/>
          <a:ext cx="96120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9</xdr:col>
      <xdr:colOff>381000</xdr:colOff>
      <xdr:row>24</xdr:row>
      <xdr:rowOff>9525</xdr:rowOff>
    </xdr:from>
    <xdr:to>
      <xdr:col>10</xdr:col>
      <xdr:colOff>141029</xdr:colOff>
      <xdr:row>26</xdr:row>
      <xdr:rowOff>120558</xdr:rowOff>
    </xdr:to>
    <xdr:pic>
      <xdr:nvPicPr>
        <xdr:cNvPr id="346" name="Picture 345"/>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5867400" y="3886200"/>
          <a:ext cx="369629" cy="415833"/>
        </a:xfrm>
        <a:prstGeom prst="rect">
          <a:avLst/>
        </a:prstGeom>
      </xdr:spPr>
    </xdr:pic>
    <xdr:clientData/>
  </xdr:twoCellAnchor>
  <xdr:twoCellAnchor editAs="absolute">
    <xdr:from>
      <xdr:col>9</xdr:col>
      <xdr:colOff>300001</xdr:colOff>
      <xdr:row>17</xdr:row>
      <xdr:rowOff>80924</xdr:rowOff>
    </xdr:from>
    <xdr:to>
      <xdr:col>10</xdr:col>
      <xdr:colOff>152438</xdr:colOff>
      <xdr:row>20</xdr:row>
      <xdr:rowOff>39557</xdr:rowOff>
    </xdr:to>
    <xdr:pic>
      <xdr:nvPicPr>
        <xdr:cNvPr id="347" name="Picture 346"/>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786401" y="2890799"/>
          <a:ext cx="462037" cy="415833"/>
        </a:xfrm>
        <a:prstGeom prst="rect">
          <a:avLst/>
        </a:prstGeom>
      </xdr:spPr>
    </xdr:pic>
    <xdr:clientData/>
  </xdr:twoCellAnchor>
  <xdr:twoCellAnchor editAs="absolute">
    <xdr:from>
      <xdr:col>9</xdr:col>
      <xdr:colOff>340463</xdr:colOff>
      <xdr:row>20</xdr:row>
      <xdr:rowOff>126150</xdr:rowOff>
    </xdr:from>
    <xdr:to>
      <xdr:col>10</xdr:col>
      <xdr:colOff>239103</xdr:colOff>
      <xdr:row>23</xdr:row>
      <xdr:rowOff>84783</xdr:rowOff>
    </xdr:to>
    <xdr:pic>
      <xdr:nvPicPr>
        <xdr:cNvPr id="348" name="Picture 347"/>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826863" y="3393225"/>
          <a:ext cx="508240" cy="415833"/>
        </a:xfrm>
        <a:prstGeom prst="rect">
          <a:avLst/>
        </a:prstGeom>
      </xdr:spPr>
    </xdr:pic>
    <xdr:clientData/>
  </xdr:twoCellAnchor>
  <xdr:twoCellAnchor editAs="absolute">
    <xdr:from>
      <xdr:col>9</xdr:col>
      <xdr:colOff>338063</xdr:colOff>
      <xdr:row>14</xdr:row>
      <xdr:rowOff>109462</xdr:rowOff>
    </xdr:from>
    <xdr:to>
      <xdr:col>10</xdr:col>
      <xdr:colOff>190500</xdr:colOff>
      <xdr:row>17</xdr:row>
      <xdr:rowOff>20470</xdr:rowOff>
    </xdr:to>
    <xdr:pic>
      <xdr:nvPicPr>
        <xdr:cNvPr id="349" name="Picture 348"/>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5824463" y="2414512"/>
          <a:ext cx="462037" cy="415833"/>
        </a:xfrm>
        <a:prstGeom prst="rect">
          <a:avLst/>
        </a:prstGeom>
      </xdr:spPr>
    </xdr:pic>
    <xdr:clientData/>
  </xdr:twoCellAnchor>
  <xdr:twoCellAnchor editAs="absolute">
    <xdr:from>
      <xdr:col>10</xdr:col>
      <xdr:colOff>134544</xdr:colOff>
      <xdr:row>60</xdr:row>
      <xdr:rowOff>1191</xdr:rowOff>
    </xdr:from>
    <xdr:to>
      <xdr:col>11</xdr:col>
      <xdr:colOff>97382</xdr:colOff>
      <xdr:row>62</xdr:row>
      <xdr:rowOff>2586</xdr:rowOff>
    </xdr:to>
    <xdr:pic>
      <xdr:nvPicPr>
        <xdr:cNvPr id="350" name="Picture 349"/>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6230544" y="9792891"/>
          <a:ext cx="572438" cy="306195"/>
        </a:xfrm>
        <a:prstGeom prst="rect">
          <a:avLst/>
        </a:prstGeom>
      </xdr:spPr>
    </xdr:pic>
    <xdr:clientData/>
  </xdr:twoCellAnchor>
  <xdr:twoCellAnchor editAs="absolute">
    <xdr:from>
      <xdr:col>8</xdr:col>
      <xdr:colOff>522670</xdr:colOff>
      <xdr:row>59</xdr:row>
      <xdr:rowOff>150002</xdr:rowOff>
    </xdr:from>
    <xdr:to>
      <xdr:col>9</xdr:col>
      <xdr:colOff>485504</xdr:colOff>
      <xdr:row>62</xdr:row>
      <xdr:rowOff>229</xdr:rowOff>
    </xdr:to>
    <xdr:pic>
      <xdr:nvPicPr>
        <xdr:cNvPr id="351" name="Picture 350"/>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399470" y="9789302"/>
          <a:ext cx="572434" cy="307427"/>
        </a:xfrm>
        <a:prstGeom prst="rect">
          <a:avLst/>
        </a:prstGeom>
      </xdr:spPr>
    </xdr:pic>
    <xdr:clientData/>
  </xdr:twoCellAnchor>
  <xdr:twoCellAnchor editAs="absolute">
    <xdr:from>
      <xdr:col>12</xdr:col>
      <xdr:colOff>521460</xdr:colOff>
      <xdr:row>60</xdr:row>
      <xdr:rowOff>2346</xdr:rowOff>
    </xdr:from>
    <xdr:to>
      <xdr:col>13</xdr:col>
      <xdr:colOff>484295</xdr:colOff>
      <xdr:row>62</xdr:row>
      <xdr:rowOff>4973</xdr:rowOff>
    </xdr:to>
    <xdr:pic>
      <xdr:nvPicPr>
        <xdr:cNvPr id="352" name="Picture 351"/>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7836660" y="9794046"/>
          <a:ext cx="572435" cy="307427"/>
        </a:xfrm>
        <a:prstGeom prst="rect">
          <a:avLst/>
        </a:prstGeom>
      </xdr:spPr>
    </xdr:pic>
    <xdr:clientData/>
  </xdr:twoCellAnchor>
  <xdr:twoCellAnchor editAs="absolute">
    <xdr:from>
      <xdr:col>11</xdr:col>
      <xdr:colOff>320226</xdr:colOff>
      <xdr:row>60</xdr:row>
      <xdr:rowOff>15424</xdr:rowOff>
    </xdr:from>
    <xdr:to>
      <xdr:col>12</xdr:col>
      <xdr:colOff>283059</xdr:colOff>
      <xdr:row>62</xdr:row>
      <xdr:rowOff>20345</xdr:rowOff>
    </xdr:to>
    <xdr:pic>
      <xdr:nvPicPr>
        <xdr:cNvPr id="353" name="Picture 352"/>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7025826" y="9807124"/>
          <a:ext cx="572433" cy="309721"/>
        </a:xfrm>
        <a:prstGeom prst="rect">
          <a:avLst/>
        </a:prstGeom>
      </xdr:spPr>
    </xdr:pic>
    <xdr:clientData/>
  </xdr:twoCellAnchor>
  <xdr:twoCellAnchor editAs="oneCell">
    <xdr:from>
      <xdr:col>2</xdr:col>
      <xdr:colOff>369075</xdr:colOff>
      <xdr:row>68</xdr:row>
      <xdr:rowOff>100645</xdr:rowOff>
    </xdr:from>
    <xdr:to>
      <xdr:col>3</xdr:col>
      <xdr:colOff>121485</xdr:colOff>
      <xdr:row>70</xdr:row>
      <xdr:rowOff>26215</xdr:rowOff>
    </xdr:to>
    <xdr:pic>
      <xdr:nvPicPr>
        <xdr:cNvPr id="354" name="Picture 353"/>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588275" y="11111545"/>
          <a:ext cx="362010" cy="230370"/>
        </a:xfrm>
        <a:prstGeom prst="rect">
          <a:avLst/>
        </a:prstGeom>
      </xdr:spPr>
    </xdr:pic>
    <xdr:clientData/>
  </xdr:twoCellAnchor>
  <xdr:twoCellAnchor>
    <xdr:from>
      <xdr:col>3</xdr:col>
      <xdr:colOff>557175</xdr:colOff>
      <xdr:row>68</xdr:row>
      <xdr:rowOff>107770</xdr:rowOff>
    </xdr:from>
    <xdr:to>
      <xdr:col>5</xdr:col>
      <xdr:colOff>66698</xdr:colOff>
      <xdr:row>70</xdr:row>
      <xdr:rowOff>38102</xdr:rowOff>
    </xdr:to>
    <xdr:grpSp>
      <xdr:nvGrpSpPr>
        <xdr:cNvPr id="355" name="Group 354"/>
        <xdr:cNvGrpSpPr/>
      </xdr:nvGrpSpPr>
      <xdr:grpSpPr>
        <a:xfrm>
          <a:off x="2385975" y="11118670"/>
          <a:ext cx="728723" cy="235132"/>
          <a:chOff x="2362163" y="11480620"/>
          <a:chExt cx="728723" cy="235132"/>
        </a:xfrm>
      </xdr:grpSpPr>
      <xdr:pic>
        <xdr:nvPicPr>
          <xdr:cNvPr id="356" name="Picture 355"/>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362163" y="11480620"/>
            <a:ext cx="362010" cy="230370"/>
          </a:xfrm>
          <a:prstGeom prst="rect">
            <a:avLst/>
          </a:prstGeom>
        </xdr:spPr>
      </xdr:pic>
      <xdr:pic>
        <xdr:nvPicPr>
          <xdr:cNvPr id="357" name="Picture 356"/>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728876" y="11485382"/>
            <a:ext cx="362010" cy="230370"/>
          </a:xfrm>
          <a:prstGeom prst="rect">
            <a:avLst/>
          </a:prstGeom>
        </xdr:spPr>
      </xdr:pic>
    </xdr:grpSp>
    <xdr:clientData/>
  </xdr:twoCellAnchor>
  <xdr:twoCellAnchor>
    <xdr:from>
      <xdr:col>5</xdr:col>
      <xdr:colOff>171450</xdr:colOff>
      <xdr:row>68</xdr:row>
      <xdr:rowOff>107807</xdr:rowOff>
    </xdr:from>
    <xdr:to>
      <xdr:col>7</xdr:col>
      <xdr:colOff>52447</xdr:colOff>
      <xdr:row>70</xdr:row>
      <xdr:rowOff>42902</xdr:rowOff>
    </xdr:to>
    <xdr:grpSp>
      <xdr:nvGrpSpPr>
        <xdr:cNvPr id="358" name="Group 357"/>
        <xdr:cNvGrpSpPr/>
      </xdr:nvGrpSpPr>
      <xdr:grpSpPr>
        <a:xfrm>
          <a:off x="3219450" y="11118707"/>
          <a:ext cx="1100197" cy="239895"/>
          <a:chOff x="1781175" y="11633057"/>
          <a:chExt cx="1100197" cy="239895"/>
        </a:xfrm>
      </xdr:grpSpPr>
      <xdr:pic>
        <xdr:nvPicPr>
          <xdr:cNvPr id="359" name="Picture 358"/>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781175" y="11633057"/>
            <a:ext cx="362010" cy="230370"/>
          </a:xfrm>
          <a:prstGeom prst="rect">
            <a:avLst/>
          </a:prstGeom>
        </xdr:spPr>
      </xdr:pic>
      <xdr:pic>
        <xdr:nvPicPr>
          <xdr:cNvPr id="360" name="Picture 359"/>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519362" y="11642582"/>
            <a:ext cx="362010" cy="230370"/>
          </a:xfrm>
          <a:prstGeom prst="rect">
            <a:avLst/>
          </a:prstGeom>
        </xdr:spPr>
      </xdr:pic>
      <xdr:pic>
        <xdr:nvPicPr>
          <xdr:cNvPr id="361" name="Picture 360"/>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152650" y="11637820"/>
            <a:ext cx="362010" cy="230370"/>
          </a:xfrm>
          <a:prstGeom prst="rect">
            <a:avLst/>
          </a:prstGeom>
        </xdr:spPr>
      </xdr:pic>
    </xdr:grpSp>
    <xdr:clientData/>
  </xdr:twoCellAnchor>
  <xdr:twoCellAnchor editAs="absolute">
    <xdr:from>
      <xdr:col>10</xdr:col>
      <xdr:colOff>285751</xdr:colOff>
      <xdr:row>103</xdr:row>
      <xdr:rowOff>128588</xdr:rowOff>
    </xdr:from>
    <xdr:to>
      <xdr:col>11</xdr:col>
      <xdr:colOff>274469</xdr:colOff>
      <xdr:row>106</xdr:row>
      <xdr:rowOff>45337</xdr:rowOff>
    </xdr:to>
    <xdr:pic>
      <xdr:nvPicPr>
        <xdr:cNvPr id="362" name="Picture 361"/>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6381751" y="17064038"/>
          <a:ext cx="598318" cy="373949"/>
        </a:xfrm>
        <a:prstGeom prst="rect">
          <a:avLst/>
        </a:prstGeom>
      </xdr:spPr>
    </xdr:pic>
    <xdr:clientData/>
  </xdr:twoCellAnchor>
  <xdr:twoCellAnchor editAs="absolute">
    <xdr:from>
      <xdr:col>7</xdr:col>
      <xdr:colOff>121425</xdr:colOff>
      <xdr:row>107</xdr:row>
      <xdr:rowOff>121426</xdr:rowOff>
    </xdr:from>
    <xdr:to>
      <xdr:col>7</xdr:col>
      <xdr:colOff>600080</xdr:colOff>
      <xdr:row>110</xdr:row>
      <xdr:rowOff>38176</xdr:rowOff>
    </xdr:to>
    <xdr:pic>
      <xdr:nvPicPr>
        <xdr:cNvPr id="363" name="Picture 362"/>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4388625" y="17666476"/>
          <a:ext cx="478655" cy="373950"/>
        </a:xfrm>
        <a:prstGeom prst="rect">
          <a:avLst/>
        </a:prstGeom>
      </xdr:spPr>
    </xdr:pic>
    <xdr:clientData/>
  </xdr:twoCellAnchor>
  <xdr:twoCellAnchor editAs="absolute">
    <xdr:from>
      <xdr:col>10</xdr:col>
      <xdr:colOff>447638</xdr:colOff>
      <xdr:row>107</xdr:row>
      <xdr:rowOff>119026</xdr:rowOff>
    </xdr:from>
    <xdr:to>
      <xdr:col>11</xdr:col>
      <xdr:colOff>211988</xdr:colOff>
      <xdr:row>110</xdr:row>
      <xdr:rowOff>35776</xdr:rowOff>
    </xdr:to>
    <xdr:pic>
      <xdr:nvPicPr>
        <xdr:cNvPr id="364" name="Picture 363"/>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6543638" y="17664076"/>
          <a:ext cx="373950" cy="373950"/>
        </a:xfrm>
        <a:prstGeom prst="rect">
          <a:avLst/>
        </a:prstGeom>
      </xdr:spPr>
    </xdr:pic>
    <xdr:clientData/>
  </xdr:twoCellAnchor>
  <xdr:twoCellAnchor editAs="absolute">
    <xdr:from>
      <xdr:col>7</xdr:col>
      <xdr:colOff>135676</xdr:colOff>
      <xdr:row>111</xdr:row>
      <xdr:rowOff>30901</xdr:rowOff>
    </xdr:from>
    <xdr:to>
      <xdr:col>8</xdr:col>
      <xdr:colOff>124395</xdr:colOff>
      <xdr:row>114</xdr:row>
      <xdr:rowOff>22440</xdr:rowOff>
    </xdr:to>
    <xdr:pic>
      <xdr:nvPicPr>
        <xdr:cNvPr id="365" name="Picture 364"/>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4402876" y="18185551"/>
          <a:ext cx="598319" cy="448739"/>
        </a:xfrm>
        <a:prstGeom prst="rect">
          <a:avLst/>
        </a:prstGeom>
      </xdr:spPr>
    </xdr:pic>
    <xdr:clientData/>
  </xdr:twoCellAnchor>
  <xdr:twoCellAnchor editAs="absolute">
    <xdr:from>
      <xdr:col>10</xdr:col>
      <xdr:colOff>514275</xdr:colOff>
      <xdr:row>111</xdr:row>
      <xdr:rowOff>28501</xdr:rowOff>
    </xdr:from>
    <xdr:to>
      <xdr:col>11</xdr:col>
      <xdr:colOff>203834</xdr:colOff>
      <xdr:row>114</xdr:row>
      <xdr:rowOff>20040</xdr:rowOff>
    </xdr:to>
    <xdr:pic>
      <xdr:nvPicPr>
        <xdr:cNvPr id="366" name="Picture 365"/>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6610275" y="18183151"/>
          <a:ext cx="299159" cy="448739"/>
        </a:xfrm>
        <a:prstGeom prst="rect">
          <a:avLst/>
        </a:prstGeom>
      </xdr:spPr>
    </xdr:pic>
    <xdr:clientData/>
  </xdr:twoCellAnchor>
  <xdr:twoCellAnchor editAs="absolute">
    <xdr:from>
      <xdr:col>7</xdr:col>
      <xdr:colOff>140401</xdr:colOff>
      <xdr:row>103</xdr:row>
      <xdr:rowOff>140401</xdr:rowOff>
    </xdr:from>
    <xdr:to>
      <xdr:col>8</xdr:col>
      <xdr:colOff>9456</xdr:colOff>
      <xdr:row>106</xdr:row>
      <xdr:rowOff>57151</xdr:rowOff>
    </xdr:to>
    <xdr:pic>
      <xdr:nvPicPr>
        <xdr:cNvPr id="367" name="Picture 366"/>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4407601" y="17075851"/>
          <a:ext cx="478655" cy="373950"/>
        </a:xfrm>
        <a:prstGeom prst="rect">
          <a:avLst/>
        </a:prstGeom>
      </xdr:spPr>
    </xdr:pic>
    <xdr:clientData/>
  </xdr:twoCellAnchor>
  <xdr:twoCellAnchor editAs="absolute">
    <xdr:from>
      <xdr:col>6</xdr:col>
      <xdr:colOff>300038</xdr:colOff>
      <xdr:row>81</xdr:row>
      <xdr:rowOff>66677</xdr:rowOff>
    </xdr:from>
    <xdr:to>
      <xdr:col>7</xdr:col>
      <xdr:colOff>370628</xdr:colOff>
      <xdr:row>84</xdr:row>
      <xdr:rowOff>95327</xdr:rowOff>
    </xdr:to>
    <xdr:pic>
      <xdr:nvPicPr>
        <xdr:cNvPr id="368" name="Picture 367"/>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3957638" y="13182602"/>
          <a:ext cx="680190" cy="485850"/>
        </a:xfrm>
        <a:prstGeom prst="rect">
          <a:avLst/>
        </a:prstGeom>
      </xdr:spPr>
    </xdr:pic>
    <xdr:clientData/>
  </xdr:twoCellAnchor>
  <xdr:twoCellAnchor editAs="absolute">
    <xdr:from>
      <xdr:col>6</xdr:col>
      <xdr:colOff>302401</xdr:colOff>
      <xdr:row>78</xdr:row>
      <xdr:rowOff>88089</xdr:rowOff>
    </xdr:from>
    <xdr:to>
      <xdr:col>7</xdr:col>
      <xdr:colOff>372991</xdr:colOff>
      <xdr:row>81</xdr:row>
      <xdr:rowOff>78639</xdr:rowOff>
    </xdr:to>
    <xdr:pic>
      <xdr:nvPicPr>
        <xdr:cNvPr id="369" name="Picture 368"/>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3960001" y="12708714"/>
          <a:ext cx="680190" cy="485850"/>
        </a:xfrm>
        <a:prstGeom prst="rect">
          <a:avLst/>
        </a:prstGeom>
      </xdr:spPr>
    </xdr:pic>
    <xdr:clientData/>
  </xdr:twoCellAnchor>
  <xdr:twoCellAnchor editAs="absolute">
    <xdr:from>
      <xdr:col>6</xdr:col>
      <xdr:colOff>447638</xdr:colOff>
      <xdr:row>87</xdr:row>
      <xdr:rowOff>109502</xdr:rowOff>
    </xdr:from>
    <xdr:to>
      <xdr:col>7</xdr:col>
      <xdr:colOff>226718</xdr:colOff>
      <xdr:row>90</xdr:row>
      <xdr:rowOff>23852</xdr:rowOff>
    </xdr:to>
    <xdr:pic>
      <xdr:nvPicPr>
        <xdr:cNvPr id="370" name="Picture 369"/>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4105238" y="14177927"/>
          <a:ext cx="388680" cy="485850"/>
        </a:xfrm>
        <a:prstGeom prst="rect">
          <a:avLst/>
        </a:prstGeom>
      </xdr:spPr>
    </xdr:pic>
    <xdr:clientData/>
  </xdr:twoCellAnchor>
  <xdr:twoCellAnchor editAs="absolute">
    <xdr:from>
      <xdr:col>6</xdr:col>
      <xdr:colOff>440474</xdr:colOff>
      <xdr:row>84</xdr:row>
      <xdr:rowOff>116626</xdr:rowOff>
    </xdr:from>
    <xdr:to>
      <xdr:col>7</xdr:col>
      <xdr:colOff>219554</xdr:colOff>
      <xdr:row>87</xdr:row>
      <xdr:rowOff>107176</xdr:rowOff>
    </xdr:to>
    <xdr:pic>
      <xdr:nvPicPr>
        <xdr:cNvPr id="371" name="Picture 370"/>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4098074" y="13689751"/>
          <a:ext cx="388680" cy="485850"/>
        </a:xfrm>
        <a:prstGeom prst="rect">
          <a:avLst/>
        </a:prstGeom>
      </xdr:spPr>
    </xdr:pic>
    <xdr:clientData/>
  </xdr:twoCellAnchor>
  <xdr:twoCellAnchor editAs="absolute">
    <xdr:from>
      <xdr:col>6</xdr:col>
      <xdr:colOff>442838</xdr:colOff>
      <xdr:row>90</xdr:row>
      <xdr:rowOff>33264</xdr:rowOff>
    </xdr:from>
    <xdr:to>
      <xdr:col>7</xdr:col>
      <xdr:colOff>221918</xdr:colOff>
      <xdr:row>92</xdr:row>
      <xdr:rowOff>138114</xdr:rowOff>
    </xdr:to>
    <xdr:pic>
      <xdr:nvPicPr>
        <xdr:cNvPr id="372" name="Picture 371"/>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4100438" y="14673189"/>
          <a:ext cx="388680" cy="485850"/>
        </a:xfrm>
        <a:prstGeom prst="rect">
          <a:avLst/>
        </a:prstGeom>
      </xdr:spPr>
    </xdr:pic>
    <xdr:clientData/>
  </xdr:twoCellAnchor>
  <xdr:twoCellAnchor editAs="absolute">
    <xdr:from>
      <xdr:col>5</xdr:col>
      <xdr:colOff>342901</xdr:colOff>
      <xdr:row>107</xdr:row>
      <xdr:rowOff>14289</xdr:rowOff>
    </xdr:from>
    <xdr:to>
      <xdr:col>6</xdr:col>
      <xdr:colOff>273901</xdr:colOff>
      <xdr:row>110</xdr:row>
      <xdr:rowOff>97689</xdr:rowOff>
    </xdr:to>
    <xdr:pic>
      <xdr:nvPicPr>
        <xdr:cNvPr id="373" name="Picture 372"/>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3390901" y="17559339"/>
          <a:ext cx="540600" cy="540600"/>
        </a:xfrm>
        <a:prstGeom prst="rect">
          <a:avLst/>
        </a:prstGeom>
      </xdr:spPr>
    </xdr:pic>
    <xdr:clientData/>
  </xdr:twoCellAnchor>
  <xdr:twoCellAnchor editAs="absolute">
    <xdr:from>
      <xdr:col>3</xdr:col>
      <xdr:colOff>573863</xdr:colOff>
      <xdr:row>107</xdr:row>
      <xdr:rowOff>21414</xdr:rowOff>
    </xdr:from>
    <xdr:to>
      <xdr:col>4</xdr:col>
      <xdr:colOff>504863</xdr:colOff>
      <xdr:row>110</xdr:row>
      <xdr:rowOff>104814</xdr:rowOff>
    </xdr:to>
    <xdr:pic>
      <xdr:nvPicPr>
        <xdr:cNvPr id="374" name="Picture 373"/>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2402663" y="17566464"/>
          <a:ext cx="540600" cy="540600"/>
        </a:xfrm>
        <a:prstGeom prst="rect">
          <a:avLst/>
        </a:prstGeom>
      </xdr:spPr>
    </xdr:pic>
    <xdr:clientData/>
  </xdr:twoCellAnchor>
  <xdr:twoCellAnchor editAs="absolute">
    <xdr:from>
      <xdr:col>0</xdr:col>
      <xdr:colOff>376201</xdr:colOff>
      <xdr:row>107</xdr:row>
      <xdr:rowOff>19014</xdr:rowOff>
    </xdr:from>
    <xdr:to>
      <xdr:col>1</xdr:col>
      <xdr:colOff>307201</xdr:colOff>
      <xdr:row>110</xdr:row>
      <xdr:rowOff>102414</xdr:rowOff>
    </xdr:to>
    <xdr:pic>
      <xdr:nvPicPr>
        <xdr:cNvPr id="375" name="Picture 374"/>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376201" y="17564064"/>
          <a:ext cx="540600" cy="540600"/>
        </a:xfrm>
        <a:prstGeom prst="rect">
          <a:avLst/>
        </a:prstGeom>
      </xdr:spPr>
    </xdr:pic>
    <xdr:clientData/>
  </xdr:twoCellAnchor>
  <xdr:twoCellAnchor editAs="absolute">
    <xdr:from>
      <xdr:col>2</xdr:col>
      <xdr:colOff>178538</xdr:colOff>
      <xdr:row>107</xdr:row>
      <xdr:rowOff>11852</xdr:rowOff>
    </xdr:from>
    <xdr:to>
      <xdr:col>3</xdr:col>
      <xdr:colOff>109538</xdr:colOff>
      <xdr:row>110</xdr:row>
      <xdr:rowOff>95252</xdr:rowOff>
    </xdr:to>
    <xdr:pic>
      <xdr:nvPicPr>
        <xdr:cNvPr id="376" name="Picture 375"/>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397738" y="17556902"/>
          <a:ext cx="540600" cy="540600"/>
        </a:xfrm>
        <a:prstGeom prst="rect">
          <a:avLst/>
        </a:prstGeom>
      </xdr:spPr>
    </xdr:pic>
    <xdr:clientData/>
  </xdr:twoCellAnchor>
  <xdr:twoCellAnchor editAs="absolute">
    <xdr:from>
      <xdr:col>2</xdr:col>
      <xdr:colOff>385988</xdr:colOff>
      <xdr:row>127</xdr:row>
      <xdr:rowOff>5444</xdr:rowOff>
    </xdr:from>
    <xdr:to>
      <xdr:col>3</xdr:col>
      <xdr:colOff>181130</xdr:colOff>
      <xdr:row>129</xdr:row>
      <xdr:rowOff>106906</xdr:rowOff>
    </xdr:to>
    <xdr:pic>
      <xdr:nvPicPr>
        <xdr:cNvPr id="377" name="Picture 376"/>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1605188" y="20769944"/>
          <a:ext cx="404742" cy="406262"/>
        </a:xfrm>
        <a:prstGeom prst="rect">
          <a:avLst/>
        </a:prstGeom>
      </xdr:spPr>
    </xdr:pic>
    <xdr:clientData/>
  </xdr:twoCellAnchor>
  <xdr:twoCellAnchor editAs="absolute">
    <xdr:from>
      <xdr:col>2</xdr:col>
      <xdr:colOff>384496</xdr:colOff>
      <xdr:row>129</xdr:row>
      <xdr:rowOff>125509</xdr:rowOff>
    </xdr:from>
    <xdr:to>
      <xdr:col>3</xdr:col>
      <xdr:colOff>181958</xdr:colOff>
      <xdr:row>132</xdr:row>
      <xdr:rowOff>72755</xdr:rowOff>
    </xdr:to>
    <xdr:pic>
      <xdr:nvPicPr>
        <xdr:cNvPr id="378" name="Picture 377"/>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1603696" y="21194809"/>
          <a:ext cx="407062" cy="404446"/>
        </a:xfrm>
        <a:prstGeom prst="rect">
          <a:avLst/>
        </a:prstGeom>
      </xdr:spPr>
    </xdr:pic>
    <xdr:clientData/>
  </xdr:twoCellAnchor>
  <xdr:twoCellAnchor editAs="absolute">
    <xdr:from>
      <xdr:col>2</xdr:col>
      <xdr:colOff>389353</xdr:colOff>
      <xdr:row>121</xdr:row>
      <xdr:rowOff>118572</xdr:rowOff>
    </xdr:from>
    <xdr:to>
      <xdr:col>3</xdr:col>
      <xdr:colOff>186815</xdr:colOff>
      <xdr:row>124</xdr:row>
      <xdr:rowOff>65818</xdr:rowOff>
    </xdr:to>
    <xdr:pic>
      <xdr:nvPicPr>
        <xdr:cNvPr id="379" name="Picture 378"/>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1608553" y="19968672"/>
          <a:ext cx="407062" cy="404446"/>
        </a:xfrm>
        <a:prstGeom prst="rect">
          <a:avLst/>
        </a:prstGeom>
      </xdr:spPr>
    </xdr:pic>
    <xdr:clientData/>
  </xdr:twoCellAnchor>
  <xdr:twoCellAnchor editAs="absolute">
    <xdr:from>
      <xdr:col>2</xdr:col>
      <xdr:colOff>389675</xdr:colOff>
      <xdr:row>124</xdr:row>
      <xdr:rowOff>66280</xdr:rowOff>
    </xdr:from>
    <xdr:to>
      <xdr:col>3</xdr:col>
      <xdr:colOff>184815</xdr:colOff>
      <xdr:row>127</xdr:row>
      <xdr:rowOff>13527</xdr:rowOff>
    </xdr:to>
    <xdr:pic>
      <xdr:nvPicPr>
        <xdr:cNvPr id="380" name="Picture 379"/>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1608875" y="20373580"/>
          <a:ext cx="404740" cy="404447"/>
        </a:xfrm>
        <a:prstGeom prst="rect">
          <a:avLst/>
        </a:prstGeom>
      </xdr:spPr>
    </xdr:pic>
    <xdr:clientData/>
  </xdr:twoCellAnchor>
  <xdr:twoCellAnchor editAs="absolute">
    <xdr:from>
      <xdr:col>2</xdr:col>
      <xdr:colOff>417210</xdr:colOff>
      <xdr:row>119</xdr:row>
      <xdr:rowOff>4915</xdr:rowOff>
    </xdr:from>
    <xdr:to>
      <xdr:col>3</xdr:col>
      <xdr:colOff>212350</xdr:colOff>
      <xdr:row>121</xdr:row>
      <xdr:rowOff>106377</xdr:rowOff>
    </xdr:to>
    <xdr:pic>
      <xdr:nvPicPr>
        <xdr:cNvPr id="381" name="Picture 380"/>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1636410" y="19550215"/>
          <a:ext cx="404740" cy="406262"/>
        </a:xfrm>
        <a:prstGeom prst="rect">
          <a:avLst/>
        </a:prstGeom>
      </xdr:spPr>
    </xdr:pic>
    <xdr:clientData/>
  </xdr:twoCellAnchor>
  <xdr:twoCellAnchor editAs="absolute">
    <xdr:from>
      <xdr:col>2</xdr:col>
      <xdr:colOff>383967</xdr:colOff>
      <xdr:row>132</xdr:row>
      <xdr:rowOff>70551</xdr:rowOff>
    </xdr:from>
    <xdr:to>
      <xdr:col>3</xdr:col>
      <xdr:colOff>181429</xdr:colOff>
      <xdr:row>135</xdr:row>
      <xdr:rowOff>17797</xdr:rowOff>
    </xdr:to>
    <xdr:pic>
      <xdr:nvPicPr>
        <xdr:cNvPr id="382" name="Picture 381"/>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1603167" y="21597051"/>
          <a:ext cx="407062" cy="404446"/>
        </a:xfrm>
        <a:prstGeom prst="rect">
          <a:avLst/>
        </a:prstGeom>
      </xdr:spPr>
    </xdr:pic>
    <xdr:clientData/>
  </xdr:twoCellAnchor>
  <xdr:twoCellAnchor editAs="absolute">
    <xdr:from>
      <xdr:col>7</xdr:col>
      <xdr:colOff>357187</xdr:colOff>
      <xdr:row>59</xdr:row>
      <xdr:rowOff>85725</xdr:rowOff>
    </xdr:from>
    <xdr:to>
      <xdr:col>8</xdr:col>
      <xdr:colOff>277416</xdr:colOff>
      <xdr:row>62</xdr:row>
      <xdr:rowOff>52388</xdr:rowOff>
    </xdr:to>
    <xdr:pic>
      <xdr:nvPicPr>
        <xdr:cNvPr id="383" name="Picture 382"/>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4624387" y="9725025"/>
          <a:ext cx="529829" cy="423863"/>
        </a:xfrm>
        <a:prstGeom prst="rect">
          <a:avLst/>
        </a:prstGeom>
      </xdr:spPr>
    </xdr:pic>
    <xdr:clientData/>
  </xdr:twoCellAnchor>
  <xdr:twoCellAnchor editAs="absolute">
    <xdr:from>
      <xdr:col>0</xdr:col>
      <xdr:colOff>504824</xdr:colOff>
      <xdr:row>143</xdr:row>
      <xdr:rowOff>38101</xdr:rowOff>
    </xdr:from>
    <xdr:to>
      <xdr:col>1</xdr:col>
      <xdr:colOff>363574</xdr:colOff>
      <xdr:row>146</xdr:row>
      <xdr:rowOff>49251</xdr:rowOff>
    </xdr:to>
    <xdr:pic>
      <xdr:nvPicPr>
        <xdr:cNvPr id="384" name="Picture 383"/>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504824" y="23326726"/>
          <a:ext cx="468350" cy="468350"/>
        </a:xfrm>
        <a:prstGeom prst="rect">
          <a:avLst/>
        </a:prstGeom>
      </xdr:spPr>
    </xdr:pic>
    <xdr:clientData/>
  </xdr:twoCellAnchor>
  <xdr:twoCellAnchor editAs="absolute">
    <xdr:from>
      <xdr:col>5</xdr:col>
      <xdr:colOff>416701</xdr:colOff>
      <xdr:row>143</xdr:row>
      <xdr:rowOff>88087</xdr:rowOff>
    </xdr:from>
    <xdr:to>
      <xdr:col>6</xdr:col>
      <xdr:colOff>509625</xdr:colOff>
      <xdr:row>146</xdr:row>
      <xdr:rowOff>99237</xdr:rowOff>
    </xdr:to>
    <xdr:pic>
      <xdr:nvPicPr>
        <xdr:cNvPr id="385" name="Picture 384"/>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3464701" y="23376712"/>
          <a:ext cx="702524" cy="468350"/>
        </a:xfrm>
        <a:prstGeom prst="rect">
          <a:avLst/>
        </a:prstGeom>
      </xdr:spPr>
    </xdr:pic>
    <xdr:clientData/>
  </xdr:twoCellAnchor>
  <xdr:twoCellAnchor editAs="absolute">
    <xdr:from>
      <xdr:col>3</xdr:col>
      <xdr:colOff>123787</xdr:colOff>
      <xdr:row>143</xdr:row>
      <xdr:rowOff>76163</xdr:rowOff>
    </xdr:from>
    <xdr:to>
      <xdr:col>4</xdr:col>
      <xdr:colOff>333799</xdr:colOff>
      <xdr:row>146</xdr:row>
      <xdr:rowOff>87313</xdr:rowOff>
    </xdr:to>
    <xdr:pic>
      <xdr:nvPicPr>
        <xdr:cNvPr id="386" name="Picture 385"/>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1952587" y="23364788"/>
          <a:ext cx="819612" cy="468350"/>
        </a:xfrm>
        <a:prstGeom prst="rect">
          <a:avLst/>
        </a:prstGeom>
      </xdr:spPr>
    </xdr:pic>
    <xdr:clientData/>
  </xdr:twoCellAnchor>
  <xdr:twoCellAnchor editAs="absolute">
    <xdr:from>
      <xdr:col>7</xdr:col>
      <xdr:colOff>540487</xdr:colOff>
      <xdr:row>143</xdr:row>
      <xdr:rowOff>21375</xdr:rowOff>
    </xdr:from>
    <xdr:to>
      <xdr:col>9</xdr:col>
      <xdr:colOff>23812</xdr:colOff>
      <xdr:row>146</xdr:row>
      <xdr:rowOff>149612</xdr:rowOff>
    </xdr:to>
    <xdr:pic>
      <xdr:nvPicPr>
        <xdr:cNvPr id="387" name="Picture 386"/>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4807687" y="23310000"/>
          <a:ext cx="702525" cy="585437"/>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0.08527</cdr:x>
      <cdr:y>0.08974</cdr:y>
    </cdr:from>
    <cdr:to>
      <cdr:x>0.89923</cdr:x>
      <cdr:y>0.91667</cdr:y>
    </cdr:to>
    <cdr:pic>
      <cdr:nvPicPr>
        <cdr:cNvPr id="3" name="Picture 2"/>
        <cdr:cNvPicPr>
          <a:picLocks xmlns:a="http://schemas.openxmlformats.org/drawingml/2006/main" noChangeAspect="1"/>
        </cdr:cNvPicPr>
      </cdr:nvPicPr>
      <cdr:blipFill rotWithShape="1">
        <a:blip xmlns:a="http://schemas.openxmlformats.org/drawingml/2006/main" xmlns:r="http://schemas.openxmlformats.org/officeDocument/2006/relationships" r:embed="rId1">
          <a:clrChange>
            <a:clrFrom>
              <a:srgbClr val="4F81BD"/>
            </a:clrFrom>
            <a:clrTo>
              <a:srgbClr val="4F81BD">
                <a:alpha val="0"/>
              </a:srgbClr>
            </a:clrTo>
          </a:clrChange>
          <a:extLst>
            <a:ext uri="{28A0092B-C50C-407E-A947-70E740481C1C}">
              <a14:useLocalDpi xmlns:a14="http://schemas.microsoft.com/office/drawing/2010/main" val="0"/>
            </a:ext>
          </a:extLst>
        </a:blip>
        <a:srcRect xmlns:a="http://schemas.openxmlformats.org/drawingml/2006/main" l="10337" r="11571" b="3460"/>
        <a:stretch xmlns:a="http://schemas.openxmlformats.org/drawingml/2006/main"/>
      </cdr:blipFill>
      <cdr:spPr>
        <a:xfrm xmlns:a="http://schemas.openxmlformats.org/drawingml/2006/main">
          <a:off x="104773" y="133350"/>
          <a:ext cx="1000133" cy="1228725"/>
        </a:xfrm>
        <a:prstGeom xmlns:a="http://schemas.openxmlformats.org/drawingml/2006/main" prst="rect">
          <a:avLst/>
        </a:prstGeom>
        <a:ln xmlns:a="http://schemas.openxmlformats.org/drawingml/2006/main">
          <a:noFill/>
        </a:ln>
      </cdr:spPr>
    </cdr:pic>
  </cdr:relSizeAnchor>
</c:userShapes>
</file>

<file path=xl/drawings/drawing5.xml><?xml version="1.0" encoding="utf-8"?>
<c:userShapes xmlns:c="http://schemas.openxmlformats.org/drawingml/2006/chart">
  <cdr:relSizeAnchor xmlns:cdr="http://schemas.openxmlformats.org/drawingml/2006/chartDrawing">
    <cdr:from>
      <cdr:x>0.01918</cdr:x>
      <cdr:y>0.08328</cdr:y>
    </cdr:from>
    <cdr:to>
      <cdr:x>1</cdr:x>
      <cdr:y>0.98658</cdr:y>
    </cdr:to>
    <cdr:pic>
      <cdr:nvPicPr>
        <cdr:cNvPr id="2" name="Picture 1"/>
        <cdr:cNvPicPr>
          <a:picLocks xmlns:a="http://schemas.openxmlformats.org/drawingml/2006/main" noChangeAspect="1"/>
        </cdr:cNvPicPr>
      </cdr:nvPicPr>
      <cdr:blipFill rotWithShape="1">
        <a:blip xmlns:a="http://schemas.openxmlformats.org/drawingml/2006/main" xmlns:r="http://schemas.openxmlformats.org/officeDocument/2006/relationships" r:embed="rId1">
          <a:clrChange>
            <a:clrFrom>
              <a:srgbClr val="4F81BD"/>
            </a:clrFrom>
            <a:clrTo>
              <a:srgbClr val="4F81BD">
                <a:alpha val="0"/>
              </a:srgbClr>
            </a:clrTo>
          </a:clrChange>
          <a:extLst>
            <a:ext uri="{28A0092B-C50C-407E-A947-70E740481C1C}">
              <a14:useLocalDpi xmlns:a14="http://schemas.microsoft.com/office/drawing/2010/main" val="0"/>
            </a:ext>
          </a:extLst>
        </a:blip>
        <a:srcRect xmlns:a="http://schemas.openxmlformats.org/drawingml/2006/main" b="3460"/>
        <a:stretch xmlns:a="http://schemas.openxmlformats.org/drawingml/2006/main"/>
      </cdr:blipFill>
      <cdr:spPr>
        <a:xfrm xmlns:a="http://schemas.openxmlformats.org/drawingml/2006/main">
          <a:off x="25962" y="123825"/>
          <a:ext cx="1327638" cy="1343025"/>
        </a:xfrm>
        <a:prstGeom xmlns:a="http://schemas.openxmlformats.org/drawingml/2006/main" prst="rect">
          <a:avLst/>
        </a:prstGeom>
        <a:ln xmlns:a="http://schemas.openxmlformats.org/drawingml/2006/main">
          <a:noFill/>
        </a:ln>
      </cdr:spPr>
    </cdr:pic>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9524</xdr:colOff>
      <xdr:row>14</xdr:row>
      <xdr:rowOff>0</xdr:rowOff>
    </xdr:from>
    <xdr:to>
      <xdr:col>14</xdr:col>
      <xdr:colOff>66675</xdr:colOff>
      <xdr:row>53</xdr:row>
      <xdr:rowOff>9525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14</xdr:row>
      <xdr:rowOff>123825</xdr:rowOff>
    </xdr:from>
    <xdr:to>
      <xdr:col>13</xdr:col>
      <xdr:colOff>381000</xdr:colOff>
      <xdr:row>15</xdr:row>
      <xdr:rowOff>190500</xdr:rowOff>
    </xdr:to>
    <xdr:sp macro="" textlink="">
      <xdr:nvSpPr>
        <xdr:cNvPr id="3" name="TextBox 2"/>
        <xdr:cNvSpPr txBox="1"/>
      </xdr:nvSpPr>
      <xdr:spPr>
        <a:xfrm>
          <a:off x="6438900" y="2790825"/>
          <a:ext cx="990600" cy="228600"/>
        </a:xfrm>
        <a:prstGeom prst="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Core</a:t>
          </a:r>
        </a:p>
      </xdr:txBody>
    </xdr:sp>
    <xdr:clientData/>
  </xdr:twoCellAnchor>
  <xdr:twoCellAnchor>
    <xdr:from>
      <xdr:col>8</xdr:col>
      <xdr:colOff>74160</xdr:colOff>
      <xdr:row>17</xdr:row>
      <xdr:rowOff>19050</xdr:rowOff>
    </xdr:from>
    <xdr:to>
      <xdr:col>8</xdr:col>
      <xdr:colOff>74160</xdr:colOff>
      <xdr:row>49</xdr:row>
      <xdr:rowOff>129042</xdr:rowOff>
    </xdr:to>
    <xdr:cxnSp macro="">
      <xdr:nvCxnSpPr>
        <xdr:cNvPr id="4" name="Straight Connector 3"/>
        <xdr:cNvCxnSpPr/>
      </xdr:nvCxnSpPr>
      <xdr:spPr>
        <a:xfrm flipH="1">
          <a:off x="4074660" y="3209925"/>
          <a:ext cx="0" cy="5291592"/>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379983</xdr:colOff>
      <xdr:row>33</xdr:row>
      <xdr:rowOff>63101</xdr:rowOff>
    </xdr:from>
    <xdr:to>
      <xdr:col>13</xdr:col>
      <xdr:colOff>381000</xdr:colOff>
      <xdr:row>33</xdr:row>
      <xdr:rowOff>63101</xdr:rowOff>
    </xdr:to>
    <xdr:cxnSp macro="">
      <xdr:nvCxnSpPr>
        <xdr:cNvPr id="5" name="Straight Connector 4"/>
        <xdr:cNvCxnSpPr/>
      </xdr:nvCxnSpPr>
      <xdr:spPr>
        <a:xfrm>
          <a:off x="722883" y="5844776"/>
          <a:ext cx="6706617" cy="0"/>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0</xdr:colOff>
      <xdr:row>3</xdr:row>
      <xdr:rowOff>115335</xdr:rowOff>
    </xdr:from>
    <xdr:to>
      <xdr:col>13</xdr:col>
      <xdr:colOff>257175</xdr:colOff>
      <xdr:row>5</xdr:row>
      <xdr:rowOff>152400</xdr:rowOff>
    </xdr:to>
    <xdr:sp macro="" textlink="">
      <xdr:nvSpPr>
        <xdr:cNvPr id="6" name="Text Box 128"/>
        <xdr:cNvSpPr>
          <a:spLocks noChangeArrowheads="1"/>
        </xdr:cNvSpPr>
      </xdr:nvSpPr>
      <xdr:spPr bwMode="auto">
        <a:xfrm>
          <a:off x="0" y="686835"/>
          <a:ext cx="7305675" cy="418065"/>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chemeClr val="tx1"/>
              </a:solidFill>
              <a:latin typeface="+mn-lt"/>
            </a:rPr>
            <a:t>CUSTOMER VIEW </a:t>
          </a:r>
          <a:r>
            <a:rPr lang="en-GB" sz="2000" b="1" i="0" u="none" strike="noStrike" baseline="0">
              <a:solidFill>
                <a:srgbClr val="938B8B"/>
              </a:solidFill>
              <a:latin typeface="+mn-lt"/>
            </a:rPr>
            <a:t>CHART</a:t>
          </a:r>
        </a:p>
      </xdr:txBody>
    </xdr:sp>
    <xdr:clientData/>
  </xdr:twoCellAnchor>
  <xdr:twoCellAnchor editAs="absolute">
    <xdr:from>
      <xdr:col>3</xdr:col>
      <xdr:colOff>285749</xdr:colOff>
      <xdr:row>6</xdr:row>
      <xdr:rowOff>114300</xdr:rowOff>
    </xdr:from>
    <xdr:to>
      <xdr:col>13</xdr:col>
      <xdr:colOff>257174</xdr:colOff>
      <xdr:row>7</xdr:row>
      <xdr:rowOff>104775</xdr:rowOff>
    </xdr:to>
    <xdr:sp macro="" textlink="PROFILE_DESC">
      <xdr:nvSpPr>
        <xdr:cNvPr id="7" name="Rectangle 6"/>
        <xdr:cNvSpPr/>
      </xdr:nvSpPr>
      <xdr:spPr>
        <a:xfrm>
          <a:off x="1238249" y="1257300"/>
          <a:ext cx="60674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Holiday Park Visitors</a:t>
          </a:fld>
          <a:endParaRPr lang="en-GB" sz="2400" b="1">
            <a:latin typeface="+mn-lt"/>
          </a:endParaRPr>
        </a:p>
      </xdr:txBody>
    </xdr:sp>
    <xdr:clientData/>
  </xdr:twoCellAnchor>
  <xdr:twoCellAnchor editAs="absolute">
    <xdr:from>
      <xdr:col>3</xdr:col>
      <xdr:colOff>285750</xdr:colOff>
      <xdr:row>7</xdr:row>
      <xdr:rowOff>142875</xdr:rowOff>
    </xdr:from>
    <xdr:to>
      <xdr:col>13</xdr:col>
      <xdr:colOff>257174</xdr:colOff>
      <xdr:row>8</xdr:row>
      <xdr:rowOff>133350</xdr:rowOff>
    </xdr:to>
    <xdr:sp macro="" textlink="'Input Sheet'!C6">
      <xdr:nvSpPr>
        <xdr:cNvPr id="8" name="Rectangle 7"/>
        <xdr:cNvSpPr/>
      </xdr:nvSpPr>
      <xdr:spPr>
        <a:xfrm>
          <a:off x="1238250" y="1476375"/>
          <a:ext cx="60674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Great Britain</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3</xdr:col>
      <xdr:colOff>504825</xdr:colOff>
      <xdr:row>8</xdr:row>
      <xdr:rowOff>172802</xdr:rowOff>
    </xdr:to>
    <xdr:sp macro="" textlink="">
      <xdr:nvSpPr>
        <xdr:cNvPr id="9" name="Rectangle 8"/>
        <xdr:cNvSpPr/>
      </xdr:nvSpPr>
      <xdr:spPr>
        <a:xfrm>
          <a:off x="542925"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oneCell">
    <xdr:from>
      <xdr:col>2</xdr:col>
      <xdr:colOff>381000</xdr:colOff>
      <xdr:row>14</xdr:row>
      <xdr:rowOff>123825</xdr:rowOff>
    </xdr:from>
    <xdr:to>
      <xdr:col>4</xdr:col>
      <xdr:colOff>152400</xdr:colOff>
      <xdr:row>15</xdr:row>
      <xdr:rowOff>190500</xdr:rowOff>
    </xdr:to>
    <xdr:sp macro="" textlink="">
      <xdr:nvSpPr>
        <xdr:cNvPr id="10" name="TextBox 9"/>
        <xdr:cNvSpPr txBox="1"/>
      </xdr:nvSpPr>
      <xdr:spPr>
        <a:xfrm>
          <a:off x="723900" y="2790825"/>
          <a:ext cx="990600" cy="228600"/>
        </a:xfrm>
        <a:prstGeom prst="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Niche</a:t>
          </a:r>
        </a:p>
      </xdr:txBody>
    </xdr:sp>
    <xdr:clientData/>
  </xdr:twoCellAnchor>
  <xdr:twoCellAnchor editAs="oneCell">
    <xdr:from>
      <xdr:col>12</xdr:col>
      <xdr:colOff>9525</xdr:colOff>
      <xdr:row>51</xdr:row>
      <xdr:rowOff>19050</xdr:rowOff>
    </xdr:from>
    <xdr:to>
      <xdr:col>13</xdr:col>
      <xdr:colOff>390525</xdr:colOff>
      <xdr:row>52</xdr:row>
      <xdr:rowOff>85725</xdr:rowOff>
    </xdr:to>
    <xdr:sp macro="" textlink="">
      <xdr:nvSpPr>
        <xdr:cNvPr id="11" name="TextBox 10"/>
        <xdr:cNvSpPr txBox="1"/>
      </xdr:nvSpPr>
      <xdr:spPr>
        <a:xfrm>
          <a:off x="6448425" y="8715375"/>
          <a:ext cx="990600" cy="228600"/>
        </a:xfrm>
        <a:prstGeom prst="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Opportunity</a:t>
          </a:r>
        </a:p>
      </xdr:txBody>
    </xdr:sp>
    <xdr:clientData/>
  </xdr:twoCellAnchor>
  <xdr:twoCellAnchor editAs="oneCell">
    <xdr:from>
      <xdr:col>2</xdr:col>
      <xdr:colOff>352425</xdr:colOff>
      <xdr:row>51</xdr:row>
      <xdr:rowOff>28575</xdr:rowOff>
    </xdr:from>
    <xdr:to>
      <xdr:col>4</xdr:col>
      <xdr:colOff>123225</xdr:colOff>
      <xdr:row>52</xdr:row>
      <xdr:rowOff>85725</xdr:rowOff>
    </xdr:to>
    <xdr:sp macro="" textlink="">
      <xdr:nvSpPr>
        <xdr:cNvPr id="12" name="TextBox 11"/>
        <xdr:cNvSpPr txBox="1"/>
      </xdr:nvSpPr>
      <xdr:spPr>
        <a:xfrm>
          <a:off x="695325" y="8724900"/>
          <a:ext cx="990000" cy="219075"/>
        </a:xfrm>
        <a:prstGeom prst="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Low Priority</a:t>
          </a:r>
        </a:p>
      </xdr:txBody>
    </xdr:sp>
    <xdr:clientData/>
  </xdr:twoCellAnchor>
  <xdr:twoCellAnchor editAs="absolute">
    <xdr:from>
      <xdr:col>8</xdr:col>
      <xdr:colOff>171449</xdr:colOff>
      <xdr:row>16</xdr:row>
      <xdr:rowOff>85725</xdr:rowOff>
    </xdr:from>
    <xdr:to>
      <xdr:col>13</xdr:col>
      <xdr:colOff>476250</xdr:colOff>
      <xdr:row>33</xdr:row>
      <xdr:rowOff>19050</xdr:rowOff>
    </xdr:to>
    <xdr:sp macro="" textlink="$C$82">
      <xdr:nvSpPr>
        <xdr:cNvPr id="13" name="Rectangle 12"/>
        <xdr:cNvSpPr/>
      </xdr:nvSpPr>
      <xdr:spPr>
        <a:xfrm>
          <a:off x="4171949" y="3114675"/>
          <a:ext cx="3352801" cy="2686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BA23A59-9923-4D66-AFBC-1D1C88AB03E6}" type="TxLink">
            <a:rPr lang="en-US" sz="1400" b="0" i="0" u="none" strike="noStrike">
              <a:solidFill>
                <a:srgbClr val="000000"/>
              </a:solidFill>
              <a:latin typeface="Calibri"/>
            </a:rPr>
            <a:pPr algn="ctr"/>
            <a:t> </a:t>
          </a:fld>
          <a:endParaRPr lang="en-GB" sz="1800"/>
        </a:p>
      </xdr:txBody>
    </xdr:sp>
    <xdr:clientData/>
  </xdr:twoCellAnchor>
  <mc:AlternateContent xmlns:mc="http://schemas.openxmlformats.org/markup-compatibility/2006">
    <mc:Choice xmlns:a14="http://schemas.microsoft.com/office/drawing/2010/main" Requires="a14">
      <xdr:twoCellAnchor editAs="absolute">
        <xdr:from>
          <xdr:col>16</xdr:col>
          <xdr:colOff>0</xdr:colOff>
          <xdr:row>13</xdr:row>
          <xdr:rowOff>19050</xdr:rowOff>
        </xdr:from>
        <xdr:to>
          <xdr:col>17</xdr:col>
          <xdr:colOff>200025</xdr:colOff>
          <xdr:row>13</xdr:row>
          <xdr:rowOff>161925</xdr:rowOff>
        </xdr:to>
        <xdr:sp macro="" textlink="">
          <xdr:nvSpPr>
            <xdr:cNvPr id="7169" name="Check Box 1" hidden="1">
              <a:extLst>
                <a:ext uri="{63B3BB69-23CF-44E3-9099-C40C66FF867C}">
                  <a14:compatExt spid="_x0000_s7169"/>
                </a:ext>
              </a:extLst>
            </xdr:cNvPr>
            <xdr:cNvSpPr/>
          </xdr:nvSpPr>
          <xdr:spPr>
            <a:xfrm>
              <a:off x="0" y="0"/>
              <a:ext cx="0" cy="0"/>
            </a:xfrm>
            <a:prstGeom prst="rect">
              <a:avLst/>
            </a:prstGeom>
          </xdr:spPr>
        </xdr:sp>
        <xdr:clientData fLocksWithSheet="0"/>
      </xdr:twoCellAnchor>
    </mc:Choice>
    <mc:Fallback/>
  </mc:AlternateContent>
  <xdr:twoCellAnchor editAs="absolute">
    <xdr:from>
      <xdr:col>2</xdr:col>
      <xdr:colOff>400050</xdr:colOff>
      <xdr:row>16</xdr:row>
      <xdr:rowOff>95249</xdr:rowOff>
    </xdr:from>
    <xdr:to>
      <xdr:col>8</xdr:col>
      <xdr:colOff>152400</xdr:colOff>
      <xdr:row>33</xdr:row>
      <xdr:rowOff>19049</xdr:rowOff>
    </xdr:to>
    <xdr:sp macro="" textlink="$C$83">
      <xdr:nvSpPr>
        <xdr:cNvPr id="15" name="Rectangle 14"/>
        <xdr:cNvSpPr/>
      </xdr:nvSpPr>
      <xdr:spPr>
        <a:xfrm>
          <a:off x="742950" y="3124199"/>
          <a:ext cx="3409950" cy="26765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29277E6-285F-4AE2-93B8-66AA01347896}" type="TxLink">
            <a:rPr lang="en-US" sz="1400" b="0" i="0" u="none" strike="noStrike">
              <a:solidFill>
                <a:srgbClr val="000000"/>
              </a:solidFill>
              <a:latin typeface="Calibri"/>
            </a:rPr>
            <a:pPr algn="ctr"/>
            <a:t> </a:t>
          </a:fld>
          <a:endParaRPr lang="en-GB" sz="1800"/>
        </a:p>
      </xdr:txBody>
    </xdr:sp>
    <xdr:clientData/>
  </xdr:twoCellAnchor>
  <xdr:twoCellAnchor editAs="absolute">
    <xdr:from>
      <xdr:col>8</xdr:col>
      <xdr:colOff>85725</xdr:colOff>
      <xdr:row>33</xdr:row>
      <xdr:rowOff>38100</xdr:rowOff>
    </xdr:from>
    <xdr:to>
      <xdr:col>13</xdr:col>
      <xdr:colOff>381000</xdr:colOff>
      <xdr:row>49</xdr:row>
      <xdr:rowOff>114300</xdr:rowOff>
    </xdr:to>
    <xdr:sp macro="" textlink="$C$84">
      <xdr:nvSpPr>
        <xdr:cNvPr id="16" name="Rectangle 15"/>
        <xdr:cNvSpPr/>
      </xdr:nvSpPr>
      <xdr:spPr>
        <a:xfrm>
          <a:off x="4086225" y="5819775"/>
          <a:ext cx="3343275" cy="2667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2DBE1A1-0DAE-4991-80DC-CC808B7460AC}" type="TxLink">
            <a:rPr lang="en-US" sz="1400" b="0" i="0" u="none" strike="noStrike">
              <a:solidFill>
                <a:srgbClr val="000000"/>
              </a:solidFill>
              <a:latin typeface="Calibri"/>
            </a:rPr>
            <a:pPr algn="ctr"/>
            <a:t> </a:t>
          </a:fld>
          <a:endParaRPr lang="en-GB" sz="1400"/>
        </a:p>
      </xdr:txBody>
    </xdr:sp>
    <xdr:clientData/>
  </xdr:twoCellAnchor>
  <xdr:twoCellAnchor editAs="absolute">
    <xdr:from>
      <xdr:col>2</xdr:col>
      <xdr:colOff>400049</xdr:colOff>
      <xdr:row>33</xdr:row>
      <xdr:rowOff>38100</xdr:rowOff>
    </xdr:from>
    <xdr:to>
      <xdr:col>8</xdr:col>
      <xdr:colOff>152400</xdr:colOff>
      <xdr:row>49</xdr:row>
      <xdr:rowOff>114300</xdr:rowOff>
    </xdr:to>
    <xdr:sp macro="" textlink="$C$85">
      <xdr:nvSpPr>
        <xdr:cNvPr id="17" name="Rectangle 16"/>
        <xdr:cNvSpPr/>
      </xdr:nvSpPr>
      <xdr:spPr>
        <a:xfrm>
          <a:off x="742949" y="5819775"/>
          <a:ext cx="3409951" cy="2667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F8CEADD-EF7A-4CF4-BFFA-B2528342DE8B}" type="TxLink">
            <a:rPr lang="en-US" sz="1400" b="0" i="0" u="none" strike="noStrike">
              <a:solidFill>
                <a:srgbClr val="000000"/>
              </a:solidFill>
              <a:latin typeface="Calibri"/>
            </a:rPr>
            <a:pPr algn="ctr"/>
            <a:t> </a:t>
          </a:fld>
          <a:endParaRPr lang="en-GB" sz="1400"/>
        </a:p>
      </xdr:txBody>
    </xdr:sp>
    <xdr:clientData/>
  </xdr:twoCellAnchor>
  <xdr:twoCellAnchor>
    <xdr:from>
      <xdr:col>13</xdr:col>
      <xdr:colOff>566737</xdr:colOff>
      <xdr:row>15</xdr:row>
      <xdr:rowOff>152400</xdr:rowOff>
    </xdr:from>
    <xdr:to>
      <xdr:col>14</xdr:col>
      <xdr:colOff>245137</xdr:colOff>
      <xdr:row>17</xdr:row>
      <xdr:rowOff>78450</xdr:rowOff>
    </xdr:to>
    <xdr:sp macro="" textlink="">
      <xdr:nvSpPr>
        <xdr:cNvPr id="18" name="Oval 17"/>
        <xdr:cNvSpPr>
          <a:spLocks noChangeAspect="1"/>
        </xdr:cNvSpPr>
      </xdr:nvSpPr>
      <xdr:spPr>
        <a:xfrm>
          <a:off x="7615237" y="2981325"/>
          <a:ext cx="288000" cy="288000"/>
        </a:xfrm>
        <a:prstGeom prst="ellipse">
          <a:avLst/>
        </a:prstGeom>
        <a:solidFill>
          <a:srgbClr val="304DEC"/>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17</xdr:row>
      <xdr:rowOff>114300</xdr:rowOff>
    </xdr:from>
    <xdr:to>
      <xdr:col>14</xdr:col>
      <xdr:colOff>245137</xdr:colOff>
      <xdr:row>19</xdr:row>
      <xdr:rowOff>78450</xdr:rowOff>
    </xdr:to>
    <xdr:sp macro="" textlink="">
      <xdr:nvSpPr>
        <xdr:cNvPr id="19" name="Oval 18"/>
        <xdr:cNvSpPr>
          <a:spLocks noChangeAspect="1"/>
        </xdr:cNvSpPr>
      </xdr:nvSpPr>
      <xdr:spPr>
        <a:xfrm>
          <a:off x="7615237" y="3305175"/>
          <a:ext cx="288000" cy="288000"/>
        </a:xfrm>
        <a:prstGeom prst="ellipse">
          <a:avLst/>
        </a:prstGeom>
        <a:solidFill>
          <a:srgbClr val="6F83F3"/>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19</xdr:row>
      <xdr:rowOff>114300</xdr:rowOff>
    </xdr:from>
    <xdr:to>
      <xdr:col>14</xdr:col>
      <xdr:colOff>245137</xdr:colOff>
      <xdr:row>21</xdr:row>
      <xdr:rowOff>78450</xdr:rowOff>
    </xdr:to>
    <xdr:sp macro="" textlink="">
      <xdr:nvSpPr>
        <xdr:cNvPr id="20" name="Oval 19"/>
        <xdr:cNvSpPr>
          <a:spLocks noChangeAspect="1"/>
        </xdr:cNvSpPr>
      </xdr:nvSpPr>
      <xdr:spPr>
        <a:xfrm>
          <a:off x="7615237" y="3629025"/>
          <a:ext cx="288000" cy="288000"/>
        </a:xfrm>
        <a:prstGeom prst="ellipse">
          <a:avLst/>
        </a:prstGeom>
        <a:solidFill>
          <a:srgbClr val="AAB8F5"/>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21</xdr:row>
      <xdr:rowOff>114300</xdr:rowOff>
    </xdr:from>
    <xdr:to>
      <xdr:col>14</xdr:col>
      <xdr:colOff>245137</xdr:colOff>
      <xdr:row>23</xdr:row>
      <xdr:rowOff>78450</xdr:rowOff>
    </xdr:to>
    <xdr:sp macro="" textlink="">
      <xdr:nvSpPr>
        <xdr:cNvPr id="21" name="Oval 20"/>
        <xdr:cNvSpPr>
          <a:spLocks noChangeAspect="1"/>
        </xdr:cNvSpPr>
      </xdr:nvSpPr>
      <xdr:spPr>
        <a:xfrm>
          <a:off x="7615237" y="3952875"/>
          <a:ext cx="288000" cy="288000"/>
        </a:xfrm>
        <a:prstGeom prst="ellipse">
          <a:avLst/>
        </a:prstGeom>
        <a:solidFill>
          <a:srgbClr val="7D38BA"/>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23</xdr:row>
      <xdr:rowOff>114300</xdr:rowOff>
    </xdr:from>
    <xdr:to>
      <xdr:col>14</xdr:col>
      <xdr:colOff>245137</xdr:colOff>
      <xdr:row>25</xdr:row>
      <xdr:rowOff>78450</xdr:rowOff>
    </xdr:to>
    <xdr:sp macro="" textlink="">
      <xdr:nvSpPr>
        <xdr:cNvPr id="22" name="Oval 21"/>
        <xdr:cNvSpPr>
          <a:spLocks noChangeAspect="1"/>
        </xdr:cNvSpPr>
      </xdr:nvSpPr>
      <xdr:spPr>
        <a:xfrm>
          <a:off x="7615237" y="4276725"/>
          <a:ext cx="288000" cy="288000"/>
        </a:xfrm>
        <a:prstGeom prst="ellipse">
          <a:avLst/>
        </a:prstGeom>
        <a:solidFill>
          <a:srgbClr val="BD9EDB"/>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25</xdr:row>
      <xdr:rowOff>114300</xdr:rowOff>
    </xdr:from>
    <xdr:to>
      <xdr:col>14</xdr:col>
      <xdr:colOff>245137</xdr:colOff>
      <xdr:row>27</xdr:row>
      <xdr:rowOff>78450</xdr:rowOff>
    </xdr:to>
    <xdr:sp macro="" textlink="">
      <xdr:nvSpPr>
        <xdr:cNvPr id="23" name="Oval 22"/>
        <xdr:cNvSpPr>
          <a:spLocks noChangeAspect="1"/>
        </xdr:cNvSpPr>
      </xdr:nvSpPr>
      <xdr:spPr>
        <a:xfrm>
          <a:off x="7615237" y="4600575"/>
          <a:ext cx="288000" cy="288000"/>
        </a:xfrm>
        <a:prstGeom prst="ellipse">
          <a:avLst/>
        </a:prstGeom>
        <a:solidFill>
          <a:srgbClr val="4F9342"/>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27</xdr:row>
      <xdr:rowOff>114300</xdr:rowOff>
    </xdr:from>
    <xdr:to>
      <xdr:col>14</xdr:col>
      <xdr:colOff>245137</xdr:colOff>
      <xdr:row>29</xdr:row>
      <xdr:rowOff>78450</xdr:rowOff>
    </xdr:to>
    <xdr:sp macro="" textlink="">
      <xdr:nvSpPr>
        <xdr:cNvPr id="24" name="Oval 23"/>
        <xdr:cNvSpPr>
          <a:spLocks noChangeAspect="1"/>
        </xdr:cNvSpPr>
      </xdr:nvSpPr>
      <xdr:spPr>
        <a:xfrm>
          <a:off x="7615237" y="4924425"/>
          <a:ext cx="288000" cy="288000"/>
        </a:xfrm>
        <a:prstGeom prst="ellipse">
          <a:avLst/>
        </a:prstGeom>
        <a:solidFill>
          <a:srgbClr val="71A867"/>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29</xdr:row>
      <xdr:rowOff>114300</xdr:rowOff>
    </xdr:from>
    <xdr:to>
      <xdr:col>14</xdr:col>
      <xdr:colOff>245137</xdr:colOff>
      <xdr:row>31</xdr:row>
      <xdr:rowOff>78450</xdr:rowOff>
    </xdr:to>
    <xdr:sp macro="" textlink="">
      <xdr:nvSpPr>
        <xdr:cNvPr id="25" name="Oval 24"/>
        <xdr:cNvSpPr>
          <a:spLocks noChangeAspect="1"/>
        </xdr:cNvSpPr>
      </xdr:nvSpPr>
      <xdr:spPr>
        <a:xfrm>
          <a:off x="7615237" y="5248275"/>
          <a:ext cx="288000" cy="288000"/>
        </a:xfrm>
        <a:prstGeom prst="ellipse">
          <a:avLst/>
        </a:prstGeom>
        <a:solidFill>
          <a:srgbClr val="94BE8E"/>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31</xdr:row>
      <xdr:rowOff>114300</xdr:rowOff>
    </xdr:from>
    <xdr:to>
      <xdr:col>14</xdr:col>
      <xdr:colOff>245137</xdr:colOff>
      <xdr:row>33</xdr:row>
      <xdr:rowOff>78450</xdr:rowOff>
    </xdr:to>
    <xdr:sp macro="" textlink="">
      <xdr:nvSpPr>
        <xdr:cNvPr id="26" name="Oval 25"/>
        <xdr:cNvSpPr>
          <a:spLocks noChangeAspect="1"/>
        </xdr:cNvSpPr>
      </xdr:nvSpPr>
      <xdr:spPr>
        <a:xfrm>
          <a:off x="7615237" y="5572125"/>
          <a:ext cx="288000" cy="288000"/>
        </a:xfrm>
        <a:prstGeom prst="ellipse">
          <a:avLst/>
        </a:prstGeom>
        <a:solidFill>
          <a:srgbClr val="B9D2B4"/>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33</xdr:row>
      <xdr:rowOff>114300</xdr:rowOff>
    </xdr:from>
    <xdr:to>
      <xdr:col>14</xdr:col>
      <xdr:colOff>245137</xdr:colOff>
      <xdr:row>35</xdr:row>
      <xdr:rowOff>78450</xdr:rowOff>
    </xdr:to>
    <xdr:sp macro="" textlink="">
      <xdr:nvSpPr>
        <xdr:cNvPr id="27" name="Oval 26"/>
        <xdr:cNvSpPr>
          <a:spLocks noChangeAspect="1"/>
        </xdr:cNvSpPr>
      </xdr:nvSpPr>
      <xdr:spPr>
        <a:xfrm>
          <a:off x="7615237" y="5895975"/>
          <a:ext cx="288000" cy="288000"/>
        </a:xfrm>
        <a:prstGeom prst="ellipse">
          <a:avLst/>
        </a:prstGeom>
        <a:solidFill>
          <a:srgbClr val="DCE9D7"/>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35</xdr:row>
      <xdr:rowOff>114300</xdr:rowOff>
    </xdr:from>
    <xdr:to>
      <xdr:col>14</xdr:col>
      <xdr:colOff>245137</xdr:colOff>
      <xdr:row>37</xdr:row>
      <xdr:rowOff>78450</xdr:rowOff>
    </xdr:to>
    <xdr:sp macro="" textlink="">
      <xdr:nvSpPr>
        <xdr:cNvPr id="28" name="Oval 27"/>
        <xdr:cNvSpPr>
          <a:spLocks noChangeAspect="1"/>
        </xdr:cNvSpPr>
      </xdr:nvSpPr>
      <xdr:spPr>
        <a:xfrm>
          <a:off x="7615237" y="6219825"/>
          <a:ext cx="288000" cy="288000"/>
        </a:xfrm>
        <a:prstGeom prst="ellipse">
          <a:avLst/>
        </a:prstGeom>
        <a:solidFill>
          <a:srgbClr val="F4742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37</xdr:row>
      <xdr:rowOff>114300</xdr:rowOff>
    </xdr:from>
    <xdr:to>
      <xdr:col>14</xdr:col>
      <xdr:colOff>245137</xdr:colOff>
      <xdr:row>39</xdr:row>
      <xdr:rowOff>78450</xdr:rowOff>
    </xdr:to>
    <xdr:sp macro="" textlink="">
      <xdr:nvSpPr>
        <xdr:cNvPr id="29" name="Oval 28"/>
        <xdr:cNvSpPr>
          <a:spLocks noChangeAspect="1"/>
        </xdr:cNvSpPr>
      </xdr:nvSpPr>
      <xdr:spPr>
        <a:xfrm>
          <a:off x="7615237" y="6543675"/>
          <a:ext cx="288000" cy="288000"/>
        </a:xfrm>
        <a:prstGeom prst="ellipse">
          <a:avLst/>
        </a:prstGeom>
        <a:solidFill>
          <a:srgbClr val="F79E64"/>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39</xdr:row>
      <xdr:rowOff>114300</xdr:rowOff>
    </xdr:from>
    <xdr:to>
      <xdr:col>14</xdr:col>
      <xdr:colOff>245137</xdr:colOff>
      <xdr:row>41</xdr:row>
      <xdr:rowOff>78450</xdr:rowOff>
    </xdr:to>
    <xdr:sp macro="" textlink="">
      <xdr:nvSpPr>
        <xdr:cNvPr id="30" name="Oval 29"/>
        <xdr:cNvSpPr>
          <a:spLocks noChangeAspect="1"/>
        </xdr:cNvSpPr>
      </xdr:nvSpPr>
      <xdr:spPr>
        <a:xfrm>
          <a:off x="7615237" y="6867525"/>
          <a:ext cx="288000" cy="288000"/>
        </a:xfrm>
        <a:prstGeom prst="ellipse">
          <a:avLst/>
        </a:prstGeom>
        <a:solidFill>
          <a:srgbClr val="FAC8A7"/>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41</xdr:row>
      <xdr:rowOff>114300</xdr:rowOff>
    </xdr:from>
    <xdr:to>
      <xdr:col>14</xdr:col>
      <xdr:colOff>245137</xdr:colOff>
      <xdr:row>43</xdr:row>
      <xdr:rowOff>78450</xdr:rowOff>
    </xdr:to>
    <xdr:sp macro="" textlink="">
      <xdr:nvSpPr>
        <xdr:cNvPr id="31" name="Oval 30"/>
        <xdr:cNvSpPr>
          <a:spLocks noChangeAspect="1"/>
        </xdr:cNvSpPr>
      </xdr:nvSpPr>
      <xdr:spPr>
        <a:xfrm>
          <a:off x="7615237" y="7191375"/>
          <a:ext cx="288000" cy="288000"/>
        </a:xfrm>
        <a:prstGeom prst="ellipse">
          <a:avLst/>
        </a:prstGeom>
        <a:solidFill>
          <a:srgbClr val="FDE3D2"/>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43</xdr:row>
      <xdr:rowOff>114300</xdr:rowOff>
    </xdr:from>
    <xdr:to>
      <xdr:col>14</xdr:col>
      <xdr:colOff>245137</xdr:colOff>
      <xdr:row>45</xdr:row>
      <xdr:rowOff>78450</xdr:rowOff>
    </xdr:to>
    <xdr:sp macro="" textlink="">
      <xdr:nvSpPr>
        <xdr:cNvPr id="32" name="Oval 31"/>
        <xdr:cNvSpPr>
          <a:spLocks noChangeAspect="1"/>
        </xdr:cNvSpPr>
      </xdr:nvSpPr>
      <xdr:spPr>
        <a:xfrm>
          <a:off x="7615237" y="7515225"/>
          <a:ext cx="288000" cy="288000"/>
        </a:xfrm>
        <a:prstGeom prst="ellipse">
          <a:avLst/>
        </a:prstGeom>
        <a:solidFill>
          <a:srgbClr val="00A1C5"/>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45</xdr:row>
      <xdr:rowOff>114300</xdr:rowOff>
    </xdr:from>
    <xdr:to>
      <xdr:col>14</xdr:col>
      <xdr:colOff>245137</xdr:colOff>
      <xdr:row>47</xdr:row>
      <xdr:rowOff>78450</xdr:rowOff>
    </xdr:to>
    <xdr:sp macro="" textlink="">
      <xdr:nvSpPr>
        <xdr:cNvPr id="33" name="Oval 32"/>
        <xdr:cNvSpPr>
          <a:spLocks noChangeAspect="1"/>
        </xdr:cNvSpPr>
      </xdr:nvSpPr>
      <xdr:spPr>
        <a:xfrm>
          <a:off x="7615237" y="7839075"/>
          <a:ext cx="288000" cy="288000"/>
        </a:xfrm>
        <a:prstGeom prst="ellipse">
          <a:avLst/>
        </a:prstGeom>
        <a:solidFill>
          <a:srgbClr val="4DBDD5"/>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47</xdr:row>
      <xdr:rowOff>114300</xdr:rowOff>
    </xdr:from>
    <xdr:to>
      <xdr:col>14</xdr:col>
      <xdr:colOff>245137</xdr:colOff>
      <xdr:row>49</xdr:row>
      <xdr:rowOff>78450</xdr:rowOff>
    </xdr:to>
    <xdr:sp macro="" textlink="">
      <xdr:nvSpPr>
        <xdr:cNvPr id="34" name="Oval 33"/>
        <xdr:cNvSpPr>
          <a:spLocks noChangeAspect="1"/>
        </xdr:cNvSpPr>
      </xdr:nvSpPr>
      <xdr:spPr>
        <a:xfrm>
          <a:off x="7615237" y="8162925"/>
          <a:ext cx="288000" cy="288000"/>
        </a:xfrm>
        <a:prstGeom prst="ellipse">
          <a:avLst/>
        </a:prstGeom>
        <a:solidFill>
          <a:srgbClr val="99D8E9"/>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49</xdr:row>
      <xdr:rowOff>114300</xdr:rowOff>
    </xdr:from>
    <xdr:to>
      <xdr:col>14</xdr:col>
      <xdr:colOff>245137</xdr:colOff>
      <xdr:row>51</xdr:row>
      <xdr:rowOff>78450</xdr:rowOff>
    </xdr:to>
    <xdr:sp macro="" textlink="">
      <xdr:nvSpPr>
        <xdr:cNvPr id="35" name="Oval 34"/>
        <xdr:cNvSpPr>
          <a:spLocks noChangeAspect="1"/>
        </xdr:cNvSpPr>
      </xdr:nvSpPr>
      <xdr:spPr>
        <a:xfrm>
          <a:off x="7615237" y="8486775"/>
          <a:ext cx="288000" cy="288000"/>
        </a:xfrm>
        <a:prstGeom prst="ellipse">
          <a:avLst/>
        </a:prstGeom>
        <a:solidFill>
          <a:srgbClr val="E44296"/>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0</xdr:colOff>
      <xdr:row>0</xdr:row>
      <xdr:rowOff>0</xdr:rowOff>
    </xdr:from>
    <xdr:to>
      <xdr:col>17</xdr:col>
      <xdr:colOff>542700</xdr:colOff>
      <xdr:row>3</xdr:row>
      <xdr:rowOff>40500</xdr:rowOff>
    </xdr:to>
    <xdr:sp macro="" textlink="">
      <xdr:nvSpPr>
        <xdr:cNvPr id="36" name="Rectangle 35"/>
        <xdr:cNvSpPr/>
      </xdr:nvSpPr>
      <xdr:spPr>
        <a:xfrm>
          <a:off x="0" y="0"/>
          <a:ext cx="10029600" cy="612000"/>
        </a:xfrm>
        <a:prstGeom prst="rect">
          <a:avLst/>
        </a:prstGeom>
        <a:solidFill>
          <a:srgbClr val="C00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402590</xdr:colOff>
      <xdr:row>0</xdr:row>
      <xdr:rowOff>72000</xdr:rowOff>
    </xdr:from>
    <xdr:to>
      <xdr:col>13</xdr:col>
      <xdr:colOff>97790</xdr:colOff>
      <xdr:row>2</xdr:row>
      <xdr:rowOff>159000</xdr:rowOff>
    </xdr:to>
    <xdr:sp macro="" textlink="">
      <xdr:nvSpPr>
        <xdr:cNvPr id="37" name="Rounded Rectangle 36">
          <a:hlinkClick xmlns:r="http://schemas.openxmlformats.org/officeDocument/2006/relationships" r:id="rId2" tooltip="Acorn Category Profile"/>
        </xdr:cNvPr>
        <xdr:cNvSpPr/>
      </xdr:nvSpPr>
      <xdr:spPr>
        <a:xfrm>
          <a:off x="6231890" y="72000"/>
          <a:ext cx="914400" cy="468000"/>
        </a:xfrm>
        <a:prstGeom prst="roundRect">
          <a:avLst/>
        </a:prstGeom>
        <a:noFill/>
        <a:ln w="3175">
          <a:solidFill>
            <a:srgbClr val="8E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13</xdr:col>
      <xdr:colOff>555149</xdr:colOff>
      <xdr:row>0</xdr:row>
      <xdr:rowOff>72000</xdr:rowOff>
    </xdr:from>
    <xdr:to>
      <xdr:col>15</xdr:col>
      <xdr:colOff>250349</xdr:colOff>
      <xdr:row>2</xdr:row>
      <xdr:rowOff>159000</xdr:rowOff>
    </xdr:to>
    <xdr:sp macro="" textlink="">
      <xdr:nvSpPr>
        <xdr:cNvPr id="38" name="Rounded Rectangle 37">
          <a:hlinkClick xmlns:r="http://schemas.openxmlformats.org/officeDocument/2006/relationships" r:id="rId3" tooltip="Acorn Group Profile"/>
        </xdr:cNvPr>
        <xdr:cNvSpPr/>
      </xdr:nvSpPr>
      <xdr:spPr>
        <a:xfrm>
          <a:off x="7603649" y="72000"/>
          <a:ext cx="914400" cy="468000"/>
        </a:xfrm>
        <a:prstGeom prst="roundRect">
          <a:avLst/>
        </a:prstGeom>
        <a:noFill/>
        <a:ln w="3175">
          <a:solidFill>
            <a:srgbClr val="8E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16</xdr:col>
      <xdr:colOff>98109</xdr:colOff>
      <xdr:row>0</xdr:row>
      <xdr:rowOff>72000</xdr:rowOff>
    </xdr:from>
    <xdr:to>
      <xdr:col>17</xdr:col>
      <xdr:colOff>402909</xdr:colOff>
      <xdr:row>2</xdr:row>
      <xdr:rowOff>159000</xdr:rowOff>
    </xdr:to>
    <xdr:sp macro="" textlink="">
      <xdr:nvSpPr>
        <xdr:cNvPr id="39" name="Rounded Rectangle 38">
          <a:hlinkClick xmlns:r="http://schemas.openxmlformats.org/officeDocument/2006/relationships" r:id="rId4" tooltip="Acorn Type Profile"/>
        </xdr:cNvPr>
        <xdr:cNvSpPr/>
      </xdr:nvSpPr>
      <xdr:spPr>
        <a:xfrm>
          <a:off x="8975409" y="72000"/>
          <a:ext cx="914400" cy="468000"/>
        </a:xfrm>
        <a:prstGeom prst="roundRect">
          <a:avLst/>
        </a:prstGeom>
        <a:noFill/>
        <a:ln w="3175">
          <a:solidFill>
            <a:srgbClr val="8E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6</xdr:col>
      <xdr:colOff>347027</xdr:colOff>
      <xdr:row>0</xdr:row>
      <xdr:rowOff>72000</xdr:rowOff>
    </xdr:from>
    <xdr:to>
      <xdr:col>8</xdr:col>
      <xdr:colOff>188912</xdr:colOff>
      <xdr:row>2</xdr:row>
      <xdr:rowOff>159000</xdr:rowOff>
    </xdr:to>
    <xdr:sp macro="" textlink="">
      <xdr:nvSpPr>
        <xdr:cNvPr id="40" name="Rounded Rectangle 39">
          <a:hlinkClick xmlns:r="http://schemas.openxmlformats.org/officeDocument/2006/relationships" r:id="rId5" tooltip="Customer View Chart"/>
        </xdr:cNvPr>
        <xdr:cNvSpPr/>
      </xdr:nvSpPr>
      <xdr:spPr>
        <a:xfrm>
          <a:off x="3061652" y="72000"/>
          <a:ext cx="1127760" cy="468000"/>
        </a:xfrm>
        <a:prstGeom prst="roundRect">
          <a:avLst/>
        </a:prstGeom>
        <a:solidFill>
          <a:srgbClr val="8E0000"/>
        </a:solidFill>
        <a:ln w="3175">
          <a:solidFill>
            <a:srgbClr val="8E0000"/>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CUSTOMER</a:t>
          </a:r>
          <a:r>
            <a:rPr lang="en-GB" sz="1050" b="1" baseline="0"/>
            <a:t> VIEW CHART</a:t>
          </a:r>
          <a:endParaRPr lang="en-GB" sz="1050" b="1"/>
        </a:p>
      </xdr:txBody>
    </xdr:sp>
    <xdr:clientData/>
  </xdr:twoCellAnchor>
  <xdr:twoCellAnchor editAs="absolute">
    <xdr:from>
      <xdr:col>9</xdr:col>
      <xdr:colOff>36671</xdr:colOff>
      <xdr:row>0</xdr:row>
      <xdr:rowOff>72000</xdr:rowOff>
    </xdr:from>
    <xdr:to>
      <xdr:col>10</xdr:col>
      <xdr:colOff>554831</xdr:colOff>
      <xdr:row>2</xdr:row>
      <xdr:rowOff>159000</xdr:rowOff>
    </xdr:to>
    <xdr:sp macro="" textlink="">
      <xdr:nvSpPr>
        <xdr:cNvPr id="41" name="Rounded Rectangle 40">
          <a:hlinkClick xmlns:r="http://schemas.openxmlformats.org/officeDocument/2006/relationships" r:id="rId6" tooltip="Profile Features"/>
        </xdr:cNvPr>
        <xdr:cNvSpPr/>
      </xdr:nvSpPr>
      <xdr:spPr>
        <a:xfrm>
          <a:off x="4646771" y="72000"/>
          <a:ext cx="1127760" cy="468000"/>
        </a:xfrm>
        <a:prstGeom prst="roundRect">
          <a:avLst/>
        </a:prstGeom>
        <a:noFill/>
        <a:ln w="3175">
          <a:solidFill>
            <a:srgbClr val="8E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PROFILE FEATURES</a:t>
          </a:r>
        </a:p>
      </xdr:txBody>
    </xdr:sp>
    <xdr:clientData/>
  </xdr:twoCellAnchor>
  <xdr:twoCellAnchor editAs="absolute">
    <xdr:from>
      <xdr:col>15</xdr:col>
      <xdr:colOff>509618</xdr:colOff>
      <xdr:row>3</xdr:row>
      <xdr:rowOff>147915</xdr:rowOff>
    </xdr:from>
    <xdr:to>
      <xdr:col>17</xdr:col>
      <xdr:colOff>549201</xdr:colOff>
      <xdr:row>5</xdr:row>
      <xdr:rowOff>33057</xdr:rowOff>
    </xdr:to>
    <xdr:pic>
      <xdr:nvPicPr>
        <xdr:cNvPr id="42" name="Picture 41">
          <a:hlinkClick xmlns:r="http://schemas.openxmlformats.org/officeDocument/2006/relationships" r:id="rId7" tooltip="Acorn Online Microsite"/>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777318" y="719415"/>
          <a:ext cx="1258783" cy="266142"/>
        </a:xfrm>
        <a:prstGeom prst="rect">
          <a:avLst/>
        </a:prstGeom>
      </xdr:spPr>
    </xdr:pic>
    <xdr:clientData/>
  </xdr:twoCellAnchor>
  <xdr:twoCellAnchor editAs="absolute">
    <xdr:from>
      <xdr:col>0</xdr:col>
      <xdr:colOff>76200</xdr:colOff>
      <xdr:row>9</xdr:row>
      <xdr:rowOff>19050</xdr:rowOff>
    </xdr:from>
    <xdr:to>
      <xdr:col>17</xdr:col>
      <xdr:colOff>607218</xdr:colOff>
      <xdr:row>12</xdr:row>
      <xdr:rowOff>113550</xdr:rowOff>
    </xdr:to>
    <xdr:sp macro="" textlink="">
      <xdr:nvSpPr>
        <xdr:cNvPr id="43" name="TextBox 42"/>
        <xdr:cNvSpPr txBox="1"/>
      </xdr:nvSpPr>
      <xdr:spPr>
        <a:xfrm>
          <a:off x="76200" y="1733550"/>
          <a:ext cx="10017918" cy="666000"/>
        </a:xfrm>
        <a:prstGeom prst="rect">
          <a:avLst/>
        </a:prstGeom>
        <a:ln w="3175">
          <a:solidFill>
            <a:srgbClr val="C00000"/>
          </a:solidFill>
          <a:prstDash val="dash"/>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100"/>
            <a:t>The Customer</a:t>
          </a:r>
          <a:r>
            <a:rPr lang="en-GB" sz="1100" baseline="0"/>
            <a:t> View Chart shows the different levels of engagement each Acorn Group has with your organisation.</a:t>
          </a:r>
        </a:p>
        <a:p>
          <a:pPr algn="ctr"/>
          <a:r>
            <a:rPr lang="en-GB" sz="1100" baseline="0"/>
            <a:t>The chart shows the position of each Acorn Group according to the volume of customers 'Market Share' and the index against the base's 'Market Potential'.</a:t>
          </a:r>
          <a:endParaRPr lang="en-GB" sz="1100"/>
        </a:p>
      </xdr:txBody>
    </xdr:sp>
    <xdr:clientData/>
  </xdr:twoCellAnchor>
  <xdr:twoCellAnchor>
    <xdr:from>
      <xdr:col>1</xdr:col>
      <xdr:colOff>9525</xdr:colOff>
      <xdr:row>54</xdr:row>
      <xdr:rowOff>9525</xdr:rowOff>
    </xdr:from>
    <xdr:to>
      <xdr:col>17</xdr:col>
      <xdr:colOff>600075</xdr:colOff>
      <xdr:row>56</xdr:row>
      <xdr:rowOff>72361</xdr:rowOff>
    </xdr:to>
    <xdr:grpSp>
      <xdr:nvGrpSpPr>
        <xdr:cNvPr id="44" name="Group 43"/>
        <xdr:cNvGrpSpPr/>
      </xdr:nvGrpSpPr>
      <xdr:grpSpPr>
        <a:xfrm>
          <a:off x="161925" y="9191625"/>
          <a:ext cx="9925050" cy="386686"/>
          <a:chOff x="19049" y="7219950"/>
          <a:chExt cx="10044000" cy="386686"/>
        </a:xfrm>
      </xdr:grpSpPr>
      <xdr:sp macro="" textlink="">
        <xdr:nvSpPr>
          <xdr:cNvPr id="45" name="Text Box 127">
            <a:hlinkClick xmlns:r="http://schemas.openxmlformats.org/officeDocument/2006/relationships" r:id="rId9"/>
          </xdr:cNvPr>
          <xdr:cNvSpPr>
            <a:spLocks noChangeArrowheads="1"/>
          </xdr:cNvSpPr>
        </xdr:nvSpPr>
        <xdr:spPr bwMode="auto">
          <a:xfrm>
            <a:off x="4675556" y="7291270"/>
            <a:ext cx="5383223" cy="162160"/>
          </a:xfrm>
          <a:prstGeom prst="rect">
            <a:avLst/>
          </a:prstGeom>
          <a:noFill/>
          <a:ln w="9360">
            <a:noFill/>
            <a:miter lim="800000"/>
            <a:headEnd/>
            <a:tailEnd/>
          </a:ln>
        </xdr:spPr>
        <xdr:txBody>
          <a:bodyPr vertOverflow="clip" wrap="none" lIns="0" tIns="18288" rIns="27432" bIns="18288" anchor="ctr" upright="1">
            <a:spAutoFit/>
          </a:bodyPr>
          <a:lstStyle/>
          <a:p>
            <a:pPr algn="r" rtl="0"/>
            <a:r>
              <a:rPr lang="en-GB" sz="800" b="0" i="0" baseline="0">
                <a:effectLst/>
                <a:latin typeface="+mn-lt"/>
                <a:ea typeface="+mn-ea"/>
                <a:cs typeface="+mn-cs"/>
              </a:rPr>
              <a:t>© 2016 CACI Limited and all other applicable third party notices (Acorn )  can be found at </a:t>
            </a:r>
            <a:r>
              <a:rPr lang="en-GB" sz="800" b="0" i="0" u="sng" baseline="0">
                <a:solidFill>
                  <a:srgbClr val="0033BF"/>
                </a:solidFill>
                <a:effectLst/>
                <a:latin typeface="+mn-lt"/>
                <a:ea typeface="+mn-ea"/>
                <a:cs typeface="+mn-cs"/>
              </a:rPr>
              <a:t>www.caci.co.uk/copyrightnotices.pdf</a:t>
            </a:r>
            <a:endParaRPr lang="en-GB" sz="400" u="sng">
              <a:solidFill>
                <a:srgbClr val="0033BF"/>
              </a:solidFill>
              <a:effectLst/>
            </a:endParaRPr>
          </a:p>
        </xdr:txBody>
      </xdr:sp>
      <xdr:cxnSp macro="">
        <xdr:nvCxnSpPr>
          <xdr:cNvPr id="46" name="Straight Connector 45"/>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47" name="Picture 46"/>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3</xdr:col>
      <xdr:colOff>523877</xdr:colOff>
      <xdr:row>0</xdr:row>
      <xdr:rowOff>71438</xdr:rowOff>
    </xdr:from>
    <xdr:to>
      <xdr:col>5</xdr:col>
      <xdr:colOff>498152</xdr:colOff>
      <xdr:row>2</xdr:row>
      <xdr:rowOff>158438</xdr:rowOff>
    </xdr:to>
    <xdr:sp macro="" textlink="">
      <xdr:nvSpPr>
        <xdr:cNvPr id="48" name="Rounded Rectangle 47">
          <a:hlinkClick xmlns:r="http://schemas.openxmlformats.org/officeDocument/2006/relationships" r:id="rId11" tooltip="Acorn Group Profile"/>
        </xdr:cNvPr>
        <xdr:cNvSpPr/>
      </xdr:nvSpPr>
      <xdr:spPr>
        <a:xfrm>
          <a:off x="1476377" y="71438"/>
          <a:ext cx="112680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57149</xdr:colOff>
      <xdr:row>0</xdr:row>
      <xdr:rowOff>71438</xdr:rowOff>
    </xdr:from>
    <xdr:to>
      <xdr:col>3</xdr:col>
      <xdr:colOff>65849</xdr:colOff>
      <xdr:row>2</xdr:row>
      <xdr:rowOff>158438</xdr:rowOff>
    </xdr:to>
    <xdr:sp macro="" textlink="">
      <xdr:nvSpPr>
        <xdr:cNvPr id="49" name="Rounded Rectangle 48">
          <a:hlinkClick xmlns:r="http://schemas.openxmlformats.org/officeDocument/2006/relationships" r:id="rId12" tooltip="Acorn Category Profile"/>
        </xdr:cNvPr>
        <xdr:cNvSpPr/>
      </xdr:nvSpPr>
      <xdr:spPr>
        <a:xfrm>
          <a:off x="57149" y="71438"/>
          <a:ext cx="96120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0</xdr:colOff>
      <xdr:row>3</xdr:row>
      <xdr:rowOff>103132</xdr:rowOff>
    </xdr:from>
    <xdr:to>
      <xdr:col>14</xdr:col>
      <xdr:colOff>457200</xdr:colOff>
      <xdr:row>5</xdr:row>
      <xdr:rowOff>142875</xdr:rowOff>
    </xdr:to>
    <xdr:sp macro="" textlink="">
      <xdr:nvSpPr>
        <xdr:cNvPr id="2" name="Text Box 128"/>
        <xdr:cNvSpPr>
          <a:spLocks noChangeArrowheads="1"/>
        </xdr:cNvSpPr>
      </xdr:nvSpPr>
      <xdr:spPr bwMode="auto">
        <a:xfrm>
          <a:off x="0" y="674632"/>
          <a:ext cx="7305675" cy="420743"/>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chemeClr val="tx1"/>
              </a:solidFill>
              <a:latin typeface="+mn-lt"/>
            </a:rPr>
            <a:t>PROFILE </a:t>
          </a:r>
          <a:r>
            <a:rPr lang="en-GB" sz="2000" b="1" i="0" u="none" strike="noStrike" baseline="0">
              <a:solidFill>
                <a:srgbClr val="938B8B"/>
              </a:solidFill>
              <a:latin typeface="+mn-lt"/>
            </a:rPr>
            <a:t>FEATURES</a:t>
          </a:r>
        </a:p>
      </xdr:txBody>
    </xdr:sp>
    <xdr:clientData/>
  </xdr:twoCellAnchor>
  <xdr:twoCellAnchor editAs="absolute">
    <xdr:from>
      <xdr:col>3</xdr:col>
      <xdr:colOff>104774</xdr:colOff>
      <xdr:row>6</xdr:row>
      <xdr:rowOff>114300</xdr:rowOff>
    </xdr:from>
    <xdr:to>
      <xdr:col>14</xdr:col>
      <xdr:colOff>457199</xdr:colOff>
      <xdr:row>7</xdr:row>
      <xdr:rowOff>104775</xdr:rowOff>
    </xdr:to>
    <xdr:sp macro="" textlink="PROFILE_DESC">
      <xdr:nvSpPr>
        <xdr:cNvPr id="3" name="Rectangle 2"/>
        <xdr:cNvSpPr/>
      </xdr:nvSpPr>
      <xdr:spPr>
        <a:xfrm>
          <a:off x="1238249" y="1257300"/>
          <a:ext cx="60674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Holiday Park Visitors</a:t>
          </a:fld>
          <a:endParaRPr lang="en-GB" sz="2400" b="1">
            <a:latin typeface="+mn-lt"/>
          </a:endParaRPr>
        </a:p>
      </xdr:txBody>
    </xdr:sp>
    <xdr:clientData/>
  </xdr:twoCellAnchor>
  <xdr:twoCellAnchor editAs="absolute">
    <xdr:from>
      <xdr:col>3</xdr:col>
      <xdr:colOff>104775</xdr:colOff>
      <xdr:row>7</xdr:row>
      <xdr:rowOff>142875</xdr:rowOff>
    </xdr:from>
    <xdr:to>
      <xdr:col>14</xdr:col>
      <xdr:colOff>457199</xdr:colOff>
      <xdr:row>8</xdr:row>
      <xdr:rowOff>133350</xdr:rowOff>
    </xdr:to>
    <xdr:sp macro="" textlink="'Input Sheet'!C6">
      <xdr:nvSpPr>
        <xdr:cNvPr id="4" name="Rectangle 3"/>
        <xdr:cNvSpPr/>
      </xdr:nvSpPr>
      <xdr:spPr>
        <a:xfrm>
          <a:off x="1238250" y="1476375"/>
          <a:ext cx="60674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Great Britain</a:t>
          </a:fld>
          <a:endParaRPr lang="en-GB" sz="3600" b="1">
            <a:solidFill>
              <a:sysClr val="windowText" lastClr="000000"/>
            </a:solidFill>
            <a:latin typeface="+mn-lt"/>
          </a:endParaRPr>
        </a:p>
      </xdr:txBody>
    </xdr:sp>
    <xdr:clientData/>
  </xdr:twoCellAnchor>
  <xdr:oneCellAnchor>
    <xdr:from>
      <xdr:col>2</xdr:col>
      <xdr:colOff>200025</xdr:colOff>
      <xdr:row>6</xdr:row>
      <xdr:rowOff>85725</xdr:rowOff>
    </xdr:from>
    <xdr:ext cx="914400" cy="468077"/>
    <xdr:sp macro="" textlink="">
      <xdr:nvSpPr>
        <xdr:cNvPr id="5" name="Rectangle 4"/>
        <xdr:cNvSpPr/>
      </xdr:nvSpPr>
      <xdr:spPr>
        <a:xfrm>
          <a:off x="542925"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oneCellAnchor>
  <xdr:twoCellAnchor editAs="absolute">
    <xdr:from>
      <xdr:col>4</xdr:col>
      <xdr:colOff>347662</xdr:colOff>
      <xdr:row>17</xdr:row>
      <xdr:rowOff>160118</xdr:rowOff>
    </xdr:from>
    <xdr:to>
      <xdr:col>7</xdr:col>
      <xdr:colOff>0</xdr:colOff>
      <xdr:row>96</xdr:row>
      <xdr:rowOff>57151</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absolute">
    <xdr:from>
      <xdr:col>11</xdr:col>
      <xdr:colOff>0</xdr:colOff>
      <xdr:row>17</xdr:row>
      <xdr:rowOff>161924</xdr:rowOff>
    </xdr:from>
    <xdr:to>
      <xdr:col>13</xdr:col>
      <xdr:colOff>4763</xdr:colOff>
      <xdr:row>96</xdr:row>
      <xdr:rowOff>19050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editAs="absolute">
    <xdr:from>
      <xdr:col>17</xdr:col>
      <xdr:colOff>0</xdr:colOff>
      <xdr:row>18</xdr:row>
      <xdr:rowOff>0</xdr:rowOff>
    </xdr:from>
    <xdr:to>
      <xdr:col>19</xdr:col>
      <xdr:colOff>4763</xdr:colOff>
      <xdr:row>96</xdr:row>
      <xdr:rowOff>38100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editAs="absolute">
    <xdr:from>
      <xdr:col>0</xdr:col>
      <xdr:colOff>0</xdr:colOff>
      <xdr:row>0</xdr:row>
      <xdr:rowOff>0</xdr:rowOff>
    </xdr:from>
    <xdr:to>
      <xdr:col>18</xdr:col>
      <xdr:colOff>533175</xdr:colOff>
      <xdr:row>3</xdr:row>
      <xdr:rowOff>40500</xdr:rowOff>
    </xdr:to>
    <xdr:sp macro="" textlink="">
      <xdr:nvSpPr>
        <xdr:cNvPr id="9" name="Rectangle 8"/>
        <xdr:cNvSpPr/>
      </xdr:nvSpPr>
      <xdr:spPr>
        <a:xfrm>
          <a:off x="0" y="0"/>
          <a:ext cx="10029600" cy="612000"/>
        </a:xfrm>
        <a:prstGeom prst="rect">
          <a:avLst/>
        </a:prstGeom>
        <a:solidFill>
          <a:srgbClr val="C00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12</xdr:col>
      <xdr:colOff>78740</xdr:colOff>
      <xdr:row>0</xdr:row>
      <xdr:rowOff>72000</xdr:rowOff>
    </xdr:from>
    <xdr:to>
      <xdr:col>14</xdr:col>
      <xdr:colOff>297815</xdr:colOff>
      <xdr:row>2</xdr:row>
      <xdr:rowOff>159000</xdr:rowOff>
    </xdr:to>
    <xdr:sp macro="" textlink="">
      <xdr:nvSpPr>
        <xdr:cNvPr id="10" name="Rounded Rectangle 9">
          <a:hlinkClick xmlns:r="http://schemas.openxmlformats.org/officeDocument/2006/relationships" r:id="rId4" tooltip="Acorn Category Profile"/>
        </xdr:cNvPr>
        <xdr:cNvSpPr/>
      </xdr:nvSpPr>
      <xdr:spPr>
        <a:xfrm>
          <a:off x="6231890" y="72000"/>
          <a:ext cx="914400" cy="468000"/>
        </a:xfrm>
        <a:prstGeom prst="roundRect">
          <a:avLst/>
        </a:prstGeom>
        <a:noFill/>
        <a:ln w="3175">
          <a:solidFill>
            <a:srgbClr val="8E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14</xdr:col>
      <xdr:colOff>755174</xdr:colOff>
      <xdr:row>0</xdr:row>
      <xdr:rowOff>72000</xdr:rowOff>
    </xdr:from>
    <xdr:to>
      <xdr:col>16</xdr:col>
      <xdr:colOff>88424</xdr:colOff>
      <xdr:row>2</xdr:row>
      <xdr:rowOff>159000</xdr:rowOff>
    </xdr:to>
    <xdr:sp macro="" textlink="">
      <xdr:nvSpPr>
        <xdr:cNvPr id="11" name="Rounded Rectangle 10">
          <a:hlinkClick xmlns:r="http://schemas.openxmlformats.org/officeDocument/2006/relationships" r:id="rId5" tooltip="Acorn Group Profile"/>
        </xdr:cNvPr>
        <xdr:cNvSpPr/>
      </xdr:nvSpPr>
      <xdr:spPr>
        <a:xfrm>
          <a:off x="7603649" y="72000"/>
          <a:ext cx="914400" cy="468000"/>
        </a:xfrm>
        <a:prstGeom prst="roundRect">
          <a:avLst/>
        </a:prstGeom>
        <a:noFill/>
        <a:ln w="3175">
          <a:solidFill>
            <a:srgbClr val="8E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17</xdr:col>
      <xdr:colOff>12384</xdr:colOff>
      <xdr:row>0</xdr:row>
      <xdr:rowOff>72000</xdr:rowOff>
    </xdr:from>
    <xdr:to>
      <xdr:col>18</xdr:col>
      <xdr:colOff>393384</xdr:colOff>
      <xdr:row>2</xdr:row>
      <xdr:rowOff>159000</xdr:rowOff>
    </xdr:to>
    <xdr:sp macro="" textlink="">
      <xdr:nvSpPr>
        <xdr:cNvPr id="12" name="Rounded Rectangle 11">
          <a:hlinkClick xmlns:r="http://schemas.openxmlformats.org/officeDocument/2006/relationships" r:id="rId6" tooltip="Acorn Type Profile"/>
        </xdr:cNvPr>
        <xdr:cNvSpPr/>
      </xdr:nvSpPr>
      <xdr:spPr>
        <a:xfrm>
          <a:off x="8975409" y="72000"/>
          <a:ext cx="914400" cy="468000"/>
        </a:xfrm>
        <a:prstGeom prst="roundRect">
          <a:avLst/>
        </a:prstGeom>
        <a:noFill/>
        <a:ln w="3175">
          <a:solidFill>
            <a:srgbClr val="8E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6</xdr:col>
      <xdr:colOff>251777</xdr:colOff>
      <xdr:row>0</xdr:row>
      <xdr:rowOff>72000</xdr:rowOff>
    </xdr:from>
    <xdr:to>
      <xdr:col>8</xdr:col>
      <xdr:colOff>684212</xdr:colOff>
      <xdr:row>2</xdr:row>
      <xdr:rowOff>159000</xdr:rowOff>
    </xdr:to>
    <xdr:sp macro="" textlink="">
      <xdr:nvSpPr>
        <xdr:cNvPr id="13" name="Rounded Rectangle 12">
          <a:hlinkClick xmlns:r="http://schemas.openxmlformats.org/officeDocument/2006/relationships" r:id="rId7" tooltip="Customer View Chart"/>
        </xdr:cNvPr>
        <xdr:cNvSpPr/>
      </xdr:nvSpPr>
      <xdr:spPr>
        <a:xfrm>
          <a:off x="3061652" y="72000"/>
          <a:ext cx="112776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CUSTOMER</a:t>
          </a:r>
          <a:r>
            <a:rPr lang="en-GB" sz="1050" b="1" baseline="0"/>
            <a:t> VIEW CHART</a:t>
          </a:r>
          <a:endParaRPr lang="en-GB" sz="1050" b="1"/>
        </a:p>
      </xdr:txBody>
    </xdr:sp>
    <xdr:clientData/>
  </xdr:twoCellAnchor>
  <xdr:twoCellAnchor editAs="absolute">
    <xdr:from>
      <xdr:col>9</xdr:col>
      <xdr:colOff>350996</xdr:colOff>
      <xdr:row>0</xdr:row>
      <xdr:rowOff>72000</xdr:rowOff>
    </xdr:from>
    <xdr:to>
      <xdr:col>11</xdr:col>
      <xdr:colOff>154781</xdr:colOff>
      <xdr:row>2</xdr:row>
      <xdr:rowOff>159000</xdr:rowOff>
    </xdr:to>
    <xdr:sp macro="" textlink="">
      <xdr:nvSpPr>
        <xdr:cNvPr id="14" name="Rounded Rectangle 13">
          <a:hlinkClick xmlns:r="http://schemas.openxmlformats.org/officeDocument/2006/relationships" r:id="rId8" tooltip="Profile Features"/>
        </xdr:cNvPr>
        <xdr:cNvSpPr/>
      </xdr:nvSpPr>
      <xdr:spPr>
        <a:xfrm>
          <a:off x="4646771" y="72000"/>
          <a:ext cx="1127760" cy="468000"/>
        </a:xfrm>
        <a:prstGeom prst="roundRect">
          <a:avLst/>
        </a:prstGeom>
        <a:solidFill>
          <a:srgbClr val="8E0000"/>
        </a:solidFill>
        <a:ln w="3175">
          <a:solidFill>
            <a:srgbClr val="8E0000"/>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PROFILE FEATURES</a:t>
          </a:r>
        </a:p>
      </xdr:txBody>
    </xdr:sp>
    <xdr:clientData/>
  </xdr:twoCellAnchor>
  <xdr:twoCellAnchor editAs="absolute">
    <xdr:from>
      <xdr:col>16</xdr:col>
      <xdr:colOff>347693</xdr:colOff>
      <xdr:row>3</xdr:row>
      <xdr:rowOff>147915</xdr:rowOff>
    </xdr:from>
    <xdr:to>
      <xdr:col>19</xdr:col>
      <xdr:colOff>6276</xdr:colOff>
      <xdr:row>5</xdr:row>
      <xdr:rowOff>33057</xdr:rowOff>
    </xdr:to>
    <xdr:pic>
      <xdr:nvPicPr>
        <xdr:cNvPr id="15" name="Picture 14">
          <a:hlinkClick xmlns:r="http://schemas.openxmlformats.org/officeDocument/2006/relationships" r:id="rId9" tooltip="Acorn Online Microsite"/>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777318" y="719415"/>
          <a:ext cx="1258783" cy="266142"/>
        </a:xfrm>
        <a:prstGeom prst="rect">
          <a:avLst/>
        </a:prstGeom>
      </xdr:spPr>
    </xdr:pic>
    <xdr:clientData/>
  </xdr:twoCellAnchor>
  <xdr:twoCellAnchor>
    <xdr:from>
      <xdr:col>1</xdr:col>
      <xdr:colOff>66675</xdr:colOff>
      <xdr:row>96</xdr:row>
      <xdr:rowOff>47625</xdr:rowOff>
    </xdr:from>
    <xdr:to>
      <xdr:col>18</xdr:col>
      <xdr:colOff>238125</xdr:colOff>
      <xdr:row>98</xdr:row>
      <xdr:rowOff>110461</xdr:rowOff>
    </xdr:to>
    <xdr:grpSp>
      <xdr:nvGrpSpPr>
        <xdr:cNvPr id="16" name="Group 15"/>
        <xdr:cNvGrpSpPr/>
      </xdr:nvGrpSpPr>
      <xdr:grpSpPr>
        <a:xfrm>
          <a:off x="219075" y="15963900"/>
          <a:ext cx="9515475" cy="386686"/>
          <a:chOff x="19049" y="7219950"/>
          <a:chExt cx="10044000" cy="386686"/>
        </a:xfrm>
      </xdr:grpSpPr>
      <xdr:sp macro="" textlink="">
        <xdr:nvSpPr>
          <xdr:cNvPr id="17" name="Text Box 127">
            <a:hlinkClick xmlns:r="http://schemas.openxmlformats.org/officeDocument/2006/relationships" r:id="rId11"/>
          </xdr:cNvPr>
          <xdr:cNvSpPr>
            <a:spLocks noChangeArrowheads="1"/>
          </xdr:cNvSpPr>
        </xdr:nvSpPr>
        <xdr:spPr bwMode="auto">
          <a:xfrm>
            <a:off x="4443845" y="7291270"/>
            <a:ext cx="5614933" cy="162160"/>
          </a:xfrm>
          <a:prstGeom prst="rect">
            <a:avLst/>
          </a:prstGeom>
          <a:noFill/>
          <a:ln w="9360">
            <a:noFill/>
            <a:miter lim="800000"/>
            <a:headEnd/>
            <a:tailEnd/>
          </a:ln>
        </xdr:spPr>
        <xdr:txBody>
          <a:bodyPr vertOverflow="clip" wrap="none" lIns="0" tIns="18288" rIns="27432" bIns="18288" anchor="ctr" upright="1">
            <a:spAutoFit/>
          </a:bodyPr>
          <a:lstStyle/>
          <a:p>
            <a:pPr algn="r" rtl="0"/>
            <a:r>
              <a:rPr lang="en-GB" sz="800" b="0" i="0" baseline="0">
                <a:effectLst/>
                <a:latin typeface="+mn-lt"/>
                <a:ea typeface="+mn-ea"/>
                <a:cs typeface="+mn-cs"/>
              </a:rPr>
              <a:t>© 2016 CACI Limited and all other applicable third party notices (Acorn )  can be found at </a:t>
            </a:r>
            <a:r>
              <a:rPr lang="en-GB" sz="800" b="0" i="0" u="sng" baseline="0">
                <a:solidFill>
                  <a:srgbClr val="0033BF"/>
                </a:solidFill>
                <a:effectLst/>
                <a:latin typeface="+mn-lt"/>
                <a:ea typeface="+mn-ea"/>
                <a:cs typeface="+mn-cs"/>
              </a:rPr>
              <a:t>www.caci.co.uk/copyrightnotices.pdf</a:t>
            </a:r>
            <a:endParaRPr lang="en-GB" sz="400" u="sng">
              <a:solidFill>
                <a:srgbClr val="0033BF"/>
              </a:solidFill>
              <a:effectLst/>
            </a:endParaRPr>
          </a:p>
        </xdr:txBody>
      </xdr:sp>
      <xdr:cxnSp macro="">
        <xdr:nvCxnSpPr>
          <xdr:cNvPr id="18" name="Straight Connector 17"/>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9" name="Picture 18"/>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3</xdr:col>
      <xdr:colOff>342915</xdr:colOff>
      <xdr:row>0</xdr:row>
      <xdr:rowOff>71438</xdr:rowOff>
    </xdr:from>
    <xdr:to>
      <xdr:col>5</xdr:col>
      <xdr:colOff>326715</xdr:colOff>
      <xdr:row>2</xdr:row>
      <xdr:rowOff>158438</xdr:rowOff>
    </xdr:to>
    <xdr:sp macro="" textlink="">
      <xdr:nvSpPr>
        <xdr:cNvPr id="20" name="Rounded Rectangle 19">
          <a:hlinkClick xmlns:r="http://schemas.openxmlformats.org/officeDocument/2006/relationships" r:id="rId13" tooltip="Acorn Group Profile"/>
        </xdr:cNvPr>
        <xdr:cNvSpPr/>
      </xdr:nvSpPr>
      <xdr:spPr>
        <a:xfrm>
          <a:off x="1476390" y="71438"/>
          <a:ext cx="112680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57149</xdr:colOff>
      <xdr:row>0</xdr:row>
      <xdr:rowOff>71438</xdr:rowOff>
    </xdr:from>
    <xdr:to>
      <xdr:col>2</xdr:col>
      <xdr:colOff>675449</xdr:colOff>
      <xdr:row>2</xdr:row>
      <xdr:rowOff>158438</xdr:rowOff>
    </xdr:to>
    <xdr:sp macro="" textlink="">
      <xdr:nvSpPr>
        <xdr:cNvPr id="21" name="Rounded Rectangle 20">
          <a:hlinkClick xmlns:r="http://schemas.openxmlformats.org/officeDocument/2006/relationships" r:id="rId14" tooltip="Acorn Category Profile"/>
        </xdr:cNvPr>
        <xdr:cNvSpPr/>
      </xdr:nvSpPr>
      <xdr:spPr>
        <a:xfrm>
          <a:off x="57149" y="71438"/>
          <a:ext cx="96120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xdr:cNvSpPr>
          <a:spLocks noChangeArrowheads="1"/>
        </xdr:cNvSpPr>
      </xdr:nvSpPr>
      <xdr:spPr bwMode="auto">
        <a:xfrm>
          <a:off x="0" y="685800"/>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CATEGORY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xdr:cNvSpPr/>
      </xdr:nvSpPr>
      <xdr:spPr>
        <a:xfrm>
          <a:off x="1238249" y="1257300"/>
          <a:ext cx="60674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Holiday Park Visitors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xdr:cNvSpPr/>
      </xdr:nvSpPr>
      <xdr:spPr>
        <a:xfrm>
          <a:off x="1238250" y="1476375"/>
          <a:ext cx="60674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Great Britain</a:t>
          </a:fld>
          <a:endParaRPr lang="en-GB" sz="3600" b="1">
            <a:solidFill>
              <a:sysClr val="windowText" lastClr="000000"/>
            </a:solidFill>
            <a:latin typeface="+mn-lt"/>
          </a:endParaRPr>
        </a:p>
      </xdr:txBody>
    </xdr:sp>
    <xdr:clientData/>
  </xdr:twoCellAnchor>
  <xdr:twoCellAnchor editAs="absolute">
    <xdr:from>
      <xdr:col>0</xdr:col>
      <xdr:colOff>0</xdr:colOff>
      <xdr:row>12</xdr:row>
      <xdr:rowOff>47625</xdr:rowOff>
    </xdr:from>
    <xdr:to>
      <xdr:col>1</xdr:col>
      <xdr:colOff>28575</xdr:colOff>
      <xdr:row>13</xdr:row>
      <xdr:rowOff>28575</xdr:rowOff>
    </xdr:to>
    <xdr:grpSp>
      <xdr:nvGrpSpPr>
        <xdr:cNvPr id="5" name="Group 4"/>
        <xdr:cNvGrpSpPr/>
      </xdr:nvGrpSpPr>
      <xdr:grpSpPr>
        <a:xfrm rot="5400000">
          <a:off x="0" y="2466975"/>
          <a:ext cx="180975" cy="180975"/>
          <a:chOff x="4635627" y="3324225"/>
          <a:chExt cx="914400" cy="914400"/>
        </a:xfrm>
      </xdr:grpSpPr>
      <xdr:sp macro="" textlink="">
        <xdr:nvSpPr>
          <xdr:cNvPr id="6" name="Oval 5"/>
          <xdr:cNvSpPr/>
        </xdr:nvSpPr>
        <xdr:spPr>
          <a:xfrm>
            <a:off x="4635627" y="3324225"/>
            <a:ext cx="914400" cy="914400"/>
          </a:xfrm>
          <a:prstGeom prst="ellipse">
            <a:avLst/>
          </a:prstGeom>
          <a:solidFill>
            <a:srgbClr val="304DE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Isosceles Triangle 6"/>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-1</xdr:colOff>
      <xdr:row>13</xdr:row>
      <xdr:rowOff>49552</xdr:rowOff>
    </xdr:from>
    <xdr:to>
      <xdr:col>1</xdr:col>
      <xdr:colOff>28574</xdr:colOff>
      <xdr:row>14</xdr:row>
      <xdr:rowOff>30506</xdr:rowOff>
    </xdr:to>
    <xdr:grpSp>
      <xdr:nvGrpSpPr>
        <xdr:cNvPr id="8" name="Group 7"/>
        <xdr:cNvGrpSpPr/>
      </xdr:nvGrpSpPr>
      <xdr:grpSpPr>
        <a:xfrm rot="5400000">
          <a:off x="-3" y="2668929"/>
          <a:ext cx="180979" cy="180975"/>
          <a:chOff x="4635627" y="3324225"/>
          <a:chExt cx="914400" cy="914400"/>
        </a:xfrm>
      </xdr:grpSpPr>
      <xdr:sp macro="" textlink="">
        <xdr:nvSpPr>
          <xdr:cNvPr id="9" name="Oval 8"/>
          <xdr:cNvSpPr/>
        </xdr:nvSpPr>
        <xdr:spPr>
          <a:xfrm>
            <a:off x="4635627" y="3324225"/>
            <a:ext cx="914400" cy="914400"/>
          </a:xfrm>
          <a:prstGeom prst="ellipse">
            <a:avLst/>
          </a:prstGeom>
          <a:solidFill>
            <a:srgbClr val="7D38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 name="Isosceles Triangle 9"/>
          <xdr:cNvSpPr/>
        </xdr:nvSpPr>
        <xdr:spPr>
          <a:xfrm>
            <a:off x="4767531" y="3393663"/>
            <a:ext cx="679682"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14</xdr:row>
      <xdr:rowOff>51435</xdr:rowOff>
    </xdr:from>
    <xdr:to>
      <xdr:col>1</xdr:col>
      <xdr:colOff>28575</xdr:colOff>
      <xdr:row>15</xdr:row>
      <xdr:rowOff>32385</xdr:rowOff>
    </xdr:to>
    <xdr:grpSp>
      <xdr:nvGrpSpPr>
        <xdr:cNvPr id="11" name="Group 10"/>
        <xdr:cNvGrpSpPr/>
      </xdr:nvGrpSpPr>
      <xdr:grpSpPr>
        <a:xfrm rot="5400000">
          <a:off x="0" y="2870835"/>
          <a:ext cx="180975" cy="180975"/>
          <a:chOff x="4635627" y="3324225"/>
          <a:chExt cx="914400" cy="914400"/>
        </a:xfrm>
      </xdr:grpSpPr>
      <xdr:sp macro="" textlink="">
        <xdr:nvSpPr>
          <xdr:cNvPr id="12" name="Oval 11"/>
          <xdr:cNvSpPr/>
        </xdr:nvSpPr>
        <xdr:spPr>
          <a:xfrm>
            <a:off x="4635627" y="3324225"/>
            <a:ext cx="914400" cy="914400"/>
          </a:xfrm>
          <a:prstGeom prst="ellipse">
            <a:avLst/>
          </a:prstGeom>
          <a:solidFill>
            <a:srgbClr val="4F934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Isosceles Triangle 12"/>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15</xdr:row>
      <xdr:rowOff>53340</xdr:rowOff>
    </xdr:from>
    <xdr:to>
      <xdr:col>1</xdr:col>
      <xdr:colOff>28575</xdr:colOff>
      <xdr:row>16</xdr:row>
      <xdr:rowOff>34290</xdr:rowOff>
    </xdr:to>
    <xdr:grpSp>
      <xdr:nvGrpSpPr>
        <xdr:cNvPr id="14" name="Group 13"/>
        <xdr:cNvGrpSpPr/>
      </xdr:nvGrpSpPr>
      <xdr:grpSpPr>
        <a:xfrm rot="5400000">
          <a:off x="0" y="3072765"/>
          <a:ext cx="180975" cy="180975"/>
          <a:chOff x="4635627" y="3324225"/>
          <a:chExt cx="914400" cy="914400"/>
        </a:xfrm>
      </xdr:grpSpPr>
      <xdr:sp macro="" textlink="">
        <xdr:nvSpPr>
          <xdr:cNvPr id="15" name="Oval 14"/>
          <xdr:cNvSpPr/>
        </xdr:nvSpPr>
        <xdr:spPr>
          <a:xfrm>
            <a:off x="4635627" y="3324225"/>
            <a:ext cx="914400" cy="914400"/>
          </a:xfrm>
          <a:prstGeom prst="ellipse">
            <a:avLst/>
          </a:prstGeom>
          <a:solidFill>
            <a:srgbClr val="F4742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6" name="Isosceles Triangle 15"/>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16</xdr:row>
      <xdr:rowOff>55245</xdr:rowOff>
    </xdr:from>
    <xdr:to>
      <xdr:col>1</xdr:col>
      <xdr:colOff>28575</xdr:colOff>
      <xdr:row>17</xdr:row>
      <xdr:rowOff>36195</xdr:rowOff>
    </xdr:to>
    <xdr:grpSp>
      <xdr:nvGrpSpPr>
        <xdr:cNvPr id="17" name="Group 16"/>
        <xdr:cNvGrpSpPr/>
      </xdr:nvGrpSpPr>
      <xdr:grpSpPr>
        <a:xfrm rot="5400000">
          <a:off x="0" y="3274695"/>
          <a:ext cx="180975" cy="180975"/>
          <a:chOff x="4635627" y="3324225"/>
          <a:chExt cx="914400" cy="914400"/>
        </a:xfrm>
      </xdr:grpSpPr>
      <xdr:sp macro="" textlink="">
        <xdr:nvSpPr>
          <xdr:cNvPr id="18" name="Oval 17"/>
          <xdr:cNvSpPr/>
        </xdr:nvSpPr>
        <xdr:spPr>
          <a:xfrm>
            <a:off x="4635627" y="3324225"/>
            <a:ext cx="914400" cy="914400"/>
          </a:xfrm>
          <a:prstGeom prst="ellipse">
            <a:avLst/>
          </a:prstGeom>
          <a:solidFill>
            <a:srgbClr val="00A1C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9525</xdr:colOff>
      <xdr:row>17</xdr:row>
      <xdr:rowOff>57150</xdr:rowOff>
    </xdr:from>
    <xdr:to>
      <xdr:col>1</xdr:col>
      <xdr:colOff>38100</xdr:colOff>
      <xdr:row>18</xdr:row>
      <xdr:rowOff>38100</xdr:rowOff>
    </xdr:to>
    <xdr:grpSp>
      <xdr:nvGrpSpPr>
        <xdr:cNvPr id="20" name="Group 19"/>
        <xdr:cNvGrpSpPr/>
      </xdr:nvGrpSpPr>
      <xdr:grpSpPr>
        <a:xfrm rot="5400000">
          <a:off x="9525" y="3476625"/>
          <a:ext cx="180975" cy="180975"/>
          <a:chOff x="4635627" y="3324225"/>
          <a:chExt cx="914400" cy="914400"/>
        </a:xfrm>
      </xdr:grpSpPr>
      <xdr:sp macro="" textlink="">
        <xdr:nvSpPr>
          <xdr:cNvPr id="21" name="Oval 20"/>
          <xdr:cNvSpPr/>
        </xdr:nvSpPr>
        <xdr:spPr>
          <a:xfrm>
            <a:off x="4635627" y="3324225"/>
            <a:ext cx="914400" cy="914400"/>
          </a:xfrm>
          <a:prstGeom prst="ellipse">
            <a:avLst/>
          </a:prstGeom>
          <a:solidFill>
            <a:srgbClr val="E442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oneCellAnchor>
    <xdr:from>
      <xdr:col>2</xdr:col>
      <xdr:colOff>200025</xdr:colOff>
      <xdr:row>6</xdr:row>
      <xdr:rowOff>85725</xdr:rowOff>
    </xdr:from>
    <xdr:ext cx="914400" cy="468077"/>
    <xdr:sp macro="" textlink="">
      <xdr:nvSpPr>
        <xdr:cNvPr id="23" name="Rectangle 22"/>
        <xdr:cNvSpPr/>
      </xdr:nvSpPr>
      <xdr:spPr>
        <a:xfrm>
          <a:off x="542925"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oneCellAnchor>
  <xdr:twoCellAnchor>
    <xdr:from>
      <xdr:col>1</xdr:col>
      <xdr:colOff>28575</xdr:colOff>
      <xdr:row>23</xdr:row>
      <xdr:rowOff>128587</xdr:rowOff>
    </xdr:from>
    <xdr:to>
      <xdr:col>12</xdr:col>
      <xdr:colOff>590550</xdr:colOff>
      <xdr:row>51</xdr:row>
      <xdr:rowOff>57151</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2723</xdr:colOff>
      <xdr:row>12</xdr:row>
      <xdr:rowOff>14287</xdr:rowOff>
    </xdr:from>
    <xdr:to>
      <xdr:col>13</xdr:col>
      <xdr:colOff>6805</xdr:colOff>
      <xdr:row>18</xdr:row>
      <xdr:rowOff>6803</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xdr:col>
      <xdr:colOff>3467101</xdr:colOff>
      <xdr:row>21</xdr:row>
      <xdr:rowOff>57150</xdr:rowOff>
    </xdr:from>
    <xdr:to>
      <xdr:col>8</xdr:col>
      <xdr:colOff>47626</xdr:colOff>
      <xdr:row>23</xdr:row>
      <xdr:rowOff>152400</xdr:rowOff>
    </xdr:to>
    <xdr:sp macro="" textlink="" fLocksText="0">
      <xdr:nvSpPr>
        <xdr:cNvPr id="26" name="Text Box 128"/>
        <xdr:cNvSpPr>
          <a:spLocks noChangeArrowheads="1"/>
        </xdr:cNvSpPr>
      </xdr:nvSpPr>
      <xdr:spPr bwMode="auto">
        <a:xfrm>
          <a:off x="3810001" y="4162425"/>
          <a:ext cx="32194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1600" b="1" i="0" u="none" strike="noStrike" baseline="0">
              <a:solidFill>
                <a:sysClr val="windowText" lastClr="000000"/>
              </a:solidFill>
              <a:latin typeface="+mn-lt"/>
            </a:rPr>
            <a:t>ACORN CATEGORY </a:t>
          </a:r>
          <a:r>
            <a:rPr lang="en-GB" sz="1600" b="1" i="0" u="none" strike="noStrike" baseline="0">
              <a:solidFill>
                <a:srgbClr val="938B8B"/>
              </a:solidFill>
              <a:latin typeface="+mn-lt"/>
            </a:rPr>
            <a:t>PROFILE</a:t>
          </a:r>
        </a:p>
      </xdr:txBody>
    </xdr:sp>
    <xdr:clientData/>
  </xdr:twoCellAnchor>
  <mc:AlternateContent xmlns:mc="http://schemas.openxmlformats.org/markup-compatibility/2006">
    <mc:Choice xmlns:a14="http://schemas.microsoft.com/office/drawing/2010/main" Requires="a14">
      <xdr:twoCellAnchor editAs="oneCell">
        <xdr:from>
          <xdr:col>11</xdr:col>
          <xdr:colOff>95250</xdr:colOff>
          <xdr:row>22</xdr:row>
          <xdr:rowOff>57150</xdr:rowOff>
        </xdr:from>
        <xdr:to>
          <xdr:col>12</xdr:col>
          <xdr:colOff>76200</xdr:colOff>
          <xdr:row>23</xdr:row>
          <xdr:rowOff>19050</xdr:rowOff>
        </xdr:to>
        <xdr:sp macro="" textlink="">
          <xdr:nvSpPr>
            <xdr:cNvPr id="9217" name="Check Box 1" hidden="1">
              <a:extLst>
                <a:ext uri="{63B3BB69-23CF-44E3-9099-C40C66FF867C}">
                  <a14:compatExt spid="_x0000_s92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Base %</a:t>
              </a:r>
            </a:p>
          </xdr:txBody>
        </xdr:sp>
        <xdr:clientData fLocksWithSheet="0"/>
      </xdr:twoCellAnchor>
    </mc:Choice>
    <mc:Fallback/>
  </mc:AlternateContent>
  <xdr:twoCellAnchor editAs="absolute">
    <xdr:from>
      <xdr:col>0</xdr:col>
      <xdr:colOff>0</xdr:colOff>
      <xdr:row>0</xdr:row>
      <xdr:rowOff>0</xdr:rowOff>
    </xdr:from>
    <xdr:to>
      <xdr:col>12</xdr:col>
      <xdr:colOff>609375</xdr:colOff>
      <xdr:row>3</xdr:row>
      <xdr:rowOff>40500</xdr:rowOff>
    </xdr:to>
    <xdr:sp macro="" textlink="">
      <xdr:nvSpPr>
        <xdr:cNvPr id="28" name="Rectangle 27"/>
        <xdr:cNvSpPr/>
      </xdr:nvSpPr>
      <xdr:spPr>
        <a:xfrm>
          <a:off x="0" y="0"/>
          <a:ext cx="10029600" cy="612000"/>
        </a:xfrm>
        <a:prstGeom prst="rect">
          <a:avLst/>
        </a:prstGeom>
        <a:solidFill>
          <a:srgbClr val="C00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29" name="Rounded Rectangle 28">
          <a:hlinkClick xmlns:r="http://schemas.openxmlformats.org/officeDocument/2006/relationships" r:id="rId3" tooltip="Acorn Category Profile"/>
        </xdr:cNvPr>
        <xdr:cNvSpPr/>
      </xdr:nvSpPr>
      <xdr:spPr>
        <a:xfrm>
          <a:off x="6231890" y="72000"/>
          <a:ext cx="914400" cy="468000"/>
        </a:xfrm>
        <a:prstGeom prst="roundRect">
          <a:avLst/>
        </a:prstGeom>
        <a:solidFill>
          <a:srgbClr val="8E0000"/>
        </a:solidFill>
        <a:ln w="3175">
          <a:solidFill>
            <a:srgbClr val="8E0000"/>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30" name="Rounded Rectangle 29">
          <a:hlinkClick xmlns:r="http://schemas.openxmlformats.org/officeDocument/2006/relationships" r:id="rId4" tooltip="Acorn Group Profile"/>
        </xdr:cNvPr>
        <xdr:cNvSpPr/>
      </xdr:nvSpPr>
      <xdr:spPr>
        <a:xfrm>
          <a:off x="7603649" y="72000"/>
          <a:ext cx="914400" cy="468000"/>
        </a:xfrm>
        <a:prstGeom prst="roundRect">
          <a:avLst/>
        </a:prstGeom>
        <a:noFill/>
        <a:ln w="3175">
          <a:solidFill>
            <a:srgbClr val="8E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31" name="Rounded Rectangle 30">
          <a:hlinkClick xmlns:r="http://schemas.openxmlformats.org/officeDocument/2006/relationships" r:id="rId5" tooltip="Acorn Type Profile"/>
        </xdr:cNvPr>
        <xdr:cNvSpPr/>
      </xdr:nvSpPr>
      <xdr:spPr>
        <a:xfrm>
          <a:off x="8975409" y="72000"/>
          <a:ext cx="914400" cy="468000"/>
        </a:xfrm>
        <a:prstGeom prst="roundRect">
          <a:avLst/>
        </a:prstGeom>
        <a:noFill/>
        <a:ln w="3175">
          <a:solidFill>
            <a:srgbClr val="8E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2</xdr:col>
      <xdr:colOff>2718752</xdr:colOff>
      <xdr:row>0</xdr:row>
      <xdr:rowOff>72000</xdr:rowOff>
    </xdr:from>
    <xdr:to>
      <xdr:col>3</xdr:col>
      <xdr:colOff>255587</xdr:colOff>
      <xdr:row>2</xdr:row>
      <xdr:rowOff>159000</xdr:rowOff>
    </xdr:to>
    <xdr:sp macro="" textlink="">
      <xdr:nvSpPr>
        <xdr:cNvPr id="32" name="Rounded Rectangle 31">
          <a:hlinkClick xmlns:r="http://schemas.openxmlformats.org/officeDocument/2006/relationships" r:id="rId6" tooltip="Customer View Chart"/>
        </xdr:cNvPr>
        <xdr:cNvSpPr/>
      </xdr:nvSpPr>
      <xdr:spPr>
        <a:xfrm>
          <a:off x="3061652" y="72000"/>
          <a:ext cx="112776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CUSTOMER</a:t>
          </a:r>
          <a:r>
            <a:rPr lang="en-GB" sz="1050" b="1" baseline="0"/>
            <a:t> VIEW CHART</a:t>
          </a:r>
          <a:endParaRPr lang="en-GB" sz="1050" b="1"/>
        </a:p>
      </xdr:txBody>
    </xdr:sp>
    <xdr:clientData/>
  </xdr:twoCellAnchor>
  <xdr:twoCellAnchor editAs="absolute">
    <xdr:from>
      <xdr:col>4</xdr:col>
      <xdr:colOff>103346</xdr:colOff>
      <xdr:row>0</xdr:row>
      <xdr:rowOff>72000</xdr:rowOff>
    </xdr:from>
    <xdr:to>
      <xdr:col>6</xdr:col>
      <xdr:colOff>78581</xdr:colOff>
      <xdr:row>2</xdr:row>
      <xdr:rowOff>159000</xdr:rowOff>
    </xdr:to>
    <xdr:sp macro="" textlink="">
      <xdr:nvSpPr>
        <xdr:cNvPr id="33" name="Rounded Rectangle 32">
          <a:hlinkClick xmlns:r="http://schemas.openxmlformats.org/officeDocument/2006/relationships" r:id="rId7" tooltip="Profile Features"/>
        </xdr:cNvPr>
        <xdr:cNvSpPr/>
      </xdr:nvSpPr>
      <xdr:spPr>
        <a:xfrm>
          <a:off x="4646771" y="72000"/>
          <a:ext cx="112776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PROFILE FEATURES</a:t>
          </a:r>
        </a:p>
      </xdr:txBody>
    </xdr:sp>
    <xdr:clientData/>
  </xdr:twoCellAnchor>
  <xdr:twoCellAnchor editAs="absolute">
    <xdr:from>
      <xdr:col>10</xdr:col>
      <xdr:colOff>576293</xdr:colOff>
      <xdr:row>3</xdr:row>
      <xdr:rowOff>147915</xdr:rowOff>
    </xdr:from>
    <xdr:to>
      <xdr:col>13</xdr:col>
      <xdr:colOff>6276</xdr:colOff>
      <xdr:row>5</xdr:row>
      <xdr:rowOff>33057</xdr:rowOff>
    </xdr:to>
    <xdr:pic>
      <xdr:nvPicPr>
        <xdr:cNvPr id="34" name="Picture 33">
          <a:hlinkClick xmlns:r="http://schemas.openxmlformats.org/officeDocument/2006/relationships" r:id="rId8" tooltip="Acorn Online Microsite"/>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777318" y="719415"/>
          <a:ext cx="1258783" cy="266142"/>
        </a:xfrm>
        <a:prstGeom prst="rect">
          <a:avLst/>
        </a:prstGeom>
      </xdr:spPr>
    </xdr:pic>
    <xdr:clientData/>
  </xdr:twoCellAnchor>
  <xdr:twoCellAnchor>
    <xdr:from>
      <xdr:col>1</xdr:col>
      <xdr:colOff>28575</xdr:colOff>
      <xdr:row>52</xdr:row>
      <xdr:rowOff>95250</xdr:rowOff>
    </xdr:from>
    <xdr:to>
      <xdr:col>12</xdr:col>
      <xdr:colOff>571500</xdr:colOff>
      <xdr:row>54</xdr:row>
      <xdr:rowOff>158086</xdr:rowOff>
    </xdr:to>
    <xdr:grpSp>
      <xdr:nvGrpSpPr>
        <xdr:cNvPr id="35" name="Group 34"/>
        <xdr:cNvGrpSpPr/>
      </xdr:nvGrpSpPr>
      <xdr:grpSpPr>
        <a:xfrm>
          <a:off x="180975" y="9220200"/>
          <a:ext cx="9810750" cy="386686"/>
          <a:chOff x="19049" y="7219950"/>
          <a:chExt cx="10044000" cy="386686"/>
        </a:xfrm>
      </xdr:grpSpPr>
      <xdr:sp macro="" textlink="">
        <xdr:nvSpPr>
          <xdr:cNvPr id="36" name="Text Box 127">
            <a:hlinkClick xmlns:r="http://schemas.openxmlformats.org/officeDocument/2006/relationships" r:id="rId10"/>
          </xdr:cNvPr>
          <xdr:cNvSpPr>
            <a:spLocks noChangeArrowheads="1"/>
          </xdr:cNvSpPr>
        </xdr:nvSpPr>
        <xdr:spPr bwMode="auto">
          <a:xfrm>
            <a:off x="4612839" y="7291270"/>
            <a:ext cx="5445940" cy="162160"/>
          </a:xfrm>
          <a:prstGeom prst="rect">
            <a:avLst/>
          </a:prstGeom>
          <a:noFill/>
          <a:ln w="9360">
            <a:noFill/>
            <a:miter lim="800000"/>
            <a:headEnd/>
            <a:tailEnd/>
          </a:ln>
        </xdr:spPr>
        <xdr:txBody>
          <a:bodyPr vertOverflow="clip" wrap="none" lIns="0" tIns="18288" rIns="27432" bIns="18288" anchor="ctr" upright="1">
            <a:spAutoFit/>
          </a:bodyPr>
          <a:lstStyle/>
          <a:p>
            <a:pPr algn="r" rtl="0"/>
            <a:r>
              <a:rPr lang="en-GB" sz="800" b="0" i="0" baseline="0">
                <a:effectLst/>
                <a:latin typeface="+mn-lt"/>
                <a:ea typeface="+mn-ea"/>
                <a:cs typeface="+mn-cs"/>
              </a:rPr>
              <a:t>© 2016 CACI Limited and all other applicable third party notices (Acorn )  can be found at </a:t>
            </a:r>
            <a:r>
              <a:rPr lang="en-GB" sz="800" b="0" i="0" u="sng" baseline="0">
                <a:solidFill>
                  <a:srgbClr val="0033BF"/>
                </a:solidFill>
                <a:effectLst/>
                <a:latin typeface="+mn-lt"/>
                <a:ea typeface="+mn-ea"/>
                <a:cs typeface="+mn-cs"/>
              </a:rPr>
              <a:t>www.caci.co.uk/copyrightnotices.pdf</a:t>
            </a:r>
            <a:endParaRPr lang="en-GB" sz="400" u="sng">
              <a:solidFill>
                <a:srgbClr val="0033BF"/>
              </a:solidFill>
              <a:effectLst/>
            </a:endParaRPr>
          </a:p>
        </xdr:txBody>
      </xdr:sp>
      <xdr:cxnSp macro="">
        <xdr:nvCxnSpPr>
          <xdr:cNvPr id="37" name="Straight Connector 36"/>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38" name="Picture 37"/>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1133480</xdr:colOff>
      <xdr:row>0</xdr:row>
      <xdr:rowOff>71437</xdr:rowOff>
    </xdr:from>
    <xdr:to>
      <xdr:col>2</xdr:col>
      <xdr:colOff>2260280</xdr:colOff>
      <xdr:row>2</xdr:row>
      <xdr:rowOff>158437</xdr:rowOff>
    </xdr:to>
    <xdr:sp macro="" textlink="">
      <xdr:nvSpPr>
        <xdr:cNvPr id="39" name="Rounded Rectangle 38">
          <a:hlinkClick xmlns:r="http://schemas.openxmlformats.org/officeDocument/2006/relationships" r:id="rId12" tooltip="Acorn Group Profile"/>
        </xdr:cNvPr>
        <xdr:cNvSpPr/>
      </xdr:nvSpPr>
      <xdr:spPr>
        <a:xfrm>
          <a:off x="1476380" y="71437"/>
          <a:ext cx="112680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57149</xdr:colOff>
      <xdr:row>0</xdr:row>
      <xdr:rowOff>71437</xdr:rowOff>
    </xdr:from>
    <xdr:to>
      <xdr:col>2</xdr:col>
      <xdr:colOff>675449</xdr:colOff>
      <xdr:row>2</xdr:row>
      <xdr:rowOff>158437</xdr:rowOff>
    </xdr:to>
    <xdr:sp macro="" textlink="">
      <xdr:nvSpPr>
        <xdr:cNvPr id="40" name="Rounded Rectangle 39">
          <a:hlinkClick xmlns:r="http://schemas.openxmlformats.org/officeDocument/2006/relationships" r:id="rId13" tooltip="Acorn Category Profile"/>
        </xdr:cNvPr>
        <xdr:cNvSpPr/>
      </xdr:nvSpPr>
      <xdr:spPr>
        <a:xfrm>
          <a:off x="57149" y="71437"/>
          <a:ext cx="96120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xdr:cNvSpPr>
          <a:spLocks noChangeArrowheads="1"/>
        </xdr:cNvSpPr>
      </xdr:nvSpPr>
      <xdr:spPr bwMode="auto">
        <a:xfrm>
          <a:off x="0" y="685800"/>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GROUP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xdr:cNvSpPr/>
      </xdr:nvSpPr>
      <xdr:spPr>
        <a:xfrm>
          <a:off x="1238249" y="1257300"/>
          <a:ext cx="60674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Holiday Park Visitors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xdr:cNvSpPr/>
      </xdr:nvSpPr>
      <xdr:spPr>
        <a:xfrm>
          <a:off x="1238250" y="1476375"/>
          <a:ext cx="60674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Great Britain</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5" name="Rectangle 4"/>
        <xdr:cNvSpPr/>
      </xdr:nvSpPr>
      <xdr:spPr>
        <a:xfrm>
          <a:off x="542925"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oneCell">
    <xdr:from>
      <xdr:col>0</xdr:col>
      <xdr:colOff>0</xdr:colOff>
      <xdr:row>12</xdr:row>
      <xdr:rowOff>19050</xdr:rowOff>
    </xdr:from>
    <xdr:to>
      <xdr:col>1</xdr:col>
      <xdr:colOff>28575</xdr:colOff>
      <xdr:row>13</xdr:row>
      <xdr:rowOff>0</xdr:rowOff>
    </xdr:to>
    <xdr:grpSp>
      <xdr:nvGrpSpPr>
        <xdr:cNvPr id="6" name="Group 5"/>
        <xdr:cNvGrpSpPr/>
      </xdr:nvGrpSpPr>
      <xdr:grpSpPr>
        <a:xfrm rot="5400000">
          <a:off x="0" y="2438400"/>
          <a:ext cx="180975" cy="180975"/>
          <a:chOff x="4635627" y="3324225"/>
          <a:chExt cx="914400" cy="914400"/>
        </a:xfrm>
      </xdr:grpSpPr>
      <xdr:sp macro="" textlink="">
        <xdr:nvSpPr>
          <xdr:cNvPr id="7" name="Oval 6"/>
          <xdr:cNvSpPr/>
        </xdr:nvSpPr>
        <xdr:spPr>
          <a:xfrm>
            <a:off x="4635627" y="3324225"/>
            <a:ext cx="914400" cy="914400"/>
          </a:xfrm>
          <a:prstGeom prst="ellipse">
            <a:avLst/>
          </a:prstGeom>
          <a:solidFill>
            <a:srgbClr val="304DEC"/>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 name="Isosceles Triangle 7"/>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16</xdr:row>
      <xdr:rowOff>19058</xdr:rowOff>
    </xdr:from>
    <xdr:to>
      <xdr:col>1</xdr:col>
      <xdr:colOff>28575</xdr:colOff>
      <xdr:row>17</xdr:row>
      <xdr:rowOff>8</xdr:rowOff>
    </xdr:to>
    <xdr:grpSp>
      <xdr:nvGrpSpPr>
        <xdr:cNvPr id="9" name="Group 8"/>
        <xdr:cNvGrpSpPr/>
      </xdr:nvGrpSpPr>
      <xdr:grpSpPr>
        <a:xfrm rot="5400000">
          <a:off x="0" y="3209933"/>
          <a:ext cx="180975" cy="180975"/>
          <a:chOff x="4635627" y="3324225"/>
          <a:chExt cx="914400" cy="914400"/>
        </a:xfrm>
      </xdr:grpSpPr>
      <xdr:sp macro="" textlink="">
        <xdr:nvSpPr>
          <xdr:cNvPr id="10" name="Oval 9"/>
          <xdr:cNvSpPr/>
        </xdr:nvSpPr>
        <xdr:spPr>
          <a:xfrm>
            <a:off x="4635627" y="3324225"/>
            <a:ext cx="914400" cy="914400"/>
          </a:xfrm>
          <a:prstGeom prst="ellipse">
            <a:avLst/>
          </a:prstGeom>
          <a:solidFill>
            <a:srgbClr val="7D38BA"/>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1" name="Isosceles Triangle 10"/>
          <xdr:cNvSpPr/>
        </xdr:nvSpPr>
        <xdr:spPr>
          <a:xfrm>
            <a:off x="4719432" y="3393772"/>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19</xdr:row>
      <xdr:rowOff>9525</xdr:rowOff>
    </xdr:from>
    <xdr:to>
      <xdr:col>1</xdr:col>
      <xdr:colOff>28575</xdr:colOff>
      <xdr:row>20</xdr:row>
      <xdr:rowOff>0</xdr:rowOff>
    </xdr:to>
    <xdr:grpSp>
      <xdr:nvGrpSpPr>
        <xdr:cNvPr id="12" name="Group 11"/>
        <xdr:cNvGrpSpPr/>
      </xdr:nvGrpSpPr>
      <xdr:grpSpPr>
        <a:xfrm rot="5400000">
          <a:off x="0" y="3781425"/>
          <a:ext cx="180975" cy="180975"/>
          <a:chOff x="4635627" y="3324225"/>
          <a:chExt cx="914400" cy="914400"/>
        </a:xfrm>
      </xdr:grpSpPr>
      <xdr:sp macro="" textlink="">
        <xdr:nvSpPr>
          <xdr:cNvPr id="13" name="Oval 12"/>
          <xdr:cNvSpPr/>
        </xdr:nvSpPr>
        <xdr:spPr>
          <a:xfrm>
            <a:off x="4635627" y="3324225"/>
            <a:ext cx="914400" cy="914400"/>
          </a:xfrm>
          <a:prstGeom prst="ellipse">
            <a:avLst/>
          </a:prstGeom>
          <a:solidFill>
            <a:srgbClr val="4F9342"/>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4" name="Isosceles Triangle 13"/>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25</xdr:row>
      <xdr:rowOff>9525</xdr:rowOff>
    </xdr:from>
    <xdr:to>
      <xdr:col>1</xdr:col>
      <xdr:colOff>28575</xdr:colOff>
      <xdr:row>25</xdr:row>
      <xdr:rowOff>187778</xdr:rowOff>
    </xdr:to>
    <xdr:grpSp>
      <xdr:nvGrpSpPr>
        <xdr:cNvPr id="15" name="Group 14"/>
        <xdr:cNvGrpSpPr/>
      </xdr:nvGrpSpPr>
      <xdr:grpSpPr>
        <a:xfrm rot="5400000">
          <a:off x="1361" y="4923064"/>
          <a:ext cx="178253" cy="180975"/>
          <a:chOff x="4635627" y="3324225"/>
          <a:chExt cx="914400" cy="914400"/>
        </a:xfrm>
      </xdr:grpSpPr>
      <xdr:sp macro="" textlink="">
        <xdr:nvSpPr>
          <xdr:cNvPr id="16" name="Oval 15"/>
          <xdr:cNvSpPr/>
        </xdr:nvSpPr>
        <xdr:spPr>
          <a:xfrm>
            <a:off x="4635627" y="3324225"/>
            <a:ext cx="914400" cy="914400"/>
          </a:xfrm>
          <a:prstGeom prst="ellipse">
            <a:avLst/>
          </a:prstGeom>
          <a:solidFill>
            <a:srgbClr val="F4742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7" name="Isosceles Triangle 16"/>
          <xdr:cNvSpPr/>
        </xdr:nvSpPr>
        <xdr:spPr>
          <a:xfrm>
            <a:off x="4719453" y="3393771"/>
            <a:ext cx="679695" cy="585944"/>
          </a:xfrm>
          <a:prstGeom prst="triangle">
            <a:avLst/>
          </a:prstGeom>
          <a:solidFill>
            <a:schemeClr val="bg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30</xdr:row>
      <xdr:rowOff>9525</xdr:rowOff>
    </xdr:from>
    <xdr:to>
      <xdr:col>1</xdr:col>
      <xdr:colOff>28575</xdr:colOff>
      <xdr:row>31</xdr:row>
      <xdr:rowOff>0</xdr:rowOff>
    </xdr:to>
    <xdr:grpSp>
      <xdr:nvGrpSpPr>
        <xdr:cNvPr id="18" name="Group 17"/>
        <xdr:cNvGrpSpPr/>
      </xdr:nvGrpSpPr>
      <xdr:grpSpPr>
        <a:xfrm rot="5400000">
          <a:off x="0" y="5876925"/>
          <a:ext cx="180975" cy="180975"/>
          <a:chOff x="4635627" y="3324225"/>
          <a:chExt cx="914400" cy="914400"/>
        </a:xfrm>
      </xdr:grpSpPr>
      <xdr:sp macro="" textlink="">
        <xdr:nvSpPr>
          <xdr:cNvPr id="19" name="Oval 18"/>
          <xdr:cNvSpPr/>
        </xdr:nvSpPr>
        <xdr:spPr>
          <a:xfrm>
            <a:off x="4635627" y="3324225"/>
            <a:ext cx="914400" cy="914400"/>
          </a:xfrm>
          <a:prstGeom prst="ellipse">
            <a:avLst/>
          </a:prstGeom>
          <a:solidFill>
            <a:srgbClr val="00A1C5"/>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0" name="Isosceles Triangle 19"/>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34</xdr:row>
      <xdr:rowOff>9525</xdr:rowOff>
    </xdr:from>
    <xdr:to>
      <xdr:col>1</xdr:col>
      <xdr:colOff>28575</xdr:colOff>
      <xdr:row>35</xdr:row>
      <xdr:rowOff>0</xdr:rowOff>
    </xdr:to>
    <xdr:grpSp>
      <xdr:nvGrpSpPr>
        <xdr:cNvPr id="21" name="Group 20"/>
        <xdr:cNvGrpSpPr/>
      </xdr:nvGrpSpPr>
      <xdr:grpSpPr>
        <a:xfrm rot="5400000">
          <a:off x="0" y="6638925"/>
          <a:ext cx="180975" cy="180975"/>
          <a:chOff x="4635627" y="3324225"/>
          <a:chExt cx="914400" cy="914400"/>
        </a:xfrm>
      </xdr:grpSpPr>
      <xdr:sp macro="" textlink="">
        <xdr:nvSpPr>
          <xdr:cNvPr id="22" name="Oval 21"/>
          <xdr:cNvSpPr/>
        </xdr:nvSpPr>
        <xdr:spPr>
          <a:xfrm>
            <a:off x="4635627" y="3324225"/>
            <a:ext cx="914400" cy="914400"/>
          </a:xfrm>
          <a:prstGeom prst="ellipse">
            <a:avLst/>
          </a:prstGeom>
          <a:solidFill>
            <a:srgbClr val="E442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3" name="Isosceles Triangle 22"/>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2721</xdr:colOff>
      <xdr:row>13</xdr:row>
      <xdr:rowOff>680</xdr:rowOff>
    </xdr:from>
    <xdr:to>
      <xdr:col>13</xdr:col>
      <xdr:colOff>6804</xdr:colOff>
      <xdr:row>16</xdr:row>
      <xdr:rowOff>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17</xdr:row>
      <xdr:rowOff>6804</xdr:rowOff>
    </xdr:from>
    <xdr:to>
      <xdr:col>13</xdr:col>
      <xdr:colOff>4083</xdr:colOff>
      <xdr:row>19</xdr:row>
      <xdr:rowOff>13608</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20</xdr:row>
      <xdr:rowOff>6804</xdr:rowOff>
    </xdr:from>
    <xdr:to>
      <xdr:col>13</xdr:col>
      <xdr:colOff>4083</xdr:colOff>
      <xdr:row>25</xdr:row>
      <xdr:rowOff>13607</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26</xdr:row>
      <xdr:rowOff>0</xdr:rowOff>
    </xdr:from>
    <xdr:to>
      <xdr:col>13</xdr:col>
      <xdr:colOff>4083</xdr:colOff>
      <xdr:row>30</xdr:row>
      <xdr:rowOff>6803</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31</xdr:row>
      <xdr:rowOff>0</xdr:rowOff>
    </xdr:from>
    <xdr:to>
      <xdr:col>13</xdr:col>
      <xdr:colOff>4083</xdr:colOff>
      <xdr:row>34</xdr:row>
      <xdr:rowOff>6804</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35</xdr:row>
      <xdr:rowOff>1</xdr:rowOff>
    </xdr:from>
    <xdr:to>
      <xdr:col>13</xdr:col>
      <xdr:colOff>4083</xdr:colOff>
      <xdr:row>36</xdr:row>
      <xdr:rowOff>6804</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38099</xdr:colOff>
      <xdr:row>40</xdr:row>
      <xdr:rowOff>28574</xdr:rowOff>
    </xdr:from>
    <xdr:to>
      <xdr:col>12</xdr:col>
      <xdr:colOff>533399</xdr:colOff>
      <xdr:row>75</xdr:row>
      <xdr:rowOff>28574</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10</xdr:col>
          <xdr:colOff>466725</xdr:colOff>
          <xdr:row>41</xdr:row>
          <xdr:rowOff>57150</xdr:rowOff>
        </xdr:from>
        <xdr:to>
          <xdr:col>12</xdr:col>
          <xdr:colOff>76200</xdr:colOff>
          <xdr:row>42</xdr:row>
          <xdr:rowOff>57150</xdr:rowOff>
        </xdr:to>
        <xdr:sp macro="" textlink="">
          <xdr:nvSpPr>
            <xdr:cNvPr id="10241" name="Check Box 1" hidden="1">
              <a:extLst>
                <a:ext uri="{63B3BB69-23CF-44E3-9099-C40C66FF867C}">
                  <a14:compatExt spid="_x0000_s10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Base</a:t>
              </a:r>
            </a:p>
          </xdr:txBody>
        </xdr:sp>
        <xdr:clientData/>
      </xdr:twoCellAnchor>
    </mc:Choice>
    <mc:Fallback/>
  </mc:AlternateContent>
  <xdr:twoCellAnchor editAs="absolute">
    <xdr:from>
      <xdr:col>0</xdr:col>
      <xdr:colOff>0</xdr:colOff>
      <xdr:row>0</xdr:row>
      <xdr:rowOff>0</xdr:rowOff>
    </xdr:from>
    <xdr:to>
      <xdr:col>12</xdr:col>
      <xdr:colOff>609375</xdr:colOff>
      <xdr:row>3</xdr:row>
      <xdr:rowOff>40500</xdr:rowOff>
    </xdr:to>
    <xdr:sp macro="" textlink="">
      <xdr:nvSpPr>
        <xdr:cNvPr id="32" name="Rectangle 31"/>
        <xdr:cNvSpPr/>
      </xdr:nvSpPr>
      <xdr:spPr>
        <a:xfrm>
          <a:off x="0" y="0"/>
          <a:ext cx="10029600" cy="612000"/>
        </a:xfrm>
        <a:prstGeom prst="rect">
          <a:avLst/>
        </a:prstGeom>
        <a:solidFill>
          <a:srgbClr val="C00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33" name="Rounded Rectangle 32">
          <a:hlinkClick xmlns:r="http://schemas.openxmlformats.org/officeDocument/2006/relationships" r:id="rId8" tooltip="Acorn Category Profile"/>
        </xdr:cNvPr>
        <xdr:cNvSpPr/>
      </xdr:nvSpPr>
      <xdr:spPr>
        <a:xfrm>
          <a:off x="6231890" y="72000"/>
          <a:ext cx="91440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34" name="Rounded Rectangle 33">
          <a:hlinkClick xmlns:r="http://schemas.openxmlformats.org/officeDocument/2006/relationships" r:id="rId9" tooltip="Acorn Group Profile"/>
        </xdr:cNvPr>
        <xdr:cNvSpPr/>
      </xdr:nvSpPr>
      <xdr:spPr>
        <a:xfrm>
          <a:off x="7603649" y="72000"/>
          <a:ext cx="914400" cy="468000"/>
        </a:xfrm>
        <a:prstGeom prst="roundRect">
          <a:avLst/>
        </a:prstGeom>
        <a:solidFill>
          <a:srgbClr val="8E0000"/>
        </a:solidFill>
        <a:ln w="3175">
          <a:solidFill>
            <a:srgbClr val="8E0000"/>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35" name="Rounded Rectangle 34">
          <a:hlinkClick xmlns:r="http://schemas.openxmlformats.org/officeDocument/2006/relationships" r:id="rId10" tooltip="Acorn Type Profile"/>
        </xdr:cNvPr>
        <xdr:cNvSpPr/>
      </xdr:nvSpPr>
      <xdr:spPr>
        <a:xfrm>
          <a:off x="8975409" y="72000"/>
          <a:ext cx="914400" cy="468000"/>
        </a:xfrm>
        <a:prstGeom prst="roundRect">
          <a:avLst/>
        </a:prstGeom>
        <a:noFill/>
        <a:ln w="3175">
          <a:solidFill>
            <a:srgbClr val="8E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2</xdr:col>
      <xdr:colOff>2718752</xdr:colOff>
      <xdr:row>0</xdr:row>
      <xdr:rowOff>72000</xdr:rowOff>
    </xdr:from>
    <xdr:to>
      <xdr:col>3</xdr:col>
      <xdr:colOff>255587</xdr:colOff>
      <xdr:row>2</xdr:row>
      <xdr:rowOff>159000</xdr:rowOff>
    </xdr:to>
    <xdr:sp macro="" textlink="">
      <xdr:nvSpPr>
        <xdr:cNvPr id="36" name="Rounded Rectangle 35">
          <a:hlinkClick xmlns:r="http://schemas.openxmlformats.org/officeDocument/2006/relationships" r:id="rId11" tooltip="Customer View Chart"/>
        </xdr:cNvPr>
        <xdr:cNvSpPr/>
      </xdr:nvSpPr>
      <xdr:spPr>
        <a:xfrm>
          <a:off x="3061652" y="72000"/>
          <a:ext cx="112776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CUSTOMER</a:t>
          </a:r>
          <a:r>
            <a:rPr lang="en-GB" sz="1050" b="1" baseline="0"/>
            <a:t> VIEW CHART</a:t>
          </a:r>
          <a:endParaRPr lang="en-GB" sz="1050" b="1"/>
        </a:p>
      </xdr:txBody>
    </xdr:sp>
    <xdr:clientData/>
  </xdr:twoCellAnchor>
  <xdr:twoCellAnchor editAs="absolute">
    <xdr:from>
      <xdr:col>4</xdr:col>
      <xdr:colOff>103346</xdr:colOff>
      <xdr:row>0</xdr:row>
      <xdr:rowOff>72000</xdr:rowOff>
    </xdr:from>
    <xdr:to>
      <xdr:col>6</xdr:col>
      <xdr:colOff>78581</xdr:colOff>
      <xdr:row>2</xdr:row>
      <xdr:rowOff>159000</xdr:rowOff>
    </xdr:to>
    <xdr:sp macro="" textlink="">
      <xdr:nvSpPr>
        <xdr:cNvPr id="37" name="Rounded Rectangle 36">
          <a:hlinkClick xmlns:r="http://schemas.openxmlformats.org/officeDocument/2006/relationships" r:id="rId12" tooltip="Profile Features"/>
        </xdr:cNvPr>
        <xdr:cNvSpPr/>
      </xdr:nvSpPr>
      <xdr:spPr>
        <a:xfrm>
          <a:off x="4646771" y="72000"/>
          <a:ext cx="112776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PROFILE FEATURES</a:t>
          </a:r>
        </a:p>
      </xdr:txBody>
    </xdr:sp>
    <xdr:clientData/>
  </xdr:twoCellAnchor>
  <xdr:twoCellAnchor editAs="absolute">
    <xdr:from>
      <xdr:col>10</xdr:col>
      <xdr:colOff>576293</xdr:colOff>
      <xdr:row>3</xdr:row>
      <xdr:rowOff>147915</xdr:rowOff>
    </xdr:from>
    <xdr:to>
      <xdr:col>13</xdr:col>
      <xdr:colOff>0</xdr:colOff>
      <xdr:row>5</xdr:row>
      <xdr:rowOff>33057</xdr:rowOff>
    </xdr:to>
    <xdr:pic>
      <xdr:nvPicPr>
        <xdr:cNvPr id="38" name="Picture 37">
          <a:hlinkClick xmlns:r="http://schemas.openxmlformats.org/officeDocument/2006/relationships" r:id="rId13" tooltip="Acorn Online Microsite"/>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777318" y="719415"/>
          <a:ext cx="1252507" cy="266142"/>
        </a:xfrm>
        <a:prstGeom prst="rect">
          <a:avLst/>
        </a:prstGeom>
      </xdr:spPr>
    </xdr:pic>
    <xdr:clientData/>
  </xdr:twoCellAnchor>
  <xdr:twoCellAnchor>
    <xdr:from>
      <xdr:col>1</xdr:col>
      <xdr:colOff>0</xdr:colOff>
      <xdr:row>74</xdr:row>
      <xdr:rowOff>133350</xdr:rowOff>
    </xdr:from>
    <xdr:to>
      <xdr:col>12</xdr:col>
      <xdr:colOff>542925</xdr:colOff>
      <xdr:row>77</xdr:row>
      <xdr:rowOff>34261</xdr:rowOff>
    </xdr:to>
    <xdr:grpSp>
      <xdr:nvGrpSpPr>
        <xdr:cNvPr id="39" name="Group 38"/>
        <xdr:cNvGrpSpPr/>
      </xdr:nvGrpSpPr>
      <xdr:grpSpPr>
        <a:xfrm>
          <a:off x="152400" y="13401675"/>
          <a:ext cx="9810750" cy="386686"/>
          <a:chOff x="19049" y="7219950"/>
          <a:chExt cx="10044000" cy="386686"/>
        </a:xfrm>
      </xdr:grpSpPr>
      <xdr:sp macro="" textlink="">
        <xdr:nvSpPr>
          <xdr:cNvPr id="40" name="Text Box 127">
            <a:hlinkClick xmlns:r="http://schemas.openxmlformats.org/officeDocument/2006/relationships" r:id="rId15"/>
          </xdr:cNvPr>
          <xdr:cNvSpPr>
            <a:spLocks noChangeArrowheads="1"/>
          </xdr:cNvSpPr>
        </xdr:nvSpPr>
        <xdr:spPr bwMode="auto">
          <a:xfrm>
            <a:off x="4612839" y="7291270"/>
            <a:ext cx="5445940" cy="162160"/>
          </a:xfrm>
          <a:prstGeom prst="rect">
            <a:avLst/>
          </a:prstGeom>
          <a:noFill/>
          <a:ln w="9360">
            <a:noFill/>
            <a:miter lim="800000"/>
            <a:headEnd/>
            <a:tailEnd/>
          </a:ln>
        </xdr:spPr>
        <xdr:txBody>
          <a:bodyPr vertOverflow="clip" wrap="none" lIns="0" tIns="18288" rIns="27432" bIns="18288" anchor="ctr" upright="1">
            <a:spAutoFit/>
          </a:bodyPr>
          <a:lstStyle/>
          <a:p>
            <a:pPr algn="r" rtl="0"/>
            <a:r>
              <a:rPr lang="en-GB" sz="800" b="0" i="0" baseline="0">
                <a:effectLst/>
                <a:latin typeface="+mn-lt"/>
                <a:ea typeface="+mn-ea"/>
                <a:cs typeface="+mn-cs"/>
              </a:rPr>
              <a:t>© 2016 CACI Limited and all other applicable third party notices (Acorn )  can be found at </a:t>
            </a:r>
            <a:r>
              <a:rPr lang="en-GB" sz="800" b="0" i="0" u="sng" baseline="0">
                <a:solidFill>
                  <a:srgbClr val="0033BF"/>
                </a:solidFill>
                <a:effectLst/>
                <a:latin typeface="+mn-lt"/>
                <a:ea typeface="+mn-ea"/>
                <a:cs typeface="+mn-cs"/>
              </a:rPr>
              <a:t>www.caci.co.uk/copyrightnotices.pdf</a:t>
            </a:r>
            <a:endParaRPr lang="en-GB" sz="400" u="sng">
              <a:solidFill>
                <a:srgbClr val="0033BF"/>
              </a:solidFill>
              <a:effectLst/>
            </a:endParaRPr>
          </a:p>
        </xdr:txBody>
      </xdr:sp>
      <xdr:cxnSp macro="">
        <xdr:nvCxnSpPr>
          <xdr:cNvPr id="41" name="Straight Connector 40"/>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42" name="Picture 41"/>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1133472</xdr:colOff>
      <xdr:row>0</xdr:row>
      <xdr:rowOff>71437</xdr:rowOff>
    </xdr:from>
    <xdr:to>
      <xdr:col>2</xdr:col>
      <xdr:colOff>2260272</xdr:colOff>
      <xdr:row>2</xdr:row>
      <xdr:rowOff>158437</xdr:rowOff>
    </xdr:to>
    <xdr:sp macro="" textlink="">
      <xdr:nvSpPr>
        <xdr:cNvPr id="43" name="Rounded Rectangle 42">
          <a:hlinkClick xmlns:r="http://schemas.openxmlformats.org/officeDocument/2006/relationships" r:id="rId17" tooltip="Acorn Group Profile"/>
        </xdr:cNvPr>
        <xdr:cNvSpPr/>
      </xdr:nvSpPr>
      <xdr:spPr>
        <a:xfrm>
          <a:off x="1476372" y="71437"/>
          <a:ext cx="112680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57147</xdr:colOff>
      <xdr:row>0</xdr:row>
      <xdr:rowOff>71438</xdr:rowOff>
    </xdr:from>
    <xdr:to>
      <xdr:col>2</xdr:col>
      <xdr:colOff>675447</xdr:colOff>
      <xdr:row>2</xdr:row>
      <xdr:rowOff>158438</xdr:rowOff>
    </xdr:to>
    <xdr:sp macro="" textlink="">
      <xdr:nvSpPr>
        <xdr:cNvPr id="44" name="Rounded Rectangle 43">
          <a:hlinkClick xmlns:r="http://schemas.openxmlformats.org/officeDocument/2006/relationships" r:id="rId18" tooltip="Acorn Category Profile"/>
        </xdr:cNvPr>
        <xdr:cNvSpPr/>
      </xdr:nvSpPr>
      <xdr:spPr>
        <a:xfrm>
          <a:off x="57147" y="71438"/>
          <a:ext cx="961200" cy="468000"/>
        </a:xfrm>
        <a:prstGeom prst="roundRect">
          <a:avLst/>
        </a:prstGeom>
        <a:noFill/>
        <a:ln w="3175">
          <a:solidFill>
            <a:srgbClr val="8E0000"/>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252413</xdr:colOff>
      <xdr:row>6</xdr:row>
      <xdr:rowOff>0</xdr:rowOff>
    </xdr:from>
    <xdr:to>
      <xdr:col>12</xdr:col>
      <xdr:colOff>604838</xdr:colOff>
      <xdr:row>9</xdr:row>
      <xdr:rowOff>57150</xdr:rowOff>
    </xdr:to>
    <xdr:sp macro="" textlink="">
      <xdr:nvSpPr>
        <xdr:cNvPr id="45" name="Rounded Rectangle 44"/>
        <xdr:cNvSpPr/>
      </xdr:nvSpPr>
      <xdr:spPr>
        <a:xfrm>
          <a:off x="8453438" y="1143000"/>
          <a:ext cx="157162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13</xdr:col>
          <xdr:colOff>0</xdr:colOff>
          <xdr:row>7</xdr:row>
          <xdr:rowOff>47625</xdr:rowOff>
        </xdr:to>
        <xdr:sp macro="" textlink="">
          <xdr:nvSpPr>
            <xdr:cNvPr id="10242" name="Option Button 2" hidden="1">
              <a:extLst>
                <a:ext uri="{63B3BB69-23CF-44E3-9099-C40C66FF867C}">
                  <a14:compatExt spid="_x0000_s102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Group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13</xdr:col>
          <xdr:colOff>0</xdr:colOff>
          <xdr:row>8</xdr:row>
          <xdr:rowOff>47625</xdr:rowOff>
        </xdr:to>
        <xdr:sp macro="" textlink="">
          <xdr:nvSpPr>
            <xdr:cNvPr id="10243" name="Option Button 3" hidden="1">
              <a:extLst>
                <a:ext uri="{63B3BB69-23CF-44E3-9099-C40C66FF867C}">
                  <a14:compatExt spid="_x0000_s102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13</xdr:col>
          <xdr:colOff>0</xdr:colOff>
          <xdr:row>9</xdr:row>
          <xdr:rowOff>57150</xdr:rowOff>
        </xdr:to>
        <xdr:sp macro="" textlink="">
          <xdr:nvSpPr>
            <xdr:cNvPr id="10244" name="Option Button 4" hidden="1">
              <a:extLst>
                <a:ext uri="{63B3BB69-23CF-44E3-9099-C40C66FF867C}">
                  <a14:compatExt spid="_x0000_s102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309563</xdr:colOff>
      <xdr:row>7</xdr:row>
      <xdr:rowOff>34208</xdr:rowOff>
    </xdr:from>
    <xdr:to>
      <xdr:col>11</xdr:col>
      <xdr:colOff>184574</xdr:colOff>
      <xdr:row>8</xdr:row>
      <xdr:rowOff>146772</xdr:rowOff>
    </xdr:to>
    <xdr:grpSp>
      <xdr:nvGrpSpPr>
        <xdr:cNvPr id="49" name="Group 48"/>
        <xdr:cNvGrpSpPr/>
      </xdr:nvGrpSpPr>
      <xdr:grpSpPr>
        <a:xfrm>
          <a:off x="8510588" y="1367708"/>
          <a:ext cx="484611" cy="303064"/>
          <a:chOff x="827584" y="1988840"/>
          <a:chExt cx="792088" cy="544885"/>
        </a:xfrm>
        <a:solidFill>
          <a:schemeClr val="tx1"/>
        </a:solidFill>
      </xdr:grpSpPr>
      <xdr:sp macro="" textlink="">
        <xdr:nvSpPr>
          <xdr:cNvPr id="50" name="Rounded Rectangle 49"/>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1" name="Rounded Rectangle 50"/>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2" name="Rounded Rectangle 51"/>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3" name="Down Arrow 52"/>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223838</xdr:colOff>
      <xdr:row>5</xdr:row>
      <xdr:rowOff>180975</xdr:rowOff>
    </xdr:from>
    <xdr:ext cx="587597" cy="248851"/>
    <xdr:sp macro="" textlink="">
      <xdr:nvSpPr>
        <xdr:cNvPr id="54" name="TextBox 53"/>
        <xdr:cNvSpPr txBox="1"/>
      </xdr:nvSpPr>
      <xdr:spPr>
        <a:xfrm>
          <a:off x="8424863" y="1133475"/>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10</xdr:col>
      <xdr:colOff>252416</xdr:colOff>
      <xdr:row>5</xdr:row>
      <xdr:rowOff>190493</xdr:rowOff>
    </xdr:from>
    <xdr:to>
      <xdr:col>12</xdr:col>
      <xdr:colOff>604841</xdr:colOff>
      <xdr:row>9</xdr:row>
      <xdr:rowOff>57143</xdr:rowOff>
    </xdr:to>
    <xdr:sp macro="" textlink="" fLocksText="0">
      <xdr:nvSpPr>
        <xdr:cNvPr id="55" name="Rounded Rectangle 54">
          <a:hlinkClick xmlns:r="http://schemas.openxmlformats.org/officeDocument/2006/relationships" r:id="rId19" tooltip="Sort by"/>
        </xdr:cNvPr>
        <xdr:cNvSpPr/>
      </xdr:nvSpPr>
      <xdr:spPr>
        <a:xfrm>
          <a:off x="8453441" y="1142993"/>
          <a:ext cx="1571625" cy="628650"/>
        </a:xfrm>
        <a:prstGeom prst="roundRect">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10.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6.xml"/><Relationship Id="rId2" Type="http://schemas.openxmlformats.org/officeDocument/2006/relationships/drawing" Target="../drawings/drawing9.xml"/><Relationship Id="rId1" Type="http://schemas.openxmlformats.org/officeDocument/2006/relationships/printerSettings" Target="../printerSettings/printerSettings7.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8.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9.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3"/>
  <sheetViews>
    <sheetView showGridLines="0" zoomScaleNormal="100" workbookViewId="0"/>
  </sheetViews>
  <sheetFormatPr defaultColWidth="0" defaultRowHeight="15" customHeight="1" zeroHeight="1" x14ac:dyDescent="0.25"/>
  <cols>
    <col min="1" max="16" width="9.140625" customWidth="1"/>
    <col min="17" max="17" width="5.85546875" customWidth="1"/>
    <col min="18" max="16384" width="9.1406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sheetData>
  <sheetProtection password="9869" sheet="1" objects="1" scenarios="1" selectLockedCells="1" selectUnlockedCells="1"/>
  <pageMargins left="0.7" right="0.7" top="0.75" bottom="0.75" header="0.3" footer="0.3"/>
  <pageSetup paperSize="9" scale="78"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G143"/>
  <sheetViews>
    <sheetView showGridLines="0" topLeftCell="A49" zoomScaleNormal="100" workbookViewId="0"/>
  </sheetViews>
  <sheetFormatPr defaultColWidth="0" defaultRowHeight="12.75" customHeight="1" zeroHeight="1" x14ac:dyDescent="0.25"/>
  <cols>
    <col min="1" max="1" width="2.28515625" style="6" customWidth="1"/>
    <col min="2" max="2" width="2.85546875" style="6" customWidth="1"/>
    <col min="3" max="3" width="53.85546875" style="6" customWidth="1"/>
    <col min="4" max="4" width="9.140625" style="6" customWidth="1"/>
    <col min="5" max="5" width="8.140625" style="6" customWidth="1"/>
    <col min="6" max="6" width="9.140625" style="6" customWidth="1"/>
    <col min="7" max="7" width="8.140625" style="6" customWidth="1"/>
    <col min="8" max="8" width="11.140625" style="6" customWidth="1"/>
    <col min="9" max="13" width="9.140625" style="6" customWidth="1"/>
    <col min="14" max="19" width="0.140625" style="191" customWidth="1"/>
    <col min="20" max="31" width="9.140625" style="191" hidden="1" customWidth="1"/>
    <col min="32" max="16384" width="9.140625" style="6" hidden="1"/>
  </cols>
  <sheetData>
    <row r="1" spans="1:33" s="1" customFormat="1" ht="15" x14ac:dyDescent="0.25">
      <c r="N1" s="5"/>
      <c r="O1" s="5"/>
      <c r="P1" s="5"/>
      <c r="Q1" s="5"/>
      <c r="R1" s="5"/>
      <c r="S1" s="5"/>
      <c r="T1" s="5"/>
      <c r="U1" s="5"/>
      <c r="V1" s="5"/>
      <c r="W1" s="5"/>
      <c r="X1" s="5"/>
      <c r="Y1" s="5"/>
      <c r="Z1" s="5"/>
      <c r="AA1" s="5"/>
      <c r="AB1" s="5"/>
      <c r="AC1" s="5"/>
      <c r="AD1" s="5"/>
      <c r="AE1" s="5"/>
    </row>
    <row r="2" spans="1:33" s="1" customFormat="1" ht="15" x14ac:dyDescent="0.25">
      <c r="N2" s="5"/>
      <c r="O2" s="5"/>
      <c r="P2" s="5"/>
      <c r="Q2" s="5"/>
      <c r="R2" s="5"/>
      <c r="S2" s="5"/>
      <c r="T2" s="5"/>
      <c r="U2" s="5"/>
      <c r="V2" s="5"/>
      <c r="W2" s="5"/>
      <c r="X2" s="5"/>
      <c r="Y2" s="5"/>
      <c r="Z2" s="5"/>
      <c r="AA2" s="5"/>
      <c r="AB2" s="5"/>
      <c r="AC2" s="5"/>
      <c r="AD2" s="5"/>
      <c r="AE2" s="5"/>
    </row>
    <row r="3" spans="1:33" s="1" customFormat="1" ht="15" x14ac:dyDescent="0.25">
      <c r="N3" s="5"/>
      <c r="O3" s="5"/>
      <c r="P3" s="5"/>
      <c r="Q3" s="5"/>
      <c r="R3" s="5"/>
      <c r="S3" s="5"/>
      <c r="T3" s="5"/>
      <c r="U3" s="5"/>
      <c r="V3" s="5"/>
      <c r="W3" s="5"/>
      <c r="X3" s="5"/>
      <c r="Y3" s="5"/>
      <c r="Z3" s="5"/>
      <c r="AA3" s="5"/>
      <c r="AB3" s="5"/>
      <c r="AC3" s="5"/>
      <c r="AD3" s="5"/>
      <c r="AE3" s="5"/>
    </row>
    <row r="4" spans="1:33" s="1" customFormat="1" ht="15" x14ac:dyDescent="0.25">
      <c r="N4" s="5"/>
      <c r="O4" s="5"/>
      <c r="P4" s="5"/>
      <c r="Q4" s="5"/>
      <c r="R4" s="5"/>
      <c r="S4" s="5"/>
      <c r="T4" s="5"/>
      <c r="U4" s="5"/>
      <c r="V4" s="5"/>
      <c r="W4" s="5"/>
      <c r="X4" s="5"/>
      <c r="Y4" s="5"/>
      <c r="Z4" s="5"/>
      <c r="AA4" s="5"/>
      <c r="AB4" s="5"/>
      <c r="AC4" s="5"/>
      <c r="AD4" s="5"/>
      <c r="AE4" s="5"/>
    </row>
    <row r="5" spans="1:33" s="1" customFormat="1" ht="15" x14ac:dyDescent="0.25">
      <c r="N5" s="5"/>
      <c r="O5" s="5"/>
      <c r="P5" s="5"/>
      <c r="Q5" s="5"/>
      <c r="R5" s="5"/>
      <c r="S5" s="5"/>
      <c r="T5" s="5"/>
      <c r="U5" s="5"/>
      <c r="V5" s="5"/>
      <c r="W5" s="5"/>
      <c r="X5" s="5"/>
      <c r="Y5" s="5"/>
      <c r="Z5" s="5"/>
      <c r="AA5" s="5"/>
      <c r="AB5" s="5"/>
      <c r="AC5" s="5"/>
      <c r="AD5" s="5"/>
      <c r="AE5" s="5"/>
    </row>
    <row r="6" spans="1:33" s="1" customFormat="1" ht="15" x14ac:dyDescent="0.25">
      <c r="N6" s="5"/>
      <c r="O6" s="5"/>
      <c r="P6" s="5"/>
      <c r="Q6" s="5"/>
      <c r="R6" s="5"/>
      <c r="S6" s="5"/>
      <c r="T6" s="5"/>
      <c r="U6" s="5"/>
      <c r="V6" s="5"/>
      <c r="W6" s="5"/>
      <c r="X6" s="5"/>
      <c r="Y6" s="5"/>
      <c r="Z6" s="5"/>
      <c r="AA6" s="5"/>
      <c r="AB6" s="5"/>
      <c r="AC6" s="5"/>
      <c r="AD6" s="5"/>
      <c r="AE6" s="5"/>
    </row>
    <row r="7" spans="1:33" s="154" customFormat="1" ht="15" x14ac:dyDescent="0.25">
      <c r="N7" s="185"/>
      <c r="O7" s="185"/>
      <c r="P7" s="185"/>
      <c r="Q7" s="185"/>
      <c r="R7" s="185"/>
      <c r="S7" s="185"/>
      <c r="T7" s="185"/>
      <c r="U7" s="185"/>
      <c r="V7" s="185"/>
      <c r="W7" s="185"/>
      <c r="X7" s="185"/>
      <c r="Y7" s="185"/>
      <c r="Z7" s="185"/>
      <c r="AA7" s="185"/>
      <c r="AB7" s="185"/>
      <c r="AC7" s="185"/>
      <c r="AD7" s="185"/>
      <c r="AE7" s="185"/>
    </row>
    <row r="8" spans="1:33" s="154" customFormat="1" ht="15" x14ac:dyDescent="0.25">
      <c r="N8" s="185"/>
      <c r="O8" s="185"/>
      <c r="P8" s="185"/>
      <c r="Q8" s="185"/>
      <c r="R8" s="185"/>
      <c r="S8" s="185"/>
      <c r="T8" s="185"/>
      <c r="U8" s="185"/>
      <c r="V8" s="185"/>
      <c r="W8" s="185"/>
      <c r="X8" s="185"/>
      <c r="Y8" s="185"/>
      <c r="Z8" s="185"/>
      <c r="AA8" s="185"/>
      <c r="AB8" s="185"/>
      <c r="AC8" s="185"/>
      <c r="AD8" s="185"/>
      <c r="AE8" s="185"/>
    </row>
    <row r="9" spans="1:33" s="154" customFormat="1" ht="15" x14ac:dyDescent="0.25">
      <c r="N9" s="185"/>
      <c r="O9" s="185"/>
      <c r="P9" s="185"/>
      <c r="Q9" s="185"/>
      <c r="R9" s="185"/>
      <c r="S9" s="185"/>
      <c r="T9" s="185"/>
      <c r="U9" s="185"/>
      <c r="V9" s="185"/>
      <c r="W9" s="185"/>
      <c r="X9" s="185"/>
      <c r="Y9" s="185"/>
      <c r="Z9" s="185"/>
      <c r="AA9" s="185"/>
      <c r="AB9" s="185"/>
      <c r="AC9" s="185"/>
      <c r="AD9" s="185"/>
      <c r="AE9" s="185"/>
    </row>
    <row r="10" spans="1:33" s="1" customFormat="1" ht="15" x14ac:dyDescent="0.25">
      <c r="L10" s="2"/>
      <c r="M10" s="3"/>
      <c r="N10" s="185"/>
      <c r="O10" s="5"/>
      <c r="P10" s="5"/>
      <c r="Q10" s="5"/>
      <c r="R10" s="5"/>
      <c r="S10" s="5"/>
      <c r="T10" s="5"/>
      <c r="U10" s="5"/>
      <c r="V10" s="5"/>
      <c r="W10" s="5"/>
      <c r="X10" s="5"/>
      <c r="Y10" s="5"/>
      <c r="Z10" s="5"/>
      <c r="AA10" s="5"/>
      <c r="AB10" s="5"/>
      <c r="AC10" s="5"/>
      <c r="AD10" s="5"/>
      <c r="AE10" s="5"/>
    </row>
    <row r="11" spans="1:33" ht="25.5" x14ac:dyDescent="0.25">
      <c r="A11" s="186" t="s">
        <v>491</v>
      </c>
      <c r="B11" s="187"/>
      <c r="C11" s="187"/>
      <c r="D11" s="188" t="s">
        <v>178</v>
      </c>
      <c r="E11" s="188" t="s">
        <v>435</v>
      </c>
      <c r="F11" s="188" t="s">
        <v>179</v>
      </c>
      <c r="G11" s="188" t="s">
        <v>435</v>
      </c>
      <c r="H11" s="188" t="s">
        <v>436</v>
      </c>
      <c r="I11" s="188" t="s">
        <v>437</v>
      </c>
      <c r="J11" s="188" t="s">
        <v>230</v>
      </c>
      <c r="K11" s="189">
        <v>0</v>
      </c>
      <c r="L11" s="180">
        <v>100</v>
      </c>
      <c r="M11" s="190">
        <v>200</v>
      </c>
      <c r="AF11" s="191"/>
      <c r="AG11" s="191"/>
    </row>
    <row r="12" spans="1:33" ht="15" customHeight="1" x14ac:dyDescent="0.25"/>
    <row r="13" spans="1:33" x14ac:dyDescent="0.25">
      <c r="A13" s="208">
        <v>1</v>
      </c>
      <c r="B13" s="208">
        <f ca="1">MATCH(A13,Type!$P$15:$P$97,0)</f>
        <v>57</v>
      </c>
      <c r="C13" s="197" t="str">
        <f ca="1">INDEX(Type!C$15:C$97,'Type (Sorted)'!$B13)</f>
        <v>4.M.42 Struggling young families in post-war terraces</v>
      </c>
      <c r="D13" s="194">
        <f ca="1">INDEX(Type!D$15:D$97,'Type (Sorted)'!$B13)</f>
        <v>1313</v>
      </c>
      <c r="E13" s="195">
        <f ca="1">INDEX(Type!E$15:E$97,'Type (Sorted)'!$B13)</f>
        <v>6.8211335653800189</v>
      </c>
      <c r="F13" s="194">
        <f ca="1">INDEX(Type!F$15:F$97,'Type (Sorted)'!$B13)</f>
        <v>926077</v>
      </c>
      <c r="G13" s="195">
        <f ca="1">INDEX(Type!G$15:G$97,'Type (Sorted)'!$B13)</f>
        <v>1.7698358548753594</v>
      </c>
      <c r="H13" s="195">
        <f ca="1">INDEX(Type!H$15:H$97,'Type (Sorted)'!$B13)</f>
        <v>0.14178086703373477</v>
      </c>
      <c r="I13" s="195">
        <f ca="1">INDEX(Type!I$15:I$97,'Type (Sorted)'!$B13)</f>
        <v>53.151817824957298</v>
      </c>
      <c r="J13" s="196">
        <f ca="1">INDEX(Type!J$15:J$97,'Type (Sorted)'!$B13)</f>
        <v>385.4105196586379</v>
      </c>
    </row>
    <row r="14" spans="1:33" x14ac:dyDescent="0.25">
      <c r="A14" s="208">
        <v>2</v>
      </c>
      <c r="B14" s="208">
        <f ca="1">MATCH(A14,Type!$P$15:$P$97,0)</f>
        <v>37</v>
      </c>
      <c r="C14" s="197" t="str">
        <f ca="1">INDEX(Type!C$15:C$97,'Type (Sorted)'!$B14)</f>
        <v>3.H.28 Owner occupied terraces, average income</v>
      </c>
      <c r="D14" s="194">
        <f ca="1">INDEX(Type!D$15:D$97,'Type (Sorted)'!$B14)</f>
        <v>1118</v>
      </c>
      <c r="E14" s="195">
        <f ca="1">INDEX(Type!E$15:E$97,'Type (Sorted)'!$B14)</f>
        <v>5.8080939269572447</v>
      </c>
      <c r="F14" s="194">
        <f ca="1">INDEX(Type!F$15:F$97,'Type (Sorted)'!$B14)</f>
        <v>978508</v>
      </c>
      <c r="G14" s="195">
        <f ca="1">INDEX(Type!G$15:G$97,'Type (Sorted)'!$B14)</f>
        <v>1.8700373108093371</v>
      </c>
      <c r="H14" s="195">
        <f ca="1">INDEX(Type!H$15:H$97,'Type (Sorted)'!$B14)</f>
        <v>0.11425558094568465</v>
      </c>
      <c r="I14" s="195">
        <f ca="1">INDEX(Type!I$15:I$97,'Type (Sorted)'!$B14)</f>
        <v>40.332959394038497</v>
      </c>
      <c r="J14" s="196">
        <f ca="1">INDEX(Type!J$15:J$97,'Type (Sorted)'!$B14)</f>
        <v>310.58706119845004</v>
      </c>
    </row>
    <row r="15" spans="1:33" x14ac:dyDescent="0.25">
      <c r="A15" s="208">
        <v>3</v>
      </c>
      <c r="B15" s="208">
        <f ca="1">MATCH(A15,Type!$P$15:$P$97,0)</f>
        <v>77</v>
      </c>
      <c r="C15" s="197" t="str">
        <f ca="1">INDEX(Type!C$15:C$97,'Type (Sorted)'!$B15)</f>
        <v>5.Q.57 Social rented flats, families and single parents</v>
      </c>
      <c r="D15" s="194">
        <f ca="1">INDEX(Type!D$15:D$97,'Type (Sorted)'!$B15)</f>
        <v>726</v>
      </c>
      <c r="E15" s="195">
        <f ca="1">INDEX(Type!E$15:E$97,'Type (Sorted)'!$B15)</f>
        <v>3.7716244999740245</v>
      </c>
      <c r="F15" s="194">
        <f ca="1">INDEX(Type!F$15:F$97,'Type (Sorted)'!$B15)</f>
        <v>667848</v>
      </c>
      <c r="G15" s="195">
        <f ca="1">INDEX(Type!G$15:G$97,'Type (Sorted)'!$B15)</f>
        <v>1.2763315966240378</v>
      </c>
      <c r="H15" s="195">
        <f ca="1">INDEX(Type!H$15:H$97,'Type (Sorted)'!$B15)</f>
        <v>0.10870737053940419</v>
      </c>
      <c r="I15" s="195">
        <f ca="1">INDEX(Type!I$15:I$97,'Type (Sorted)'!$B15)</f>
        <v>30.841338293005755</v>
      </c>
      <c r="J15" s="196">
        <f ca="1">INDEX(Type!J$15:J$97,'Type (Sorted)'!$B15)</f>
        <v>295.50506388388123</v>
      </c>
    </row>
    <row r="16" spans="1:33" x14ac:dyDescent="0.25">
      <c r="A16" s="208">
        <v>4</v>
      </c>
      <c r="B16" s="208">
        <f ca="1">MATCH(A16,Type!$P$15:$P$97,0)</f>
        <v>56</v>
      </c>
      <c r="C16" s="197" t="str">
        <f ca="1">INDEX(Type!C$15:C$97,'Type (Sorted)'!$B16)</f>
        <v>4.M.41 Labouring semi-rural estates</v>
      </c>
      <c r="D16" s="194">
        <f ca="1">INDEX(Type!D$15:D$97,'Type (Sorted)'!$B16)</f>
        <v>744</v>
      </c>
      <c r="E16" s="195">
        <f ca="1">INDEX(Type!E$15:E$97,'Type (Sorted)'!$B16)</f>
        <v>3.8651358512130503</v>
      </c>
      <c r="F16" s="194">
        <f ca="1">INDEX(Type!F$15:F$97,'Type (Sorted)'!$B16)</f>
        <v>903148</v>
      </c>
      <c r="G16" s="195">
        <f ca="1">INDEX(Type!G$15:G$97,'Type (Sorted)'!$B16)</f>
        <v>1.7260159929022869</v>
      </c>
      <c r="H16" s="195">
        <f ca="1">INDEX(Type!H$15:H$97,'Type (Sorted)'!$B16)</f>
        <v>8.2378524892930058E-2</v>
      </c>
      <c r="I16" s="195">
        <f ca="1">INDEX(Type!I$15:I$97,'Type (Sorted)'!$B16)</f>
        <v>22.787543813143618</v>
      </c>
      <c r="J16" s="196">
        <f ca="1">INDEX(Type!J$15:J$97,'Type (Sorted)'!$B16)</f>
        <v>223.93395351533471</v>
      </c>
    </row>
    <row r="17" spans="1:10" x14ac:dyDescent="0.25">
      <c r="A17" s="208">
        <v>5</v>
      </c>
      <c r="B17" s="208">
        <f ca="1">MATCH(A17,Type!$P$15:$P$97,0)</f>
        <v>72</v>
      </c>
      <c r="C17" s="197" t="str">
        <f ca="1">INDEX(Type!C$15:C$97,'Type (Sorted)'!$B17)</f>
        <v>5.P.53 Low income terraces</v>
      </c>
      <c r="D17" s="194">
        <f ca="1">INDEX(Type!D$15:D$97,'Type (Sorted)'!$B17)</f>
        <v>449</v>
      </c>
      <c r="E17" s="195">
        <f ca="1">INDEX(Type!E$15:E$97,'Type (Sorted)'!$B17)</f>
        <v>2.3325887059068005</v>
      </c>
      <c r="F17" s="194">
        <f ca="1">INDEX(Type!F$15:F$97,'Type (Sorted)'!$B17)</f>
        <v>584899</v>
      </c>
      <c r="G17" s="195">
        <f ca="1">INDEX(Type!G$15:G$97,'Type (Sorted)'!$B17)</f>
        <v>1.1178068580482432</v>
      </c>
      <c r="H17" s="195">
        <f ca="1">INDEX(Type!H$15:H$97,'Type (Sorted)'!$B17)</f>
        <v>7.6765390263960107E-2</v>
      </c>
      <c r="I17" s="195">
        <f ca="1">INDEX(Type!I$15:I$97,'Type (Sorted)'!$B17)</f>
        <v>16.030975485630538</v>
      </c>
      <c r="J17" s="196">
        <f ca="1">INDEX(Type!J$15:J$97,'Type (Sorted)'!$B17)</f>
        <v>208.67546921116929</v>
      </c>
    </row>
    <row r="18" spans="1:10" x14ac:dyDescent="0.25">
      <c r="A18" s="208">
        <v>6</v>
      </c>
      <c r="B18" s="208">
        <f ca="1">MATCH(A18,Type!$P$15:$P$97,0)</f>
        <v>75</v>
      </c>
      <c r="C18" s="197" t="str">
        <f ca="1">INDEX(Type!C$15:C$97,'Type (Sorted)'!$B18)</f>
        <v>5.P.56 Low income large families in social rented semis</v>
      </c>
      <c r="D18" s="194">
        <f ca="1">INDEX(Type!D$15:D$97,'Type (Sorted)'!$B18)</f>
        <v>749</v>
      </c>
      <c r="E18" s="195">
        <f ca="1">INDEX(Type!E$15:E$97,'Type (Sorted)'!$B18)</f>
        <v>3.8911112265572236</v>
      </c>
      <c r="F18" s="194">
        <f ca="1">INDEX(Type!F$15:F$97,'Type (Sorted)'!$B18)</f>
        <v>1125828</v>
      </c>
      <c r="G18" s="195">
        <f ca="1">INDEX(Type!G$15:G$97,'Type (Sorted)'!$B18)</f>
        <v>2.1515821695416428</v>
      </c>
      <c r="H18" s="195">
        <f ca="1">INDEX(Type!H$15:H$97,'Type (Sorted)'!$B18)</f>
        <v>6.652881257172498E-2</v>
      </c>
      <c r="I18" s="195">
        <f ca="1">INDEX(Type!I$15:I$97,'Type (Sorted)'!$B18)</f>
        <v>16.633356726941447</v>
      </c>
      <c r="J18" s="196">
        <f ca="1">INDEX(Type!J$15:J$97,'Type (Sorted)'!$B18)</f>
        <v>180.84883215899475</v>
      </c>
    </row>
    <row r="19" spans="1:10" x14ac:dyDescent="0.25">
      <c r="A19" s="208">
        <v>7</v>
      </c>
      <c r="B19" s="208">
        <f ca="1">MATCH(A19,Type!$P$15:$P$97,0)</f>
        <v>38</v>
      </c>
      <c r="C19" s="197" t="str">
        <f ca="1">INDEX(Type!C$15:C$97,'Type (Sorted)'!$B19)</f>
        <v>3.H.29 Established suburbs, older families</v>
      </c>
      <c r="D19" s="194">
        <f ca="1">INDEX(Type!D$15:D$97,'Type (Sorted)'!$B19)</f>
        <v>891</v>
      </c>
      <c r="E19" s="195">
        <f ca="1">INDEX(Type!E$15:E$97,'Type (Sorted)'!$B19)</f>
        <v>4.6288118863317571</v>
      </c>
      <c r="F19" s="194">
        <f ca="1">INDEX(Type!F$15:F$97,'Type (Sorted)'!$B19)</f>
        <v>1391962</v>
      </c>
      <c r="G19" s="195">
        <f ca="1">INDEX(Type!G$15:G$97,'Type (Sorted)'!$B19)</f>
        <v>2.6601937595081351</v>
      </c>
      <c r="H19" s="195">
        <f ca="1">INDEX(Type!H$15:H$97,'Type (Sorted)'!$B19)</f>
        <v>6.4010368099129134E-2</v>
      </c>
      <c r="I19" s="195">
        <f ca="1">INDEX(Type!I$15:I$97,'Type (Sorted)'!$B19)</f>
        <v>16.973198571090855</v>
      </c>
      <c r="J19" s="196">
        <f ca="1">INDEX(Type!J$15:J$97,'Type (Sorted)'!$B19)</f>
        <v>174.00280974975357</v>
      </c>
    </row>
    <row r="20" spans="1:10" x14ac:dyDescent="0.25">
      <c r="A20" s="208">
        <v>8</v>
      </c>
      <c r="B20" s="208">
        <f ca="1">MATCH(A20,Type!$P$15:$P$97,0)</f>
        <v>51</v>
      </c>
      <c r="C20" s="197" t="str">
        <f ca="1">INDEX(Type!C$15:C$97,'Type (Sorted)'!$B20)</f>
        <v>4.L.37 Low cost flats in suburban areas</v>
      </c>
      <c r="D20" s="194">
        <f ca="1">INDEX(Type!D$15:D$97,'Type (Sorted)'!$B20)</f>
        <v>271</v>
      </c>
      <c r="E20" s="195">
        <f ca="1">INDEX(Type!E$15:E$97,'Type (Sorted)'!$B20)</f>
        <v>1.4078653436542159</v>
      </c>
      <c r="F20" s="194">
        <f ca="1">INDEX(Type!F$15:F$97,'Type (Sorted)'!$B20)</f>
        <v>428075</v>
      </c>
      <c r="G20" s="195">
        <f ca="1">INDEX(Type!G$15:G$97,'Type (Sorted)'!$B20)</f>
        <v>0.81809880126141721</v>
      </c>
      <c r="H20" s="195">
        <f ca="1">INDEX(Type!H$15:H$97,'Type (Sorted)'!$B20)</f>
        <v>6.3306663551947667E-2</v>
      </c>
      <c r="I20" s="195">
        <f ca="1">INDEX(Type!I$15:I$97,'Type (Sorted)'!$B20)</f>
        <v>9.0837489899039383</v>
      </c>
      <c r="J20" s="196">
        <f ca="1">INDEX(Type!J$15:J$97,'Type (Sorted)'!$B20)</f>
        <v>172.08989201346395</v>
      </c>
    </row>
    <row r="21" spans="1:10" x14ac:dyDescent="0.25">
      <c r="A21" s="208">
        <v>9</v>
      </c>
      <c r="B21" s="208">
        <f ca="1">MATCH(A21,Type!$P$15:$P$97,0)</f>
        <v>44</v>
      </c>
      <c r="C21" s="197" t="str">
        <f ca="1">INDEX(Type!C$15:C$97,'Type (Sorted)'!$B21)</f>
        <v>3.J.33 Smaller houses and starter homes</v>
      </c>
      <c r="D21" s="194">
        <f ca="1">INDEX(Type!D$15:D$97,'Type (Sorted)'!$B21)</f>
        <v>580</v>
      </c>
      <c r="E21" s="195">
        <f ca="1">INDEX(Type!E$15:E$97,'Type (Sorted)'!$B21)</f>
        <v>3.013143539924152</v>
      </c>
      <c r="F21" s="194">
        <f ca="1">INDEX(Type!F$15:F$97,'Type (Sorted)'!$B21)</f>
        <v>1108031</v>
      </c>
      <c r="G21" s="195">
        <f ca="1">INDEX(Type!G$15:G$97,'Type (Sorted)'!$B21)</f>
        <v>2.1175701287402662</v>
      </c>
      <c r="H21" s="195">
        <f ca="1">INDEX(Type!H$15:H$97,'Type (Sorted)'!$B21)</f>
        <v>5.2345105867976624E-2</v>
      </c>
      <c r="I21" s="195">
        <f ca="1">INDEX(Type!I$15:I$97,'Type (Sorted)'!$B21)</f>
        <v>8.6304612222643833</v>
      </c>
      <c r="J21" s="196">
        <f ca="1">INDEX(Type!J$15:J$97,'Type (Sorted)'!$B21)</f>
        <v>142.29250304530214</v>
      </c>
    </row>
    <row r="22" spans="1:10" x14ac:dyDescent="0.25">
      <c r="A22" s="208">
        <v>10</v>
      </c>
      <c r="B22" s="208">
        <f ca="1">MATCH(A22,Type!$P$15:$P$97,0)</f>
        <v>58</v>
      </c>
      <c r="C22" s="197" t="str">
        <f ca="1">INDEX(Type!C$15:C$97,'Type (Sorted)'!$B22)</f>
        <v>4.M.43 Families in right-to-buy estates</v>
      </c>
      <c r="D22" s="194">
        <f ca="1">INDEX(Type!D$15:D$97,'Type (Sorted)'!$B22)</f>
        <v>617</v>
      </c>
      <c r="E22" s="195">
        <f ca="1">INDEX(Type!E$15:E$97,'Type (Sorted)'!$B22)</f>
        <v>3.2053613174710374</v>
      </c>
      <c r="F22" s="194">
        <f ca="1">INDEX(Type!F$15:F$97,'Type (Sorted)'!$B22)</f>
        <v>1191003</v>
      </c>
      <c r="G22" s="195">
        <f ca="1">INDEX(Type!G$15:G$97,'Type (Sorted)'!$B22)</f>
        <v>2.2761388228669084</v>
      </c>
      <c r="H22" s="195">
        <f ca="1">INDEX(Type!H$15:H$97,'Type (Sorted)'!$B22)</f>
        <v>5.1805075218114477E-2</v>
      </c>
      <c r="I22" s="195">
        <f ca="1">INDEX(Type!I$15:I$97,'Type (Sorted)'!$B22)</f>
        <v>8.6441863083300507</v>
      </c>
      <c r="J22" s="196">
        <f ca="1">INDEX(Type!J$15:J$97,'Type (Sorted)'!$B22)</f>
        <v>140.82450882471781</v>
      </c>
    </row>
    <row r="23" spans="1:10" x14ac:dyDescent="0.25">
      <c r="A23" s="208">
        <v>11</v>
      </c>
      <c r="B23" s="208">
        <f ca="1">MATCH(A23,Type!$P$15:$P$97,0)</f>
        <v>43</v>
      </c>
      <c r="C23" s="197" t="str">
        <f ca="1">INDEX(Type!C$15:C$97,'Type (Sorted)'!$B23)</f>
        <v>3.J.32 Educated families in terraces, young children</v>
      </c>
      <c r="D23" s="194">
        <f ca="1">INDEX(Type!D$15:D$97,'Type (Sorted)'!$B23)</f>
        <v>476</v>
      </c>
      <c r="E23" s="195">
        <f ca="1">INDEX(Type!E$15:E$97,'Type (Sorted)'!$B23)</f>
        <v>2.4728557327653387</v>
      </c>
      <c r="F23" s="194">
        <f ca="1">INDEX(Type!F$15:F$97,'Type (Sorted)'!$B23)</f>
        <v>979315</v>
      </c>
      <c r="G23" s="195">
        <f ca="1">INDEX(Type!G$15:G$97,'Type (Sorted)'!$B23)</f>
        <v>1.8715795773108099</v>
      </c>
      <c r="H23" s="195">
        <f ca="1">INDEX(Type!H$15:H$97,'Type (Sorted)'!$B23)</f>
        <v>4.8605402756008026E-2</v>
      </c>
      <c r="I23" s="195">
        <f ca="1">INDEX(Type!I$15:I$97,'Type (Sorted)'!$B23)</f>
        <v>6.1556868016672048</v>
      </c>
      <c r="J23" s="196">
        <f ca="1">INDEX(Type!J$15:J$97,'Type (Sorted)'!$B23)</f>
        <v>132.12666790895827</v>
      </c>
    </row>
    <row r="24" spans="1:10" x14ac:dyDescent="0.25">
      <c r="A24" s="208">
        <v>12</v>
      </c>
      <c r="B24" s="208">
        <f ca="1">MATCH(A24,Type!$P$15:$P$97,0)</f>
        <v>34</v>
      </c>
      <c r="C24" s="197" t="str">
        <f ca="1">INDEX(Type!C$15:C$97,'Type (Sorted)'!$B24)</f>
        <v>3.G.26 Semi-professional families, owner occupied neighbourhoods</v>
      </c>
      <c r="D24" s="194">
        <f ca="1">INDEX(Type!D$15:D$97,'Type (Sorted)'!$B24)</f>
        <v>571</v>
      </c>
      <c r="E24" s="195">
        <f ca="1">INDEX(Type!E$15:E$97,'Type (Sorted)'!$B24)</f>
        <v>2.9663878643046391</v>
      </c>
      <c r="F24" s="194">
        <f ca="1">INDEX(Type!F$15:F$97,'Type (Sorted)'!$B24)</f>
        <v>1193937</v>
      </c>
      <c r="G24" s="195">
        <f ca="1">INDEX(Type!G$15:G$97,'Type (Sorted)'!$B24)</f>
        <v>2.2817460222663151</v>
      </c>
      <c r="H24" s="195">
        <f ca="1">INDEX(Type!H$15:H$97,'Type (Sorted)'!$B24)</f>
        <v>4.7824968989151014E-2</v>
      </c>
      <c r="I24" s="195">
        <f ca="1">INDEX(Type!I$15:I$97,'Type (Sorted)'!$B24)</f>
        <v>6.3613021405911248</v>
      </c>
      <c r="J24" s="196">
        <f ca="1">INDEX(Type!J$15:J$97,'Type (Sorted)'!$B24)</f>
        <v>130.00517302790396</v>
      </c>
    </row>
    <row r="25" spans="1:10" x14ac:dyDescent="0.25">
      <c r="A25" s="208">
        <v>13</v>
      </c>
      <c r="B25" s="208">
        <f ca="1">MATCH(A25,Type!$P$15:$P$97,0)</f>
        <v>23</v>
      </c>
      <c r="C25" s="197" t="str">
        <f ca="1">INDEX(Type!C$15:C$97,'Type (Sorted)'!$B25)</f>
        <v>2.E.18 Career driven young families</v>
      </c>
      <c r="D25" s="194">
        <f ca="1">INDEX(Type!D$15:D$97,'Type (Sorted)'!$B25)</f>
        <v>471</v>
      </c>
      <c r="E25" s="195">
        <f ca="1">INDEX(Type!E$15:E$97,'Type (Sorted)'!$B25)</f>
        <v>2.4468803574211648</v>
      </c>
      <c r="F25" s="194">
        <f ca="1">INDEX(Type!F$15:F$97,'Type (Sorted)'!$B25)</f>
        <v>993551</v>
      </c>
      <c r="G25" s="195">
        <f ca="1">INDEX(Type!G$15:G$97,'Type (Sorted)'!$B25)</f>
        <v>1.8987861521744611</v>
      </c>
      <c r="H25" s="195">
        <f ca="1">INDEX(Type!H$15:H$97,'Type (Sorted)'!$B25)</f>
        <v>4.7405719484958496E-2</v>
      </c>
      <c r="I25" s="195">
        <f ca="1">INDEX(Type!I$15:I$97,'Type (Sorted)'!$B25)</f>
        <v>5.5716532229605242</v>
      </c>
      <c r="J25" s="196">
        <f ca="1">INDEX(Type!J$15:J$97,'Type (Sorted)'!$B25)</f>
        <v>128.86550466038707</v>
      </c>
    </row>
    <row r="26" spans="1:10" x14ac:dyDescent="0.25">
      <c r="A26" s="208">
        <v>14</v>
      </c>
      <c r="B26" s="208">
        <f ca="1">MATCH(A26,Type!$P$15:$P$97,0)</f>
        <v>74</v>
      </c>
      <c r="C26" s="197" t="str">
        <f ca="1">INDEX(Type!C$15:C$97,'Type (Sorted)'!$B26)</f>
        <v>5.P.55 Deprived and ethnically diverse in flats</v>
      </c>
      <c r="D26" s="194">
        <f ca="1">INDEX(Type!D$15:D$97,'Type (Sorted)'!$B26)</f>
        <v>233</v>
      </c>
      <c r="E26" s="195">
        <f ca="1">INDEX(Type!E$15:E$97,'Type (Sorted)'!$B26)</f>
        <v>1.2104524910384955</v>
      </c>
      <c r="F26" s="194">
        <f ca="1">INDEX(Type!F$15:F$97,'Type (Sorted)'!$B26)</f>
        <v>514710</v>
      </c>
      <c r="G26" s="195">
        <f ca="1">INDEX(Type!G$15:G$97,'Type (Sorted)'!$B26)</f>
        <v>0.98366789463823889</v>
      </c>
      <c r="H26" s="195">
        <f ca="1">INDEX(Type!H$15:H$97,'Type (Sorted)'!$B26)</f>
        <v>4.5268209282897168E-2</v>
      </c>
      <c r="I26" s="195">
        <f ca="1">INDEX(Type!I$15:I$97,'Type (Sorted)'!$B26)</f>
        <v>3.1881590093431487</v>
      </c>
      <c r="J26" s="196">
        <f ca="1">INDEX(Type!J$15:J$97,'Type (Sorted)'!$B26)</f>
        <v>123.05499626819278</v>
      </c>
    </row>
    <row r="27" spans="1:10" x14ac:dyDescent="0.25">
      <c r="A27" s="208">
        <v>15</v>
      </c>
      <c r="B27" s="208">
        <f ca="1">MATCH(A27,Type!$P$15:$P$97,0)</f>
        <v>24</v>
      </c>
      <c r="C27" s="197" t="str">
        <f ca="1">INDEX(Type!C$15:C$97,'Type (Sorted)'!$B27)</f>
        <v>2.E.19 First time buyers in small, modern homes</v>
      </c>
      <c r="D27" s="194">
        <f ca="1">INDEX(Type!D$15:D$97,'Type (Sorted)'!$B27)</f>
        <v>599</v>
      </c>
      <c r="E27" s="195">
        <f ca="1">INDEX(Type!E$15:E$97,'Type (Sorted)'!$B27)</f>
        <v>3.111849966232012</v>
      </c>
      <c r="F27" s="194">
        <f ca="1">INDEX(Type!F$15:F$97,'Type (Sorted)'!$B27)</f>
        <v>1419087</v>
      </c>
      <c r="G27" s="195">
        <f ca="1">INDEX(Type!G$15:G$97,'Type (Sorted)'!$B27)</f>
        <v>2.7120326428445036</v>
      </c>
      <c r="H27" s="195">
        <f ca="1">INDEX(Type!H$15:H$97,'Type (Sorted)'!$B27)</f>
        <v>4.2210237991046354E-2</v>
      </c>
      <c r="I27" s="195">
        <f ca="1">INDEX(Type!I$15:I$97,'Type (Sorted)'!$B27)</f>
        <v>3.4149839943153384</v>
      </c>
      <c r="J27" s="196">
        <f ca="1">INDEX(Type!J$15:J$97,'Type (Sorted)'!$B27)</f>
        <v>114.74234922807425</v>
      </c>
    </row>
    <row r="28" spans="1:10" x14ac:dyDescent="0.25">
      <c r="A28" s="208">
        <v>16</v>
      </c>
      <c r="B28" s="208">
        <f ca="1">MATCH(A28,Type!$P$15:$P$97,0)</f>
        <v>9</v>
      </c>
      <c r="C28" s="197" t="str">
        <f ca="1">INDEX(Type!C$15:C$97,'Type (Sorted)'!$B28)</f>
        <v>1.B.8 Prosperous suburban families</v>
      </c>
      <c r="D28" s="194">
        <f ca="1">INDEX(Type!D$15:D$97,'Type (Sorted)'!$B28)</f>
        <v>358</v>
      </c>
      <c r="E28" s="195">
        <f ca="1">INDEX(Type!E$15:E$97,'Type (Sorted)'!$B28)</f>
        <v>1.8598368746428384</v>
      </c>
      <c r="F28" s="194">
        <f ca="1">INDEX(Type!F$15:F$97,'Type (Sorted)'!$B28)</f>
        <v>921050</v>
      </c>
      <c r="G28" s="195">
        <f ca="1">INDEX(Type!G$15:G$97,'Type (Sorted)'!$B28)</f>
        <v>1.760228700348837</v>
      </c>
      <c r="H28" s="195">
        <f ca="1">INDEX(Type!H$15:H$97,'Type (Sorted)'!$B28)</f>
        <v>3.8868682481949947E-2</v>
      </c>
      <c r="I28" s="195">
        <f ca="1">INDEX(Type!I$15:I$97,'Type (Sorted)'!$B28)</f>
        <v>1.0509228767964993</v>
      </c>
      <c r="J28" s="196">
        <f ca="1">INDEX(Type!J$15:J$97,'Type (Sorted)'!$B28)</f>
        <v>105.65882003141189</v>
      </c>
    </row>
    <row r="29" spans="1:10" x14ac:dyDescent="0.25">
      <c r="A29" s="208">
        <v>17</v>
      </c>
      <c r="B29" s="208">
        <f ca="1">MATCH(A29,Type!$P$15:$P$97,0)</f>
        <v>40</v>
      </c>
      <c r="C29" s="197" t="str">
        <f ca="1">INDEX(Type!C$15:C$97,'Type (Sorted)'!$B29)</f>
        <v>3.I.30 Older people, neat and tidy neighbourhoods</v>
      </c>
      <c r="D29" s="194">
        <f ca="1">INDEX(Type!D$15:D$97,'Type (Sorted)'!$B29)</f>
        <v>475</v>
      </c>
      <c r="E29" s="195">
        <f ca="1">INDEX(Type!E$15:E$97,'Type (Sorted)'!$B29)</f>
        <v>2.4676606576965039</v>
      </c>
      <c r="F29" s="194">
        <f ca="1">INDEX(Type!F$15:F$97,'Type (Sorted)'!$B29)</f>
        <v>1231482</v>
      </c>
      <c r="G29" s="195">
        <f ca="1">INDEX(Type!G$15:G$97,'Type (Sorted)'!$B29)</f>
        <v>2.3534986812474745</v>
      </c>
      <c r="H29" s="195">
        <f ca="1">INDEX(Type!H$15:H$97,'Type (Sorted)'!$B29)</f>
        <v>3.8571412330833908E-2</v>
      </c>
      <c r="I29" s="195">
        <f ca="1">INDEX(Type!I$15:I$97,'Type (Sorted)'!$B29)</f>
        <v>1.0448170282057445</v>
      </c>
      <c r="J29" s="196">
        <f ca="1">INDEX(Type!J$15:J$97,'Type (Sorted)'!$B29)</f>
        <v>104.85073466829043</v>
      </c>
    </row>
    <row r="30" spans="1:10" x14ac:dyDescent="0.25">
      <c r="A30" s="208">
        <v>18</v>
      </c>
      <c r="B30" s="208">
        <f ca="1">MATCH(A30,Type!$P$15:$P$97,0)</f>
        <v>13</v>
      </c>
      <c r="C30" s="197" t="str">
        <f ca="1">INDEX(Type!C$15:C$97,'Type (Sorted)'!$B30)</f>
        <v>1.C.11 Settled suburbia, older people</v>
      </c>
      <c r="D30" s="194">
        <f ca="1">INDEX(Type!D$15:D$97,'Type (Sorted)'!$B30)</f>
        <v>623</v>
      </c>
      <c r="E30" s="195">
        <f ca="1">INDEX(Type!E$15:E$97,'Type (Sorted)'!$B30)</f>
        <v>3.236531767884046</v>
      </c>
      <c r="F30" s="194">
        <f ca="1">INDEX(Type!F$15:F$97,'Type (Sorted)'!$B30)</f>
        <v>1688725</v>
      </c>
      <c r="G30" s="195">
        <f ca="1">INDEX(Type!G$15:G$97,'Type (Sorted)'!$B30)</f>
        <v>3.2273407654270558</v>
      </c>
      <c r="H30" s="195">
        <f ca="1">INDEX(Type!H$15:H$97,'Type (Sorted)'!$B30)</f>
        <v>3.6891737849561054E-2</v>
      </c>
      <c r="I30" s="195">
        <f ca="1">INDEX(Type!I$15:I$97,'Type (Sorted)'!$B30)</f>
        <v>7.2155297054543516E-2</v>
      </c>
      <c r="J30" s="196">
        <f ca="1">INDEX(Type!J$15:J$97,'Type (Sorted)'!$B30)</f>
        <v>100.28478562150762</v>
      </c>
    </row>
    <row r="31" spans="1:10" x14ac:dyDescent="0.25">
      <c r="A31" s="208">
        <v>19</v>
      </c>
      <c r="B31" s="208">
        <f ca="1">MATCH(A31,Type!$P$15:$P$97,0)</f>
        <v>79</v>
      </c>
      <c r="C31" s="197" t="str">
        <f ca="1">INDEX(Type!C$15:C$97,'Type (Sorted)'!$B31)</f>
        <v>5.Q.59 Deprived areas and high-rise flats</v>
      </c>
      <c r="D31" s="194">
        <f ca="1">INDEX(Type!D$15:D$97,'Type (Sorted)'!$B31)</f>
        <v>270</v>
      </c>
      <c r="E31" s="195">
        <f ca="1">INDEX(Type!E$15:E$97,'Type (Sorted)'!$B31)</f>
        <v>1.4026702685853809</v>
      </c>
      <c r="F31" s="194">
        <f ca="1">INDEX(Type!F$15:F$97,'Type (Sorted)'!$B31)</f>
        <v>735944</v>
      </c>
      <c r="G31" s="195">
        <f ca="1">INDEX(Type!G$15:G$97,'Type (Sorted)'!$B31)</f>
        <v>1.4064706049069264</v>
      </c>
      <c r="H31" s="195">
        <f ca="1">INDEX(Type!H$15:H$97,'Type (Sorted)'!$B31)</f>
        <v>3.6687574054547631E-2</v>
      </c>
      <c r="I31" s="195">
        <f ca="1">INDEX(Type!I$15:I$97,'Type (Sorted)'!$B31)</f>
        <v>-4.4775101806515553E-2</v>
      </c>
      <c r="J31" s="196">
        <f ca="1">INDEX(Type!J$15:J$97,'Type (Sorted)'!$B31)</f>
        <v>99.72979624968437</v>
      </c>
    </row>
    <row r="32" spans="1:10" x14ac:dyDescent="0.25">
      <c r="A32" s="208">
        <v>20</v>
      </c>
      <c r="B32" s="208">
        <f ca="1">MATCH(A32,Type!$P$15:$P$97,0)</f>
        <v>68</v>
      </c>
      <c r="C32" s="197" t="str">
        <f ca="1">INDEX(Type!C$15:C$97,'Type (Sorted)'!$B32)</f>
        <v>5.O.50 Struggling younger people in mixed tenure</v>
      </c>
      <c r="D32" s="194">
        <f ca="1">INDEX(Type!D$15:D$97,'Type (Sorted)'!$B32)</f>
        <v>303</v>
      </c>
      <c r="E32" s="195">
        <f ca="1">INDEX(Type!E$15:E$97,'Type (Sorted)'!$B32)</f>
        <v>1.5741077458569275</v>
      </c>
      <c r="F32" s="194">
        <f ca="1">INDEX(Type!F$15:F$97,'Type (Sorted)'!$B32)</f>
        <v>833221</v>
      </c>
      <c r="G32" s="195">
        <f ca="1">INDEX(Type!G$15:G$97,'Type (Sorted)'!$B32)</f>
        <v>1.5923777405497621</v>
      </c>
      <c r="H32" s="195">
        <f ca="1">INDEX(Type!H$15:H$97,'Type (Sorted)'!$B32)</f>
        <v>3.6364901988788091E-2</v>
      </c>
      <c r="I32" s="195">
        <f ca="1">INDEX(Type!I$15:I$97,'Type (Sorted)'!$B32)</f>
        <v>-0.20249070348846529</v>
      </c>
      <c r="J32" s="196">
        <f ca="1">INDEX(Type!J$15:J$97,'Type (Sorted)'!$B32)</f>
        <v>98.852659502353575</v>
      </c>
    </row>
    <row r="33" spans="1:10" x14ac:dyDescent="0.25">
      <c r="A33" s="208">
        <v>21</v>
      </c>
      <c r="B33" s="208">
        <f ca="1">MATCH(A33,Type!$P$15:$P$97,0)</f>
        <v>71</v>
      </c>
      <c r="C33" s="197" t="str">
        <f ca="1">INDEX(Type!C$15:C$97,'Type (Sorted)'!$B33)</f>
        <v>5.P.52 Poorer families, many children, terraced housing</v>
      </c>
      <c r="D33" s="194">
        <f ca="1">INDEX(Type!D$15:D$97,'Type (Sorted)'!$B33)</f>
        <v>322</v>
      </c>
      <c r="E33" s="195">
        <f ca="1">INDEX(Type!E$15:E$97,'Type (Sorted)'!$B33)</f>
        <v>1.6728141721647878</v>
      </c>
      <c r="F33" s="194">
        <f ca="1">INDEX(Type!F$15:F$97,'Type (Sorted)'!$B33)</f>
        <v>915341</v>
      </c>
      <c r="G33" s="195">
        <f ca="1">INDEX(Type!G$15:G$97,'Type (Sorted)'!$B33)</f>
        <v>1.7493181681841428</v>
      </c>
      <c r="H33" s="195">
        <f ca="1">INDEX(Type!H$15:H$97,'Type (Sorted)'!$B33)</f>
        <v>3.5178146723461534E-2</v>
      </c>
      <c r="I33" s="195">
        <f ca="1">INDEX(Type!I$15:I$97,'Type (Sorted)'!$B33)</f>
        <v>-0.80962892710201328</v>
      </c>
      <c r="J33" s="196">
        <f ca="1">INDEX(Type!J$15:J$97,'Type (Sorted)'!$B33)</f>
        <v>95.626639143708843</v>
      </c>
    </row>
    <row r="34" spans="1:10" x14ac:dyDescent="0.25">
      <c r="A34" s="208">
        <v>22</v>
      </c>
      <c r="B34" s="208">
        <f ca="1">MATCH(A34,Type!$P$15:$P$97,0)</f>
        <v>32</v>
      </c>
      <c r="C34" s="197" t="str">
        <f ca="1">INDEX(Type!C$15:C$97,'Type (Sorted)'!$B34)</f>
        <v>3.G.24 Comfortably-off families in modern housing</v>
      </c>
      <c r="D34" s="194">
        <f ca="1">INDEX(Type!D$15:D$97,'Type (Sorted)'!$B34)</f>
        <v>482</v>
      </c>
      <c r="E34" s="195">
        <f ca="1">INDEX(Type!E$15:E$97,'Type (Sorted)'!$B34)</f>
        <v>2.5040261831783468</v>
      </c>
      <c r="F34" s="194">
        <f ca="1">INDEX(Type!F$15:F$97,'Type (Sorted)'!$B34)</f>
        <v>1379348</v>
      </c>
      <c r="G34" s="195">
        <f ca="1">INDEX(Type!G$15:G$97,'Type (Sorted)'!$B34)</f>
        <v>2.6360870065346806</v>
      </c>
      <c r="H34" s="195">
        <f ca="1">INDEX(Type!H$15:H$97,'Type (Sorted)'!$B34)</f>
        <v>3.4944046027543446E-2</v>
      </c>
      <c r="I34" s="195">
        <f ca="1">INDEX(Type!I$15:I$97,'Type (Sorted)'!$B34)</f>
        <v>-1.1436659912636549</v>
      </c>
      <c r="J34" s="196">
        <f ca="1">INDEX(Type!J$15:J$97,'Type (Sorted)'!$B34)</f>
        <v>94.990270691788098</v>
      </c>
    </row>
    <row r="35" spans="1:10" x14ac:dyDescent="0.25">
      <c r="A35" s="208">
        <v>23</v>
      </c>
      <c r="B35" s="208">
        <f ca="1">MATCH(A35,Type!$P$15:$P$97,0)</f>
        <v>53</v>
      </c>
      <c r="C35" s="197" t="str">
        <f ca="1">INDEX(Type!C$15:C$97,'Type (Sorted)'!$B35)</f>
        <v>4.L.39 Fading owner occupied terraces</v>
      </c>
      <c r="D35" s="194">
        <f ca="1">INDEX(Type!D$15:D$97,'Type (Sorted)'!$B35)</f>
        <v>485</v>
      </c>
      <c r="E35" s="195">
        <f ca="1">INDEX(Type!E$15:E$97,'Type (Sorted)'!$B35)</f>
        <v>2.5196114083848511</v>
      </c>
      <c r="F35" s="194">
        <f ca="1">INDEX(Type!F$15:F$97,'Type (Sorted)'!$B35)</f>
        <v>1429314</v>
      </c>
      <c r="G35" s="195">
        <f ca="1">INDEX(Type!G$15:G$97,'Type (Sorted)'!$B35)</f>
        <v>2.731577574084358</v>
      </c>
      <c r="H35" s="195">
        <f ca="1">INDEX(Type!H$15:H$97,'Type (Sorted)'!$B35)</f>
        <v>3.3932361958254095E-2</v>
      </c>
      <c r="I35" s="195">
        <f ca="1">INDEX(Type!I$15:I$97,'Type (Sorted)'!$B35)</f>
        <v>-1.8041719428519332</v>
      </c>
      <c r="J35" s="196">
        <f ca="1">INDEX(Type!J$15:J$97,'Type (Sorted)'!$B35)</f>
        <v>92.240155735992261</v>
      </c>
    </row>
    <row r="36" spans="1:10" x14ac:dyDescent="0.25">
      <c r="A36" s="208">
        <v>24</v>
      </c>
      <c r="B36" s="208">
        <f ca="1">MATCH(A36,Type!$P$15:$P$97,0)</f>
        <v>61</v>
      </c>
      <c r="C36" s="197" t="str">
        <f ca="1">INDEX(Type!C$15:C$97,'Type (Sorted)'!$B36)</f>
        <v>4.N.45 Pensioners in social housing, semis and terraces</v>
      </c>
      <c r="D36" s="194">
        <f ca="1">INDEX(Type!D$15:D$97,'Type (Sorted)'!$B36)</f>
        <v>118</v>
      </c>
      <c r="E36" s="195">
        <f ca="1">INDEX(Type!E$15:E$97,'Type (Sorted)'!$B36)</f>
        <v>0.6130188581224999</v>
      </c>
      <c r="F36" s="194">
        <f ca="1">INDEX(Type!F$15:F$97,'Type (Sorted)'!$B36)</f>
        <v>367202</v>
      </c>
      <c r="G36" s="195">
        <f ca="1">INDEX(Type!G$15:G$97,'Type (Sorted)'!$B36)</f>
        <v>0.70176374705552758</v>
      </c>
      <c r="H36" s="195">
        <f ca="1">INDEX(Type!H$15:H$97,'Type (Sorted)'!$B36)</f>
        <v>3.2134901226028176E-2</v>
      </c>
      <c r="I36" s="195">
        <f ca="1">INDEX(Type!I$15:I$97,'Type (Sorted)'!$B36)</f>
        <v>-1.4749632673172863</v>
      </c>
      <c r="J36" s="196">
        <f ca="1">INDEX(Type!J$15:J$97,'Type (Sorted)'!$B36)</f>
        <v>87.354022018751323</v>
      </c>
    </row>
    <row r="37" spans="1:10" x14ac:dyDescent="0.25">
      <c r="A37" s="208">
        <v>25</v>
      </c>
      <c r="B37" s="208">
        <f ca="1">MATCH(A37,Type!$P$15:$P$97,0)</f>
        <v>73</v>
      </c>
      <c r="C37" s="197" t="str">
        <f ca="1">INDEX(Type!C$15:C$97,'Type (Sorted)'!$B37)</f>
        <v>5.P.54 Multi-ethnic, purpose-built estates</v>
      </c>
      <c r="D37" s="194">
        <f ca="1">INDEX(Type!D$15:D$97,'Type (Sorted)'!$B37)</f>
        <v>169</v>
      </c>
      <c r="E37" s="195">
        <f ca="1">INDEX(Type!E$15:E$97,'Type (Sorted)'!$B37)</f>
        <v>0.8779676866330719</v>
      </c>
      <c r="F37" s="194">
        <f ca="1">INDEX(Type!F$15:F$97,'Type (Sorted)'!$B37)</f>
        <v>554209</v>
      </c>
      <c r="G37" s="195">
        <f ca="1">INDEX(Type!G$15:G$97,'Type (Sorted)'!$B37)</f>
        <v>1.0591548643305235</v>
      </c>
      <c r="H37" s="195">
        <f ca="1">INDEX(Type!H$15:H$97,'Type (Sorted)'!$B37)</f>
        <v>3.049391114182556E-2</v>
      </c>
      <c r="I37" s="195">
        <f ca="1">INDEX(Type!I$15:I$97,'Type (Sorted)'!$B37)</f>
        <v>-2.4556360815307001</v>
      </c>
      <c r="J37" s="196">
        <f ca="1">INDEX(Type!J$15:J$97,'Type (Sorted)'!$B37)</f>
        <v>82.893230839101378</v>
      </c>
    </row>
    <row r="38" spans="1:10" x14ac:dyDescent="0.25">
      <c r="A38" s="208">
        <v>26</v>
      </c>
      <c r="B38" s="208">
        <f ca="1">MATCH(A38,Type!$P$15:$P$97,0)</f>
        <v>7</v>
      </c>
      <c r="C38" s="197" t="str">
        <f ca="1">INDEX(Type!C$15:C$97,'Type (Sorted)'!$B38)</f>
        <v>1.B.6 Financially comfortable families</v>
      </c>
      <c r="D38" s="194">
        <f ca="1">INDEX(Type!D$15:D$97,'Type (Sorted)'!$B38)</f>
        <v>402</v>
      </c>
      <c r="E38" s="195">
        <f ca="1">INDEX(Type!E$15:E$97,'Type (Sorted)'!$B38)</f>
        <v>2.0884201776715674</v>
      </c>
      <c r="F38" s="194">
        <f ca="1">INDEX(Type!F$15:F$97,'Type (Sorted)'!$B38)</f>
        <v>1321829</v>
      </c>
      <c r="G38" s="195">
        <f ca="1">INDEX(Type!G$15:G$97,'Type (Sorted)'!$B38)</f>
        <v>2.5261618183088896</v>
      </c>
      <c r="H38" s="195">
        <f ca="1">INDEX(Type!H$15:H$97,'Type (Sorted)'!$B38)</f>
        <v>3.0412405840694975E-2</v>
      </c>
      <c r="I38" s="195">
        <f ca="1">INDEX(Type!I$15:I$97,'Type (Sorted)'!$B38)</f>
        <v>-3.8703240664853689</v>
      </c>
      <c r="J38" s="196">
        <f ca="1">INDEX(Type!J$15:J$97,'Type (Sorted)'!$B38)</f>
        <v>82.671670616478423</v>
      </c>
    </row>
    <row r="39" spans="1:10" x14ac:dyDescent="0.25">
      <c r="A39" s="208">
        <v>27</v>
      </c>
      <c r="B39" s="208">
        <f ca="1">MATCH(A39,Type!$P$15:$P$97,0)</f>
        <v>82</v>
      </c>
      <c r="C39" s="197" t="str">
        <f ca="1">INDEX(Type!C$15:C$97,'Type (Sorted)'!$B39)</f>
        <v>6.R.60 Active communal population</v>
      </c>
      <c r="D39" s="194">
        <f ca="1">INDEX(Type!D$15:D$97,'Type (Sorted)'!$B39)</f>
        <v>38</v>
      </c>
      <c r="E39" s="195">
        <f ca="1">INDEX(Type!E$15:E$97,'Type (Sorted)'!$B39)</f>
        <v>0.19741285261572028</v>
      </c>
      <c r="F39" s="194">
        <f ca="1">INDEX(Type!F$15:F$97,'Type (Sorted)'!$B39)</f>
        <v>128043</v>
      </c>
      <c r="G39" s="195">
        <f ca="1">INDEX(Type!G$15:G$97,'Type (Sorted)'!$B39)</f>
        <v>0.24470437378944265</v>
      </c>
      <c r="H39" s="195">
        <f ca="1">INDEX(Type!H$15:H$97,'Type (Sorted)'!$B39)</f>
        <v>2.9677530204696857E-2</v>
      </c>
      <c r="I39" s="195">
        <f ca="1">INDEX(Type!I$15:I$97,'Type (Sorted)'!$B39)</f>
        <v>-1.328001372901312</v>
      </c>
      <c r="J39" s="196">
        <f ca="1">INDEX(Type!J$15:J$97,'Type (Sorted)'!$B39)</f>
        <v>80.674018841030332</v>
      </c>
    </row>
    <row r="40" spans="1:10" x14ac:dyDescent="0.25">
      <c r="A40" s="208">
        <v>28</v>
      </c>
      <c r="B40" s="208">
        <f ca="1">MATCH(A40,Type!$P$15:$P$97,0)</f>
        <v>63</v>
      </c>
      <c r="C40" s="197" t="str">
        <f ca="1">INDEX(Type!C$15:C$97,'Type (Sorted)'!$B40)</f>
        <v>4.N.47 Low income older people in smaller semis</v>
      </c>
      <c r="D40" s="194">
        <f ca="1">INDEX(Type!D$15:D$97,'Type (Sorted)'!$B40)</f>
        <v>342</v>
      </c>
      <c r="E40" s="195">
        <f ca="1">INDEX(Type!E$15:E$97,'Type (Sorted)'!$B40)</f>
        <v>1.7767156735414826</v>
      </c>
      <c r="F40" s="194">
        <f ca="1">INDEX(Type!F$15:F$97,'Type (Sorted)'!$B40)</f>
        <v>1153915</v>
      </c>
      <c r="G40" s="195">
        <f ca="1">INDEX(Type!G$15:G$97,'Type (Sorted)'!$B40)</f>
        <v>2.2052595415699781</v>
      </c>
      <c r="H40" s="195">
        <f ca="1">INDEX(Type!H$15:H$97,'Type (Sorted)'!$B40)</f>
        <v>2.9638231585515398E-2</v>
      </c>
      <c r="I40" s="195">
        <f ca="1">INDEX(Type!I$15:I$97,'Type (Sorted)'!$B40)</f>
        <v>-4.048664292068775</v>
      </c>
      <c r="J40" s="196">
        <f ca="1">INDEX(Type!J$15:J$97,'Type (Sorted)'!$B40)</f>
        <v>80.567191301056354</v>
      </c>
    </row>
    <row r="41" spans="1:10" x14ac:dyDescent="0.25">
      <c r="A41" s="208">
        <v>29</v>
      </c>
      <c r="B41" s="208">
        <f ca="1">MATCH(A41,Type!$P$15:$P$97,0)</f>
        <v>64</v>
      </c>
      <c r="C41" s="197" t="str">
        <f ca="1">INDEX(Type!C$15:C$97,'Type (Sorted)'!$B41)</f>
        <v>4.N.48 Pensioners and singles in social rented flats</v>
      </c>
      <c r="D41" s="194">
        <f ca="1">INDEX(Type!D$15:D$97,'Type (Sorted)'!$B41)</f>
        <v>153</v>
      </c>
      <c r="E41" s="195">
        <f ca="1">INDEX(Type!E$15:E$97,'Type (Sorted)'!$B41)</f>
        <v>0.794846485531716</v>
      </c>
      <c r="F41" s="194">
        <f ca="1">INDEX(Type!F$15:F$97,'Type (Sorted)'!$B41)</f>
        <v>523214</v>
      </c>
      <c r="G41" s="195">
        <f ca="1">INDEX(Type!G$15:G$97,'Type (Sorted)'!$B41)</f>
        <v>0.99991998178634856</v>
      </c>
      <c r="H41" s="195">
        <f ca="1">INDEX(Type!H$15:H$97,'Type (Sorted)'!$B41)</f>
        <v>2.9242336787624182E-2</v>
      </c>
      <c r="I41" s="195">
        <f ca="1">INDEX(Type!I$15:I$97,'Type (Sorted)'!$B41)</f>
        <v>-2.8596522624530838</v>
      </c>
      <c r="J41" s="196">
        <f ca="1">INDEX(Type!J$15:J$97,'Type (Sorted)'!$B41)</f>
        <v>79.491009281735671</v>
      </c>
    </row>
    <row r="42" spans="1:10" x14ac:dyDescent="0.25">
      <c r="A42" s="208">
        <v>30</v>
      </c>
      <c r="B42" s="208">
        <f ca="1">MATCH(A42,Type!$P$15:$P$97,0)</f>
        <v>25</v>
      </c>
      <c r="C42" s="197" t="str">
        <f ca="1">INDEX(Type!C$15:C$97,'Type (Sorted)'!$B42)</f>
        <v>2.E.20 Mixed metropolitan areas</v>
      </c>
      <c r="D42" s="194">
        <f ca="1">INDEX(Type!D$15:D$97,'Type (Sorted)'!$B42)</f>
        <v>192</v>
      </c>
      <c r="E42" s="195">
        <f ca="1">INDEX(Type!E$15:E$97,'Type (Sorted)'!$B42)</f>
        <v>0.99745441321627093</v>
      </c>
      <c r="F42" s="194">
        <f ca="1">INDEX(Type!F$15:F$97,'Type (Sorted)'!$B42)</f>
        <v>662338</v>
      </c>
      <c r="G42" s="195">
        <f ca="1">INDEX(Type!G$15:G$97,'Type (Sorted)'!$B42)</f>
        <v>1.2658013755297193</v>
      </c>
      <c r="H42" s="195">
        <f ca="1">INDEX(Type!H$15:H$97,'Type (Sorted)'!$B42)</f>
        <v>2.8988220515809151E-2</v>
      </c>
      <c r="I42" s="195">
        <f ca="1">INDEX(Type!I$15:I$97,'Type (Sorted)'!$B42)</f>
        <v>-3.3303063485373015</v>
      </c>
      <c r="J42" s="196">
        <f ca="1">INDEX(Type!J$15:J$97,'Type (Sorted)'!$B42)</f>
        <v>78.800231418523381</v>
      </c>
    </row>
    <row r="43" spans="1:10" x14ac:dyDescent="0.25">
      <c r="A43" s="208">
        <v>31</v>
      </c>
      <c r="B43" s="208">
        <f ca="1">MATCH(A43,Type!$P$15:$P$97,0)</f>
        <v>78</v>
      </c>
      <c r="C43" s="197" t="str">
        <f ca="1">INDEX(Type!C$15:C$97,'Type (Sorted)'!$B43)</f>
        <v>5.Q.58 Singles and young families, some receiving benefits</v>
      </c>
      <c r="D43" s="194">
        <f ca="1">INDEX(Type!D$15:D$97,'Type (Sorted)'!$B43)</f>
        <v>265</v>
      </c>
      <c r="E43" s="195">
        <f ca="1">INDEX(Type!E$15:E$97,'Type (Sorted)'!$B43)</f>
        <v>1.3766948932412073</v>
      </c>
      <c r="F43" s="194">
        <f ca="1">INDEX(Type!F$15:F$97,'Type (Sorted)'!$B43)</f>
        <v>968304</v>
      </c>
      <c r="G43" s="195">
        <f ca="1">INDEX(Type!G$15:G$97,'Type (Sorted)'!$B43)</f>
        <v>1.8505363351203303</v>
      </c>
      <c r="H43" s="195">
        <f ca="1">INDEX(Type!H$15:H$97,'Type (Sorted)'!$B43)</f>
        <v>2.7367438325154085E-2</v>
      </c>
      <c r="I43" s="195">
        <f ca="1">INDEX(Type!I$15:I$97,'Type (Sorted)'!$B43)</f>
        <v>-4.8780287276250203</v>
      </c>
      <c r="J43" s="196">
        <f ca="1">INDEX(Type!J$15:J$97,'Type (Sorted)'!$B43)</f>
        <v>74.394372437528403</v>
      </c>
    </row>
    <row r="44" spans="1:10" x14ac:dyDescent="0.25">
      <c r="A44" s="208">
        <v>32</v>
      </c>
      <c r="B44" s="208">
        <f ca="1">MATCH(A44,Type!$P$15:$P$97,0)</f>
        <v>52</v>
      </c>
      <c r="C44" s="197" t="str">
        <f ca="1">INDEX(Type!C$15:C$97,'Type (Sorted)'!$B44)</f>
        <v>4.L.38 Semi-skilled workers in traditional neighbourhoods</v>
      </c>
      <c r="D44" s="194">
        <f ca="1">INDEX(Type!D$15:D$97,'Type (Sorted)'!$B44)</f>
        <v>365</v>
      </c>
      <c r="E44" s="195">
        <f ca="1">INDEX(Type!E$15:E$97,'Type (Sorted)'!$B44)</f>
        <v>1.896202400124682</v>
      </c>
      <c r="F44" s="194">
        <f ca="1">INDEX(Type!F$15:F$97,'Type (Sorted)'!$B44)</f>
        <v>1336643</v>
      </c>
      <c r="G44" s="195">
        <f ca="1">INDEX(Type!G$15:G$97,'Type (Sorted)'!$B44)</f>
        <v>2.5544730152764461</v>
      </c>
      <c r="H44" s="195">
        <f ca="1">INDEX(Type!H$15:H$97,'Type (Sorted)'!$B44)</f>
        <v>2.7307216661442132E-2</v>
      </c>
      <c r="I44" s="195">
        <f ca="1">INDEX(Type!I$15:I$97,'Type (Sorted)'!$B44)</f>
        <v>-5.7886453297035025</v>
      </c>
      <c r="J44" s="196">
        <f ca="1">INDEX(Type!J$15:J$97,'Type (Sorted)'!$B44)</f>
        <v>74.230668665704187</v>
      </c>
    </row>
    <row r="45" spans="1:10" x14ac:dyDescent="0.25">
      <c r="A45" s="208">
        <v>33</v>
      </c>
      <c r="B45" s="208">
        <f ca="1">MATCH(A45,Type!$P$15:$P$97,0)</f>
        <v>59</v>
      </c>
      <c r="C45" s="197" t="str">
        <f ca="1">INDEX(Type!C$15:C$97,'Type (Sorted)'!$B45)</f>
        <v>4.M.44 Post-war estates, limited means</v>
      </c>
      <c r="D45" s="194">
        <f ca="1">INDEX(Type!D$15:D$97,'Type (Sorted)'!$B45)</f>
        <v>268</v>
      </c>
      <c r="E45" s="195">
        <f ca="1">INDEX(Type!E$15:E$97,'Type (Sorted)'!$B45)</f>
        <v>1.3922801184477116</v>
      </c>
      <c r="F45" s="194">
        <f ca="1">INDEX(Type!F$15:F$97,'Type (Sorted)'!$B45)</f>
        <v>1008488</v>
      </c>
      <c r="G45" s="195">
        <f ca="1">INDEX(Type!G$15:G$97,'Type (Sorted)'!$B45)</f>
        <v>1.9273324157835054</v>
      </c>
      <c r="H45" s="195">
        <f ca="1">INDEX(Type!H$15:H$97,'Type (Sorted)'!$B45)</f>
        <v>2.6574436185656154E-2</v>
      </c>
      <c r="I45" s="195">
        <f ca="1">INDEX(Type!I$15:I$97,'Type (Sorted)'!$B45)</f>
        <v>-5.3994312069185817</v>
      </c>
      <c r="J45" s="196">
        <f ca="1">INDEX(Type!J$15:J$97,'Type (Sorted)'!$B45)</f>
        <v>72.23871227640393</v>
      </c>
    </row>
    <row r="46" spans="1:10" x14ac:dyDescent="0.25">
      <c r="A46" s="208">
        <v>34</v>
      </c>
      <c r="B46" s="208">
        <f ca="1">MATCH(A46,Type!$P$15:$P$97,0)</f>
        <v>62</v>
      </c>
      <c r="C46" s="197" t="str">
        <f ca="1">INDEX(Type!C$15:C$97,'Type (Sorted)'!$B46)</f>
        <v>4.N.46 Elderly people in social rented flats</v>
      </c>
      <c r="D46" s="194">
        <f ca="1">INDEX(Type!D$15:D$97,'Type (Sorted)'!$B46)</f>
        <v>90</v>
      </c>
      <c r="E46" s="195">
        <f ca="1">INDEX(Type!E$15:E$97,'Type (Sorted)'!$B46)</f>
        <v>0.46755675619512704</v>
      </c>
      <c r="F46" s="194">
        <f ca="1">INDEX(Type!F$15:F$97,'Type (Sorted)'!$B46)</f>
        <v>346096</v>
      </c>
      <c r="G46" s="195">
        <f ca="1">INDEX(Type!G$15:G$97,'Type (Sorted)'!$B46)</f>
        <v>0.66142784026484014</v>
      </c>
      <c r="H46" s="195">
        <f ca="1">INDEX(Type!H$15:H$97,'Type (Sorted)'!$B46)</f>
        <v>2.6004345615089457E-2</v>
      </c>
      <c r="I46" s="195">
        <f ca="1">INDEX(Type!I$15:I$97,'Type (Sorted)'!$B46)</f>
        <v>-3.3183098244766036</v>
      </c>
      <c r="J46" s="196">
        <f ca="1">INDEX(Type!J$15:J$97,'Type (Sorted)'!$B46)</f>
        <v>70.689004564415399</v>
      </c>
    </row>
    <row r="47" spans="1:10" x14ac:dyDescent="0.25">
      <c r="A47" s="208">
        <v>35</v>
      </c>
      <c r="B47" s="208">
        <f ca="1">MATCH(A47,Type!$P$15:$P$97,0)</f>
        <v>36</v>
      </c>
      <c r="C47" s="197" t="str">
        <f ca="1">INDEX(Type!C$15:C$97,'Type (Sorted)'!$B47)</f>
        <v>3.H.27 Suburban semis, conventional attitudes</v>
      </c>
      <c r="D47" s="194">
        <f ca="1">INDEX(Type!D$15:D$97,'Type (Sorted)'!$B47)</f>
        <v>482</v>
      </c>
      <c r="E47" s="195">
        <f ca="1">INDEX(Type!E$15:E$97,'Type (Sorted)'!$B47)</f>
        <v>2.5040261831783468</v>
      </c>
      <c r="F47" s="194">
        <f ca="1">INDEX(Type!F$15:F$97,'Type (Sorted)'!$B47)</f>
        <v>1902031</v>
      </c>
      <c r="G47" s="195">
        <f ca="1">INDEX(Type!G$15:G$97,'Type (Sorted)'!$B47)</f>
        <v>3.6349921884297256</v>
      </c>
      <c r="H47" s="195">
        <f ca="1">INDEX(Type!H$15:H$97,'Type (Sorted)'!$B47)</f>
        <v>2.5341332501941347E-2</v>
      </c>
      <c r="I47" s="195">
        <f ca="1">INDEX(Type!I$15:I$97,'Type (Sorted)'!$B47)</f>
        <v>-8.3838252197981564</v>
      </c>
      <c r="J47" s="196">
        <f ca="1">INDEX(Type!J$15:J$97,'Type (Sorted)'!$B47)</f>
        <v>68.886700531261852</v>
      </c>
    </row>
    <row r="48" spans="1:10" x14ac:dyDescent="0.25">
      <c r="A48" s="208">
        <v>36</v>
      </c>
      <c r="B48" s="208">
        <f ca="1">MATCH(A48,Type!$P$15:$P$97,0)</f>
        <v>33</v>
      </c>
      <c r="C48" s="197" t="str">
        <f ca="1">INDEX(Type!C$15:C$97,'Type (Sorted)'!$B48)</f>
        <v>3.G.25 Larger family homes, multi-ethnic areas</v>
      </c>
      <c r="D48" s="194">
        <f ca="1">INDEX(Type!D$15:D$97,'Type (Sorted)'!$B48)</f>
        <v>164</v>
      </c>
      <c r="E48" s="195">
        <f ca="1">INDEX(Type!E$15:E$97,'Type (Sorted)'!$B48)</f>
        <v>0.85199231128889819</v>
      </c>
      <c r="F48" s="194">
        <f ca="1">INDEX(Type!F$15:F$97,'Type (Sorted)'!$B48)</f>
        <v>649665</v>
      </c>
      <c r="G48" s="195">
        <f ca="1">INDEX(Type!G$15:G$97,'Type (Sorted)'!$B48)</f>
        <v>1.2415818670127867</v>
      </c>
      <c r="H48" s="195">
        <f ca="1">INDEX(Type!H$15:H$97,'Type (Sorted)'!$B48)</f>
        <v>2.5243779486350655E-2</v>
      </c>
      <c r="I48" s="195">
        <f ca="1">INDEX(Type!I$15:I$97,'Type (Sorted)'!$B48)</f>
        <v>-4.8813129141145151</v>
      </c>
      <c r="J48" s="196">
        <f ca="1">INDEX(Type!J$15:J$97,'Type (Sorted)'!$B48)</f>
        <v>68.621516947470354</v>
      </c>
    </row>
    <row r="49" spans="1:10" x14ac:dyDescent="0.25">
      <c r="A49" s="208">
        <v>37</v>
      </c>
      <c r="B49" s="208">
        <f ca="1">MATCH(A49,Type!$P$15:$P$97,0)</f>
        <v>14</v>
      </c>
      <c r="C49" s="197" t="str">
        <f ca="1">INDEX(Type!C$15:C$97,'Type (Sorted)'!$B49)</f>
        <v>1.C.12 Retired and empty nesters</v>
      </c>
      <c r="D49" s="194">
        <f ca="1">INDEX(Type!D$15:D$97,'Type (Sorted)'!$B49)</f>
        <v>310</v>
      </c>
      <c r="E49" s="195">
        <f ca="1">INDEX(Type!E$15:E$97,'Type (Sorted)'!$B49)</f>
        <v>1.6104732713387711</v>
      </c>
      <c r="F49" s="194">
        <f ca="1">INDEX(Type!F$15:F$97,'Type (Sorted)'!$B49)</f>
        <v>1234774</v>
      </c>
      <c r="G49" s="195">
        <f ca="1">INDEX(Type!G$15:G$97,'Type (Sorted)'!$B49)</f>
        <v>2.359790058351376</v>
      </c>
      <c r="H49" s="195">
        <f ca="1">INDEX(Type!H$15:H$97,'Type (Sorted)'!$B49)</f>
        <v>2.5105808836272871E-2</v>
      </c>
      <c r="I49" s="195">
        <f ca="1">INDEX(Type!I$15:I$97,'Type (Sorted)'!$B49)</f>
        <v>-6.8488635312913209</v>
      </c>
      <c r="J49" s="196">
        <f ca="1">INDEX(Type!J$15:J$97,'Type (Sorted)'!$B49)</f>
        <v>68.246463944504399</v>
      </c>
    </row>
    <row r="50" spans="1:10" x14ac:dyDescent="0.25">
      <c r="A50" s="208">
        <v>38</v>
      </c>
      <c r="B50" s="208">
        <f ca="1">MATCH(A50,Type!$P$15:$P$97,0)</f>
        <v>12</v>
      </c>
      <c r="C50" s="197" t="str">
        <f ca="1">INDEX(Type!C$15:C$97,'Type (Sorted)'!$B50)</f>
        <v>1.C.10 Better-off villagers</v>
      </c>
      <c r="D50" s="194">
        <f ca="1">INDEX(Type!D$15:D$97,'Type (Sorted)'!$B50)</f>
        <v>370</v>
      </c>
      <c r="E50" s="195">
        <f ca="1">INDEX(Type!E$15:E$97,'Type (Sorted)'!$B50)</f>
        <v>1.9221777754688554</v>
      </c>
      <c r="F50" s="194">
        <f ca="1">INDEX(Type!F$15:F$97,'Type (Sorted)'!$B50)</f>
        <v>1477168</v>
      </c>
      <c r="G50" s="195">
        <f ca="1">INDEX(Type!G$15:G$97,'Type (Sorted)'!$B50)</f>
        <v>2.823031875399697</v>
      </c>
      <c r="H50" s="195">
        <f ca="1">INDEX(Type!H$15:H$97,'Type (Sorted)'!$B50)</f>
        <v>2.5047929551682679E-2</v>
      </c>
      <c r="I50" s="195">
        <f ca="1">INDEX(Type!I$15:I$97,'Type (Sorted)'!$B50)</f>
        <v>-7.5460379008721716</v>
      </c>
      <c r="J50" s="196">
        <f ca="1">INDEX(Type!J$15:J$97,'Type (Sorted)'!$B50)</f>
        <v>68.089127587222336</v>
      </c>
    </row>
    <row r="51" spans="1:10" x14ac:dyDescent="0.25">
      <c r="A51" s="208">
        <v>39</v>
      </c>
      <c r="B51" s="208">
        <f ca="1">MATCH(A51,Type!$P$15:$P$97,0)</f>
        <v>41</v>
      </c>
      <c r="C51" s="197" t="str">
        <f ca="1">INDEX(Type!C$15:C$97,'Type (Sorted)'!$B51)</f>
        <v>3.I.31 Elderly singles in purpose-built accommodation</v>
      </c>
      <c r="D51" s="194">
        <f ca="1">INDEX(Type!D$15:D$97,'Type (Sorted)'!$B51)</f>
        <v>47</v>
      </c>
      <c r="E51" s="195">
        <f ca="1">INDEX(Type!E$15:E$97,'Type (Sorted)'!$B51)</f>
        <v>0.24416852823523302</v>
      </c>
      <c r="F51" s="194">
        <f ca="1">INDEX(Type!F$15:F$97,'Type (Sorted)'!$B51)</f>
        <v>197346</v>
      </c>
      <c r="G51" s="195">
        <f ca="1">INDEX(Type!G$15:G$97,'Type (Sorted)'!$B51)</f>
        <v>0.37715009293636781</v>
      </c>
      <c r="H51" s="195">
        <f ca="1">INDEX(Type!H$15:H$97,'Type (Sorted)'!$B51)</f>
        <v>2.381603883534503E-2</v>
      </c>
      <c r="I51" s="195">
        <f ca="1">INDEX(Type!I$15:I$97,'Type (Sorted)'!$B51)</f>
        <v>-3.0099475975104562</v>
      </c>
      <c r="J51" s="196">
        <f ca="1">INDEX(Type!J$15:J$97,'Type (Sorted)'!$B51)</f>
        <v>64.740413116225525</v>
      </c>
    </row>
    <row r="52" spans="1:10" x14ac:dyDescent="0.25">
      <c r="A52" s="208">
        <v>40</v>
      </c>
      <c r="B52" s="208">
        <f ca="1">MATCH(A52,Type!$P$15:$P$97,0)</f>
        <v>67</v>
      </c>
      <c r="C52" s="197" t="str">
        <f ca="1">INDEX(Type!C$15:C$97,'Type (Sorted)'!$B52)</f>
        <v>5.O.49 Young families in low cost private flats</v>
      </c>
      <c r="D52" s="194">
        <f ca="1">INDEX(Type!D$15:D$97,'Type (Sorted)'!$B52)</f>
        <v>193</v>
      </c>
      <c r="E52" s="195">
        <f ca="1">INDEX(Type!E$15:E$97,'Type (Sorted)'!$B52)</f>
        <v>1.0026494882851056</v>
      </c>
      <c r="F52" s="194">
        <f ca="1">INDEX(Type!F$15:F$97,'Type (Sorted)'!$B52)</f>
        <v>818068</v>
      </c>
      <c r="G52" s="195">
        <f ca="1">INDEX(Type!G$15:G$97,'Type (Sorted)'!$B52)</f>
        <v>1.5634186769849328</v>
      </c>
      <c r="H52" s="195">
        <f ca="1">INDEX(Type!H$15:H$97,'Type (Sorted)'!$B52)</f>
        <v>2.3592170821985458E-2</v>
      </c>
      <c r="I52" s="195">
        <f ca="1">INDEX(Type!I$15:I$97,'Type (Sorted)'!$B52)</f>
        <v>-6.2715129096418973</v>
      </c>
      <c r="J52" s="196">
        <f ca="1">INDEX(Type!J$15:J$97,'Type (Sorted)'!$B52)</f>
        <v>64.131860713006475</v>
      </c>
    </row>
    <row r="53" spans="1:10" x14ac:dyDescent="0.25">
      <c r="A53" s="208">
        <v>41</v>
      </c>
      <c r="B53" s="208">
        <f ca="1">MATCH(A53,Type!$P$15:$P$97,0)</f>
        <v>10</v>
      </c>
      <c r="C53" s="197" t="str">
        <f ca="1">INDEX(Type!C$15:C$97,'Type (Sorted)'!$B53)</f>
        <v>1.B.9 Well-off edge of towners</v>
      </c>
      <c r="D53" s="194">
        <f ca="1">INDEX(Type!D$15:D$97,'Type (Sorted)'!$B53)</f>
        <v>242</v>
      </c>
      <c r="E53" s="195">
        <f ca="1">INDEX(Type!E$15:E$97,'Type (Sorted)'!$B53)</f>
        <v>1.2572081666580082</v>
      </c>
      <c r="F53" s="194">
        <f ca="1">INDEX(Type!F$15:F$97,'Type (Sorted)'!$B53)</f>
        <v>1064564</v>
      </c>
      <c r="G53" s="195">
        <f ca="1">INDEX(Type!G$15:G$97,'Type (Sorted)'!$B53)</f>
        <v>2.0344998709713473</v>
      </c>
      <c r="H53" s="195">
        <f ca="1">INDEX(Type!H$15:H$97,'Type (Sorted)'!$B53)</f>
        <v>2.2732311068193175E-2</v>
      </c>
      <c r="I53" s="195">
        <f ca="1">INDEX(Type!I$15:I$97,'Type (Sorted)'!$B53)</f>
        <v>-7.6387571924501962</v>
      </c>
      <c r="J53" s="196">
        <f ca="1">INDEX(Type!J$15:J$97,'Type (Sorted)'!$B53)</f>
        <v>61.794457920401314</v>
      </c>
    </row>
    <row r="54" spans="1:10" x14ac:dyDescent="0.25">
      <c r="A54" s="208">
        <v>42</v>
      </c>
      <c r="B54" s="208">
        <f ca="1">MATCH(A54,Type!$P$15:$P$97,0)</f>
        <v>5</v>
      </c>
      <c r="C54" s="197" t="str">
        <f ca="1">INDEX(Type!C$15:C$97,'Type (Sorted)'!$B54)</f>
        <v>1.B.4 Asset rich families</v>
      </c>
      <c r="D54" s="194">
        <f ca="1">INDEX(Type!D$15:D$97,'Type (Sorted)'!$B54)</f>
        <v>305</v>
      </c>
      <c r="E54" s="195">
        <f ca="1">INDEX(Type!E$15:E$97,'Type (Sorted)'!$B54)</f>
        <v>1.5844978959945972</v>
      </c>
      <c r="F54" s="194">
        <f ca="1">INDEX(Type!F$15:F$97,'Type (Sorted)'!$B54)</f>
        <v>1362518</v>
      </c>
      <c r="G54" s="195">
        <f ca="1">INDEX(Type!G$15:G$97,'Type (Sorted)'!$B54)</f>
        <v>2.6039230099798019</v>
      </c>
      <c r="H54" s="195">
        <f ca="1">INDEX(Type!H$15:H$97,'Type (Sorted)'!$B54)</f>
        <v>2.2385025372141872E-2</v>
      </c>
      <c r="I54" s="195">
        <f ca="1">INDEX(Type!I$15:I$97,'Type (Sorted)'!$B54)</f>
        <v>-8.8812605844307733</v>
      </c>
      <c r="J54" s="196">
        <f ca="1">INDEX(Type!J$15:J$97,'Type (Sorted)'!$B54)</f>
        <v>60.850412624407348</v>
      </c>
    </row>
    <row r="55" spans="1:10" x14ac:dyDescent="0.25">
      <c r="A55" s="208">
        <v>43</v>
      </c>
      <c r="B55" s="208">
        <f ca="1">MATCH(A55,Type!$P$15:$P$97,0)</f>
        <v>30</v>
      </c>
      <c r="C55" s="197" t="str">
        <f ca="1">INDEX(Type!C$15:C$97,'Type (Sorted)'!$B55)</f>
        <v>3.F.23 Owner occupiers in small towns and villages</v>
      </c>
      <c r="D55" s="194">
        <f ca="1">INDEX(Type!D$15:D$97,'Type (Sorted)'!$B55)</f>
        <v>328</v>
      </c>
      <c r="E55" s="195">
        <f ca="1">INDEX(Type!E$15:E$97,'Type (Sorted)'!$B55)</f>
        <v>1.7039846225777964</v>
      </c>
      <c r="F55" s="194">
        <f ca="1">INDEX(Type!F$15:F$97,'Type (Sorted)'!$B55)</f>
        <v>1554295</v>
      </c>
      <c r="G55" s="195">
        <f ca="1">INDEX(Type!G$15:G$97,'Type (Sorted)'!$B55)</f>
        <v>2.970430126278373</v>
      </c>
      <c r="H55" s="195">
        <f ca="1">INDEX(Type!H$15:H$97,'Type (Sorted)'!$B55)</f>
        <v>2.1102815102667125E-2</v>
      </c>
      <c r="I55" s="195">
        <f ca="1">INDEX(Type!I$15:I$97,'Type (Sorted)'!$B55)</f>
        <v>-10.349726400068596</v>
      </c>
      <c r="J55" s="196">
        <f ca="1">INDEX(Type!J$15:J$97,'Type (Sorted)'!$B55)</f>
        <v>57.364911818770992</v>
      </c>
    </row>
    <row r="56" spans="1:10" x14ac:dyDescent="0.25">
      <c r="A56" s="208">
        <v>44</v>
      </c>
      <c r="B56" s="208">
        <f ca="1">MATCH(A56,Type!$P$15:$P$97,0)</f>
        <v>69</v>
      </c>
      <c r="C56" s="197" t="str">
        <f ca="1">INDEX(Type!C$15:C$97,'Type (Sorted)'!$B56)</f>
        <v>5.O.51 Young people in small, low cost terraces</v>
      </c>
      <c r="D56" s="194">
        <f ca="1">INDEX(Type!D$15:D$97,'Type (Sorted)'!$B56)</f>
        <v>221</v>
      </c>
      <c r="E56" s="195">
        <f ca="1">INDEX(Type!E$15:E$97,'Type (Sorted)'!$B56)</f>
        <v>1.1481115902124785</v>
      </c>
      <c r="F56" s="194">
        <f ca="1">INDEX(Type!F$15:F$97,'Type (Sorted)'!$B56)</f>
        <v>1102126</v>
      </c>
      <c r="G56" s="195">
        <f ca="1">INDEX(Type!G$15:G$97,'Type (Sorted)'!$B56)</f>
        <v>2.1062850188379159</v>
      </c>
      <c r="H56" s="195">
        <f ca="1">INDEX(Type!H$15:H$97,'Type (Sorted)'!$B56)</f>
        <v>2.0052153746486334E-2</v>
      </c>
      <c r="I56" s="195">
        <f ca="1">INDEX(Type!I$15:I$97,'Type (Sorted)'!$B56)</f>
        <v>-9.2578946630050236</v>
      </c>
      <c r="J56" s="196">
        <f ca="1">INDEX(Type!J$15:J$97,'Type (Sorted)'!$B56)</f>
        <v>54.508842817764389</v>
      </c>
    </row>
    <row r="57" spans="1:10" x14ac:dyDescent="0.25">
      <c r="A57" s="208">
        <v>45</v>
      </c>
      <c r="B57" s="208">
        <f ca="1">MATCH(A57,Type!$P$15:$P$97,0)</f>
        <v>8</v>
      </c>
      <c r="C57" s="197" t="str">
        <f ca="1">INDEX(Type!C$15:C$97,'Type (Sorted)'!$B57)</f>
        <v>1.B.7 Affluent professionals</v>
      </c>
      <c r="D57" s="194">
        <f ca="1">INDEX(Type!D$15:D$97,'Type (Sorted)'!$B57)</f>
        <v>99</v>
      </c>
      <c r="E57" s="195">
        <f ca="1">INDEX(Type!E$15:E$97,'Type (Sorted)'!$B57)</f>
        <v>0.5143124318146397</v>
      </c>
      <c r="F57" s="194">
        <f ca="1">INDEX(Type!F$15:F$97,'Type (Sorted)'!$B57)</f>
        <v>504976</v>
      </c>
      <c r="G57" s="195">
        <f ca="1">INDEX(Type!G$15:G$97,'Type (Sorted)'!$B57)</f>
        <v>0.96506514107524488</v>
      </c>
      <c r="H57" s="195">
        <f ca="1">INDEX(Type!H$15:H$97,'Type (Sorted)'!$B57)</f>
        <v>1.9604892113684609E-2</v>
      </c>
      <c r="I57" s="195">
        <f ca="1">INDEX(Type!I$15:I$97,'Type (Sorted)'!$B57)</f>
        <v>-6.3969050936405463</v>
      </c>
      <c r="J57" s="196">
        <f ca="1">INDEX(Type!J$15:J$97,'Type (Sorted)'!$B57)</f>
        <v>53.293027581703875</v>
      </c>
    </row>
    <row r="58" spans="1:10" x14ac:dyDescent="0.25">
      <c r="A58" s="208">
        <v>46</v>
      </c>
      <c r="B58" s="208">
        <f ca="1">MATCH(A58,Type!$P$15:$P$97,0)</f>
        <v>15</v>
      </c>
      <c r="C58" s="197" t="str">
        <f ca="1">INDEX(Type!C$15:C$97,'Type (Sorted)'!$B58)</f>
        <v>1.C.13 Upmarket downsizers</v>
      </c>
      <c r="D58" s="194">
        <f ca="1">INDEX(Type!D$15:D$97,'Type (Sorted)'!$B58)</f>
        <v>104</v>
      </c>
      <c r="E58" s="195">
        <f ca="1">INDEX(Type!E$15:E$97,'Type (Sorted)'!$B58)</f>
        <v>0.54028780715881342</v>
      </c>
      <c r="F58" s="194">
        <f ca="1">INDEX(Type!F$15:F$97,'Type (Sorted)'!$B58)</f>
        <v>539564</v>
      </c>
      <c r="G58" s="195">
        <f ca="1">INDEX(Type!G$15:G$97,'Type (Sorted)'!$B58)</f>
        <v>1.0311666451061505</v>
      </c>
      <c r="H58" s="195">
        <f ca="1">INDEX(Type!H$15:H$97,'Type (Sorted)'!$B58)</f>
        <v>1.9274821893232312E-2</v>
      </c>
      <c r="I58" s="195">
        <f ca="1">INDEX(Type!I$15:I$97,'Type (Sorted)'!$B58)</f>
        <v>-6.7416273437027279</v>
      </c>
      <c r="J58" s="196">
        <f ca="1">INDEX(Type!J$15:J$97,'Type (Sorted)'!$B58)</f>
        <v>52.39578003448657</v>
      </c>
    </row>
    <row r="59" spans="1:10" x14ac:dyDescent="0.25">
      <c r="A59" s="208">
        <v>47</v>
      </c>
      <c r="B59" s="208">
        <f ca="1">MATCH(A59,Type!$P$15:$P$97,0)</f>
        <v>18</v>
      </c>
      <c r="C59" s="197" t="str">
        <f ca="1">INDEX(Type!C$15:C$97,'Type (Sorted)'!$B59)</f>
        <v>2.D.14 Townhouse cosmopolitans</v>
      </c>
      <c r="D59" s="194">
        <f ca="1">INDEX(Type!D$15:D$97,'Type (Sorted)'!$B59)</f>
        <v>78</v>
      </c>
      <c r="E59" s="195">
        <f ca="1">INDEX(Type!E$15:E$97,'Type (Sorted)'!$B59)</f>
        <v>0.40521585536911009</v>
      </c>
      <c r="F59" s="194">
        <f ca="1">INDEX(Type!F$15:F$97,'Type (Sorted)'!$B59)</f>
        <v>421645</v>
      </c>
      <c r="G59" s="195">
        <f ca="1">INDEX(Type!G$15:G$97,'Type (Sorted)'!$B59)</f>
        <v>0.80581035813320157</v>
      </c>
      <c r="H59" s="195">
        <f ca="1">INDEX(Type!H$15:H$97,'Type (Sorted)'!$B59)</f>
        <v>1.8498974255594162E-2</v>
      </c>
      <c r="I59" s="195">
        <f ca="1">INDEX(Type!I$15:I$97,'Type (Sorted)'!$B59)</f>
        <v>-6.216551442405776</v>
      </c>
      <c r="J59" s="196">
        <f ca="1">INDEX(Type!J$15:J$97,'Type (Sorted)'!$B59)</f>
        <v>50.286751873959822</v>
      </c>
    </row>
    <row r="60" spans="1:10" x14ac:dyDescent="0.25">
      <c r="A60" s="208">
        <v>48</v>
      </c>
      <c r="B60" s="208">
        <f ca="1">MATCH(A60,Type!$P$15:$P$97,0)</f>
        <v>6</v>
      </c>
      <c r="C60" s="197" t="str">
        <f ca="1">INDEX(Type!C$15:C$97,'Type (Sorted)'!$B60)</f>
        <v>1.B.5 Wealthy countryside commuters</v>
      </c>
      <c r="D60" s="194">
        <f ca="1">INDEX(Type!D$15:D$97,'Type (Sorted)'!$B60)</f>
        <v>206</v>
      </c>
      <c r="E60" s="195">
        <f ca="1">INDEX(Type!E$15:E$97,'Type (Sorted)'!$B60)</f>
        <v>1.0701854641799573</v>
      </c>
      <c r="F60" s="194">
        <f ca="1">INDEX(Type!F$15:F$97,'Type (Sorted)'!$B60)</f>
        <v>1295235</v>
      </c>
      <c r="G60" s="195">
        <f ca="1">INDEX(Type!G$15:G$97,'Type (Sorted)'!$B60)</f>
        <v>2.4753377348638246</v>
      </c>
      <c r="H60" s="195">
        <f ca="1">INDEX(Type!H$15:H$97,'Type (Sorted)'!$B60)</f>
        <v>1.5904449771663057E-2</v>
      </c>
      <c r="I60" s="195">
        <f ca="1">INDEX(Type!I$15:I$97,'Type (Sorted)'!$B60)</f>
        <v>-12.547379023233988</v>
      </c>
      <c r="J60" s="196">
        <f ca="1">INDEX(Type!J$15:J$97,'Type (Sorted)'!$B60)</f>
        <v>43.233917097734192</v>
      </c>
    </row>
    <row r="61" spans="1:10" x14ac:dyDescent="0.25">
      <c r="A61" s="208">
        <v>49</v>
      </c>
      <c r="B61" s="208">
        <f ca="1">MATCH(A61,Type!$P$15:$P$97,0)</f>
        <v>19</v>
      </c>
      <c r="C61" s="197" t="str">
        <f ca="1">INDEX(Type!C$15:C$97,'Type (Sorted)'!$B61)</f>
        <v>2.D.15 Younger professionals in smaller flats</v>
      </c>
      <c r="D61" s="194">
        <f ca="1">INDEX(Type!D$15:D$97,'Type (Sorted)'!$B61)</f>
        <v>81</v>
      </c>
      <c r="E61" s="195">
        <f ca="1">INDEX(Type!E$15:E$97,'Type (Sorted)'!$B61)</f>
        <v>0.42080108057561433</v>
      </c>
      <c r="F61" s="194">
        <f ca="1">INDEX(Type!F$15:F$97,'Type (Sorted)'!$B61)</f>
        <v>536148</v>
      </c>
      <c r="G61" s="195">
        <f ca="1">INDEX(Type!G$15:G$97,'Type (Sorted)'!$B61)</f>
        <v>1.0246382902498543</v>
      </c>
      <c r="H61" s="195">
        <f ca="1">INDEX(Type!H$15:H$97,'Type (Sorted)'!$B61)</f>
        <v>1.5107768750419661E-2</v>
      </c>
      <c r="I61" s="195">
        <f ca="1">INDEX(Type!I$15:I$97,'Type (Sorted)'!$B61)</f>
        <v>-8.3190765095975223</v>
      </c>
      <c r="J61" s="196">
        <f ca="1">INDEX(Type!J$15:J$97,'Type (Sorted)'!$B61)</f>
        <v>41.068256435449385</v>
      </c>
    </row>
    <row r="62" spans="1:10" x14ac:dyDescent="0.25">
      <c r="A62" s="208">
        <v>50</v>
      </c>
      <c r="B62" s="208">
        <f ca="1">MATCH(A62,Type!$P$15:$P$97,0)</f>
        <v>49</v>
      </c>
      <c r="C62" s="197" t="str">
        <f ca="1">INDEX(Type!C$15:C$97,'Type (Sorted)'!$B62)</f>
        <v>4.K.36 Educated young people in flats and tenements</v>
      </c>
      <c r="D62" s="194">
        <f ca="1">INDEX(Type!D$15:D$97,'Type (Sorted)'!$B62)</f>
        <v>95</v>
      </c>
      <c r="E62" s="195">
        <f ca="1">INDEX(Type!E$15:E$97,'Type (Sorted)'!$B62)</f>
        <v>0.4935321315393007</v>
      </c>
      <c r="F62" s="194">
        <f ca="1">INDEX(Type!F$15:F$97,'Type (Sorted)'!$B62)</f>
        <v>639207</v>
      </c>
      <c r="G62" s="195">
        <f ca="1">INDEX(Type!G$15:G$97,'Type (Sorted)'!$B62)</f>
        <v>1.221595469153552</v>
      </c>
      <c r="H62" s="195">
        <f ca="1">INDEX(Type!H$15:H$97,'Type (Sorted)'!$B62)</f>
        <v>1.4862165151508039E-2</v>
      </c>
      <c r="I62" s="195">
        <f ca="1">INDEX(Type!I$15:I$97,'Type (Sorted)'!$B62)</f>
        <v>-9.195567534232076</v>
      </c>
      <c r="J62" s="196">
        <f ca="1">INDEX(Type!J$15:J$97,'Type (Sorted)'!$B62)</f>
        <v>40.400619026630061</v>
      </c>
    </row>
    <row r="63" spans="1:10" x14ac:dyDescent="0.25">
      <c r="A63" s="208">
        <v>51</v>
      </c>
      <c r="B63" s="208">
        <f ca="1">MATCH(A63,Type!$P$15:$P$97,0)</f>
        <v>21</v>
      </c>
      <c r="C63" s="197" t="str">
        <f ca="1">INDEX(Type!C$15:C$97,'Type (Sorted)'!$B63)</f>
        <v>2.D.17 Socialising young renters</v>
      </c>
      <c r="D63" s="194">
        <f ca="1">INDEX(Type!D$15:D$97,'Type (Sorted)'!$B63)</f>
        <v>67</v>
      </c>
      <c r="E63" s="195">
        <f ca="1">INDEX(Type!E$15:E$97,'Type (Sorted)'!$B63)</f>
        <v>0.3480700296119279</v>
      </c>
      <c r="F63" s="194">
        <f ca="1">INDEX(Type!F$15:F$97,'Type (Sorted)'!$B63)</f>
        <v>476180</v>
      </c>
      <c r="G63" s="195">
        <f ca="1">INDEX(Type!G$15:G$97,'Type (Sorted)'!$B63)</f>
        <v>0.91003279141426541</v>
      </c>
      <c r="H63" s="195">
        <f ca="1">INDEX(Type!H$15:H$97,'Type (Sorted)'!$B63)</f>
        <v>1.4070309546810031E-2</v>
      </c>
      <c r="I63" s="195">
        <f ca="1">INDEX(Type!I$15:I$97,'Type (Sorted)'!$B63)</f>
        <v>-8.2104745886459529</v>
      </c>
      <c r="J63" s="196">
        <f ca="1">INDEX(Type!J$15:J$97,'Type (Sorted)'!$B63)</f>
        <v>38.248075552420325</v>
      </c>
    </row>
    <row r="64" spans="1:10" x14ac:dyDescent="0.25">
      <c r="A64" s="208">
        <v>52</v>
      </c>
      <c r="B64" s="208">
        <f ca="1">MATCH(A64,Type!$P$15:$P$97,0)</f>
        <v>3</v>
      </c>
      <c r="C64" s="197" t="str">
        <f ca="1">INDEX(Type!C$15:C$97,'Type (Sorted)'!$B64)</f>
        <v>1.A.3 Large house luxury</v>
      </c>
      <c r="D64" s="194">
        <f ca="1">INDEX(Type!D$15:D$97,'Type (Sorted)'!$B64)</f>
        <v>72</v>
      </c>
      <c r="E64" s="195">
        <f ca="1">INDEX(Type!E$15:E$97,'Type (Sorted)'!$B64)</f>
        <v>0.37404540495610161</v>
      </c>
      <c r="F64" s="194">
        <f ca="1">INDEX(Type!F$15:F$97,'Type (Sorted)'!$B64)</f>
        <v>558671</v>
      </c>
      <c r="G64" s="195">
        <f ca="1">INDEX(Type!G$15:G$97,'Type (Sorted)'!$B64)</f>
        <v>1.0676822411949245</v>
      </c>
      <c r="H64" s="195">
        <f ca="1">INDEX(Type!H$15:H$97,'Type (Sorted)'!$B64)</f>
        <v>1.2887728197812309E-2</v>
      </c>
      <c r="I64" s="195">
        <f ca="1">INDEX(Type!I$15:I$97,'Type (Sorted)'!$B64)</f>
        <v>-9.3636707305863158</v>
      </c>
      <c r="J64" s="196">
        <f ca="1">INDEX(Type!J$15:J$97,'Type (Sorted)'!$B64)</f>
        <v>35.033401373940521</v>
      </c>
    </row>
    <row r="65" spans="1:33" x14ac:dyDescent="0.25">
      <c r="A65" s="208">
        <v>53</v>
      </c>
      <c r="B65" s="208">
        <f ca="1">MATCH(A65,Type!$P$15:$P$97,0)</f>
        <v>29</v>
      </c>
      <c r="C65" s="197" t="str">
        <f ca="1">INDEX(Type!C$15:C$97,'Type (Sorted)'!$B65)</f>
        <v>3.F.22 Larger families in rural areas</v>
      </c>
      <c r="D65" s="194">
        <f ca="1">INDEX(Type!D$15:D$97,'Type (Sorted)'!$B65)</f>
        <v>87</v>
      </c>
      <c r="E65" s="195">
        <f ca="1">INDEX(Type!E$15:E$97,'Type (Sorted)'!$B65)</f>
        <v>0.45197153098862275</v>
      </c>
      <c r="F65" s="194">
        <f ca="1">INDEX(Type!F$15:F$97,'Type (Sorted)'!$B65)</f>
        <v>707396</v>
      </c>
      <c r="G65" s="195">
        <f ca="1">INDEX(Type!G$15:G$97,'Type (Sorted)'!$B65)</f>
        <v>1.3519122107507366</v>
      </c>
      <c r="H65" s="195">
        <f ca="1">INDEX(Type!H$15:H$97,'Type (Sorted)'!$B65)</f>
        <v>1.2298627642791309E-2</v>
      </c>
      <c r="I65" s="195">
        <f ca="1">INDEX(Type!I$15:I$97,'Type (Sorted)'!$B65)</f>
        <v>-10.811834490885659</v>
      </c>
      <c r="J65" s="196">
        <f ca="1">INDEX(Type!J$15:J$97,'Type (Sorted)'!$B65)</f>
        <v>33.432017803703125</v>
      </c>
    </row>
    <row r="66" spans="1:33" x14ac:dyDescent="0.25">
      <c r="A66" s="208">
        <v>54</v>
      </c>
      <c r="B66" s="208">
        <f ca="1">MATCH(A66,Type!$P$15:$P$97,0)</f>
        <v>20</v>
      </c>
      <c r="C66" s="197" t="str">
        <f ca="1">INDEX(Type!C$15:C$97,'Type (Sorted)'!$B66)</f>
        <v>2.D.16 Metropolitan professionals</v>
      </c>
      <c r="D66" s="194">
        <f ca="1">INDEX(Type!D$15:D$97,'Type (Sorted)'!$B66)</f>
        <v>42</v>
      </c>
      <c r="E66" s="195">
        <f ca="1">INDEX(Type!E$15:E$97,'Type (Sorted)'!$B66)</f>
        <v>0.21819315289105926</v>
      </c>
      <c r="F66" s="194">
        <f ca="1">INDEX(Type!F$15:F$97,'Type (Sorted)'!$B66)</f>
        <v>394619</v>
      </c>
      <c r="G66" s="195">
        <f ca="1">INDEX(Type!G$15:G$97,'Type (Sorted)'!$B66)</f>
        <v>0.75416067477656767</v>
      </c>
      <c r="H66" s="195">
        <f ca="1">INDEX(Type!H$15:H$97,'Type (Sorted)'!$B66)</f>
        <v>1.0643177343209527E-2</v>
      </c>
      <c r="I66" s="195">
        <f ca="1">INDEX(Type!I$15:I$97,'Type (Sorted)'!$B66)</f>
        <v>-8.5951698637157943</v>
      </c>
      <c r="J66" s="196">
        <f ca="1">INDEX(Type!J$15:J$97,'Type (Sorted)'!$B66)</f>
        <v>28.931918646607041</v>
      </c>
    </row>
    <row r="67" spans="1:33" x14ac:dyDescent="0.25">
      <c r="A67" s="208">
        <v>55</v>
      </c>
      <c r="B67" s="208">
        <f ca="1">MATCH(A67,Type!$P$15:$P$97,0)</f>
        <v>1</v>
      </c>
      <c r="C67" s="197" t="str">
        <f ca="1">INDEX(Type!C$15:C$97,'Type (Sorted)'!$B67)</f>
        <v>1.A.1 Exclusive enclaves</v>
      </c>
      <c r="D67" s="194">
        <f ca="1">INDEX(Type!D$15:D$97,'Type (Sorted)'!$B67)</f>
        <v>4</v>
      </c>
      <c r="E67" s="195">
        <f ca="1">INDEX(Type!E$15:E$97,'Type (Sorted)'!$B67)</f>
        <v>2.0780300275338979E-2</v>
      </c>
      <c r="F67" s="194">
        <f ca="1">INDEX(Type!F$15:F$97,'Type (Sorted)'!$B67)</f>
        <v>38929</v>
      </c>
      <c r="G67" s="195">
        <f ca="1">INDEX(Type!G$15:G$97,'Type (Sorted)'!$B67)</f>
        <v>7.4397636475630941E-2</v>
      </c>
      <c r="H67" s="195">
        <f ca="1">INDEX(Type!H$15:H$97,'Type (Sorted)'!$B67)</f>
        <v>1.0275116237252434E-2</v>
      </c>
      <c r="I67" s="195">
        <f ca="1">INDEX(Type!I$15:I$97,'Type (Sorted)'!$B67)</f>
        <v>-2.7282952262355535</v>
      </c>
      <c r="J67" s="196">
        <f ca="1">INDEX(Type!J$15:J$97,'Type (Sorted)'!$B67)</f>
        <v>27.931398441865284</v>
      </c>
    </row>
    <row r="68" spans="1:33" x14ac:dyDescent="0.25">
      <c r="A68" s="208">
        <v>56</v>
      </c>
      <c r="B68" s="208">
        <f ca="1">MATCH(A68,Type!$P$15:$P$97,0)</f>
        <v>83</v>
      </c>
      <c r="C68" s="197" t="str">
        <f ca="1">INDEX(Type!C$15:C$97,'Type (Sorted)'!$B68)</f>
        <v>6.R.61 Inactive Communal Population</v>
      </c>
      <c r="D68" s="194">
        <f ca="1">INDEX(Type!D$15:D$97,'Type (Sorted)'!$B68)</f>
        <v>34</v>
      </c>
      <c r="E68" s="195">
        <f ca="1">INDEX(Type!E$15:E$97,'Type (Sorted)'!$B68)</f>
        <v>0.1766325523403813</v>
      </c>
      <c r="F68" s="194">
        <f ca="1">INDEX(Type!F$15:F$97,'Type (Sorted)'!$B68)</f>
        <v>442244</v>
      </c>
      <c r="G68" s="195">
        <f ca="1">INDEX(Type!G$15:G$97,'Type (Sorted)'!$B68)</f>
        <v>0.84517733169433906</v>
      </c>
      <c r="H68" s="195">
        <f ca="1">INDEX(Type!H$15:H$97,'Type (Sorted)'!$B68)</f>
        <v>7.6880636028979479E-3</v>
      </c>
      <c r="I68" s="195">
        <f ca="1">INDEX(Type!I$15:I$97,'Type (Sorted)'!$B68)</f>
        <v>-10.132199835691631</v>
      </c>
      <c r="J68" s="196">
        <f ca="1">INDEX(Type!J$15:J$97,'Type (Sorted)'!$B68)</f>
        <v>20.898874794273471</v>
      </c>
    </row>
    <row r="69" spans="1:33" x14ac:dyDescent="0.25">
      <c r="A69" s="208">
        <v>57</v>
      </c>
      <c r="B69" s="208">
        <f ca="1">MATCH(A69,Type!$P$15:$P$97,0)</f>
        <v>48</v>
      </c>
      <c r="C69" s="197" t="str">
        <f ca="1">INDEX(Type!C$15:C$97,'Type (Sorted)'!$B69)</f>
        <v>4.K.35 Term-time terraces</v>
      </c>
      <c r="D69" s="194">
        <f ca="1">INDEX(Type!D$15:D$97,'Type (Sorted)'!$B69)</f>
        <v>17</v>
      </c>
      <c r="E69" s="195">
        <f ca="1">INDEX(Type!E$15:E$97,'Type (Sorted)'!$B69)</f>
        <v>8.8316276170190652E-2</v>
      </c>
      <c r="F69" s="194">
        <f ca="1">INDEX(Type!F$15:F$97,'Type (Sorted)'!$B69)</f>
        <v>241769</v>
      </c>
      <c r="G69" s="195">
        <f ca="1">INDEX(Type!G$15:G$97,'Type (Sorted)'!$B69)</f>
        <v>0.46204737273181473</v>
      </c>
      <c r="H69" s="195">
        <f ca="1">INDEX(Type!H$15:H$97,'Type (Sorted)'!$B69)</f>
        <v>7.0315052798332299E-3</v>
      </c>
      <c r="I69" s="195">
        <f ca="1">INDEX(Type!I$15:I$97,'Type (Sorted)'!$B69)</f>
        <v>-7.6458490045738712</v>
      </c>
      <c r="J69" s="196">
        <f ca="1">INDEX(Type!J$15:J$97,'Type (Sorted)'!$B69)</f>
        <v>19.114117162495347</v>
      </c>
    </row>
    <row r="70" spans="1:33" x14ac:dyDescent="0.25">
      <c r="A70" s="208">
        <v>58</v>
      </c>
      <c r="B70" s="208">
        <f ca="1">MATCH(A70,Type!$P$15:$P$97,0)</f>
        <v>54</v>
      </c>
      <c r="C70" s="197" t="str">
        <f ca="1">INDEX(Type!C$15:C$97,'Type (Sorted)'!$B70)</f>
        <v>4.L.40 High occupancy terraces, many Asian families</v>
      </c>
      <c r="D70" s="194">
        <f ca="1">INDEX(Type!D$15:D$97,'Type (Sorted)'!$B70)</f>
        <v>35</v>
      </c>
      <c r="E70" s="195">
        <f ca="1">INDEX(Type!E$15:E$97,'Type (Sorted)'!$B70)</f>
        <v>0.18182762740921607</v>
      </c>
      <c r="F70" s="194">
        <f ca="1">INDEX(Type!F$15:F$97,'Type (Sorted)'!$B70)</f>
        <v>733426</v>
      </c>
      <c r="G70" s="195">
        <f ca="1">INDEX(Type!G$15:G$97,'Type (Sorted)'!$B70)</f>
        <v>1.401658427644586</v>
      </c>
      <c r="H70" s="195">
        <f ca="1">INDEX(Type!H$15:H$97,'Type (Sorted)'!$B70)</f>
        <v>4.7721242497538946E-3</v>
      </c>
      <c r="I70" s="195">
        <f ca="1">INDEX(Type!I$15:I$97,'Type (Sorted)'!$B70)</f>
        <v>-14.396196960482602</v>
      </c>
      <c r="J70" s="196">
        <f ca="1">INDEX(Type!J$15:J$97,'Type (Sorted)'!$B70)</f>
        <v>12.972320775380913</v>
      </c>
    </row>
    <row r="71" spans="1:33" x14ac:dyDescent="0.25">
      <c r="A71" s="208">
        <v>59</v>
      </c>
      <c r="B71" s="208">
        <f ca="1">MATCH(A71,Type!$P$15:$P$97,0)</f>
        <v>28</v>
      </c>
      <c r="C71" s="197" t="str">
        <f ca="1">INDEX(Type!C$15:C$97,'Type (Sorted)'!$B71)</f>
        <v>3.F.21 Farms and cottages</v>
      </c>
      <c r="D71" s="194">
        <f ca="1">INDEX(Type!D$15:D$97,'Type (Sorted)'!$B71)</f>
        <v>31</v>
      </c>
      <c r="E71" s="195">
        <f ca="1">INDEX(Type!E$15:E$97,'Type (Sorted)'!$B71)</f>
        <v>0.16104732713387707</v>
      </c>
      <c r="F71" s="194">
        <f ca="1">INDEX(Type!F$15:F$97,'Type (Sorted)'!$B71)</f>
        <v>808290</v>
      </c>
      <c r="G71" s="195">
        <f ca="1">INDEX(Type!G$15:G$97,'Type (Sorted)'!$B71)</f>
        <v>1.5447318345420569</v>
      </c>
      <c r="H71" s="195">
        <f ca="1">INDEX(Type!H$15:H$97,'Type (Sorted)'!$B71)</f>
        <v>3.8352571478058616E-3</v>
      </c>
      <c r="I71" s="195">
        <f ca="1">INDEX(Type!I$15:I$97,'Type (Sorted)'!$B71)</f>
        <v>-15.566649126397824</v>
      </c>
      <c r="J71" s="196">
        <f ca="1">INDEX(Type!J$15:J$97,'Type (Sorted)'!$B71)</f>
        <v>10.425584786476568</v>
      </c>
    </row>
    <row r="72" spans="1:33" x14ac:dyDescent="0.25">
      <c r="A72" s="208">
        <v>60</v>
      </c>
      <c r="B72" s="208">
        <f ca="1">MATCH(A72,Type!$P$15:$P$97,0)</f>
        <v>47</v>
      </c>
      <c r="C72" s="197" t="str">
        <f ca="1">INDEX(Type!C$15:C$97,'Type (Sorted)'!$B72)</f>
        <v>4.K.34 Student flats and halls of residence</v>
      </c>
      <c r="D72" s="194">
        <f ca="1">INDEX(Type!D$15:D$97,'Type (Sorted)'!$B72)</f>
        <v>7</v>
      </c>
      <c r="E72" s="195">
        <f ca="1">INDEX(Type!E$15:E$97,'Type (Sorted)'!$B72)</f>
        <v>3.6365525481843214E-2</v>
      </c>
      <c r="F72" s="194">
        <f ca="1">INDEX(Type!F$15:F$97,'Type (Sorted)'!$B72)</f>
        <v>629148</v>
      </c>
      <c r="G72" s="195">
        <f ca="1">INDEX(Type!G$15:G$97,'Type (Sorted)'!$B72)</f>
        <v>1.2023716045459747</v>
      </c>
      <c r="H72" s="195">
        <f ca="1">INDEX(Type!H$15:H$97,'Type (Sorted)'!$B72)</f>
        <v>1.112615791514874E-3</v>
      </c>
      <c r="I72" s="195">
        <f ca="1">INDEX(Type!I$15:I$97,'Type (Sorted)'!$B72)</f>
        <v>-14.842678668619287</v>
      </c>
      <c r="J72" s="196">
        <f ca="1">INDEX(Type!J$15:J$97,'Type (Sorted)'!$B72)</f>
        <v>3.0244830586776152</v>
      </c>
    </row>
    <row r="73" spans="1:33" x14ac:dyDescent="0.25">
      <c r="A73" s="208">
        <v>61</v>
      </c>
      <c r="B73" s="208">
        <f ca="1">MATCH(A73,Type!$P$15:$P$97,0)</f>
        <v>2</v>
      </c>
      <c r="C73" s="197" t="str">
        <f ca="1">INDEX(Type!C$15:C$97,'Type (Sorted)'!$B73)</f>
        <v>1.A.2 Metropolitan money</v>
      </c>
      <c r="D73" s="194">
        <f ca="1">INDEX(Type!D$15:D$97,'Type (Sorted)'!$B73)</f>
        <v>0</v>
      </c>
      <c r="E73" s="195">
        <f ca="1">INDEX(Type!E$15:E$97,'Type (Sorted)'!$B73)</f>
        <v>0</v>
      </c>
      <c r="F73" s="194">
        <f ca="1">INDEX(Type!F$15:F$97,'Type (Sorted)'!$B73)</f>
        <v>84900</v>
      </c>
      <c r="G73" s="195">
        <f ca="1">INDEX(Type!G$15:G$97,'Type (Sorted)'!$B73)</f>
        <v>0.16225331595420037</v>
      </c>
      <c r="H73" s="195">
        <f ca="1">INDEX(Type!H$15:H$97,'Type (Sorted)'!$B73)</f>
        <v>0</v>
      </c>
      <c r="I73" s="195">
        <f ca="1">INDEX(Type!I$15:I$97,'Type (Sorted)'!$B73)</f>
        <v>-5.593111685626134</v>
      </c>
      <c r="J73" s="196">
        <f ca="1">INDEX(Type!J$15:J$97,'Type (Sorted)'!$B73)</f>
        <v>0</v>
      </c>
    </row>
    <row r="74" spans="1:33" x14ac:dyDescent="0.25">
      <c r="AF74" s="191"/>
      <c r="AG74" s="191"/>
    </row>
    <row r="75" spans="1:33" x14ac:dyDescent="0.25">
      <c r="C75" s="220" t="s">
        <v>444</v>
      </c>
      <c r="D75" s="201">
        <f ca="1">SUM(D13:D73)</f>
        <v>19249</v>
      </c>
      <c r="F75" s="201">
        <f ca="1">SUM(F13:F73)</f>
        <v>52325587</v>
      </c>
      <c r="H75" s="202">
        <f t="shared" ref="H75" ca="1" si="0">IF(F75&gt;0,D75/F75*100,0)</f>
        <v>3.6786973837484138E-2</v>
      </c>
      <c r="AF75" s="191"/>
      <c r="AG75" s="191"/>
    </row>
    <row r="76" spans="1:33" x14ac:dyDescent="0.25"/>
    <row r="77" spans="1:33" x14ac:dyDescent="0.25"/>
    <row r="78" spans="1:33" x14ac:dyDescent="0.25"/>
    <row r="79" spans="1:33" x14ac:dyDescent="0.25"/>
    <row r="80" spans="1:33" x14ac:dyDescent="0.25"/>
    <row r="81" spans="1:33" x14ac:dyDescent="0.25">
      <c r="A81" s="245"/>
      <c r="B81" s="245" t="s">
        <v>453</v>
      </c>
      <c r="C81" s="245" t="s">
        <v>454</v>
      </c>
      <c r="D81" s="245" t="s">
        <v>455</v>
      </c>
      <c r="E81" s="245" t="s">
        <v>234</v>
      </c>
      <c r="F81" s="245" t="s">
        <v>235</v>
      </c>
      <c r="G81" s="245" t="s">
        <v>457</v>
      </c>
      <c r="H81" s="245" t="s">
        <v>458</v>
      </c>
      <c r="I81" s="245" t="s">
        <v>459</v>
      </c>
      <c r="J81" s="245" t="s">
        <v>460</v>
      </c>
      <c r="K81" s="245" t="s">
        <v>461</v>
      </c>
      <c r="L81" s="245" t="s">
        <v>463</v>
      </c>
      <c r="M81" s="245" t="s">
        <v>464</v>
      </c>
      <c r="N81" s="245" t="s">
        <v>465</v>
      </c>
      <c r="O81" s="245" t="s">
        <v>466</v>
      </c>
      <c r="P81" s="245" t="s">
        <v>468</v>
      </c>
      <c r="Q81" s="245" t="s">
        <v>469</v>
      </c>
      <c r="R81" s="245" t="s">
        <v>470</v>
      </c>
      <c r="S81" s="245" t="s">
        <v>472</v>
      </c>
      <c r="T81" s="246"/>
      <c r="U81" s="246"/>
      <c r="V81" s="246"/>
      <c r="W81" s="246"/>
      <c r="X81" s="246"/>
      <c r="Y81" s="246"/>
      <c r="Z81" s="246"/>
      <c r="AA81" s="246"/>
      <c r="AB81" s="246"/>
      <c r="AC81" s="246"/>
      <c r="AD81" s="246"/>
      <c r="AE81" s="246"/>
      <c r="AF81" s="247"/>
      <c r="AG81" s="247"/>
    </row>
    <row r="82" spans="1:33" x14ac:dyDescent="0.25">
      <c r="A82" s="245">
        <f ca="1">INDEX(Type!$Q$15:$Q$97,B13)</f>
        <v>42</v>
      </c>
      <c r="B82" s="245">
        <f t="shared" ref="B82:B142" ca="1" si="1">IF($A82&lt;4,$J13,100)</f>
        <v>100</v>
      </c>
      <c r="C82" s="245">
        <f t="shared" ref="C82:C142" ca="1" si="2">IF(AND($A82&gt;3,$A82&lt;10),$J13,100)</f>
        <v>100</v>
      </c>
      <c r="D82" s="245">
        <f t="shared" ref="D82:D142" ca="1" si="3">IF(AND(A82&gt;9,A82&lt;14),J13,100)</f>
        <v>100</v>
      </c>
      <c r="E82" s="245">
        <f t="shared" ref="E82:E142" ca="1" si="4">IF(AND(A82&gt;13,A82&lt;18),J13,100)</f>
        <v>100</v>
      </c>
      <c r="F82" s="245">
        <f t="shared" ref="F82:F142" ca="1" si="5">IF(AND(A82&gt;17,A82&lt;21),J13,100)</f>
        <v>100</v>
      </c>
      <c r="G82" s="245">
        <f t="shared" ref="G82:G142" ca="1" si="6">IF(AND(A82&gt;20,A82&lt;24),J13,100)</f>
        <v>100</v>
      </c>
      <c r="H82" s="245">
        <f t="shared" ref="H82:H142" ca="1" si="7">IF(AND(A82&gt;23,A82&lt;27),J13,100)</f>
        <v>100</v>
      </c>
      <c r="I82" s="245">
        <f t="shared" ref="I82:I142" ca="1" si="8">IF(AND(A82&gt;26,A82&lt;30),J13,100)</f>
        <v>100</v>
      </c>
      <c r="J82" s="245">
        <f t="shared" ref="J82:J142" ca="1" si="9">IF(AND(A82&gt;29,A82&lt;32),J13,100)</f>
        <v>100</v>
      </c>
      <c r="K82" s="245">
        <f t="shared" ref="K82:K142" ca="1" si="10">IF(AND(A82&gt;31,A82&lt;34),J13,100)</f>
        <v>100</v>
      </c>
      <c r="L82" s="245">
        <f t="shared" ref="L82:L142" ca="1" si="11">IF(AND(A82&gt;33,A82&lt;37),J13,100)</f>
        <v>100</v>
      </c>
      <c r="M82" s="245">
        <f t="shared" ref="M82:M142" ca="1" si="12">IF(AND(A82&gt;36,A82&lt;41),J13,100)</f>
        <v>100</v>
      </c>
      <c r="N82" s="245">
        <f t="shared" ref="N82:N142" ca="1" si="13">IF(AND(A82&gt;40,A82&lt;45),J13,100)</f>
        <v>385.4105196586379</v>
      </c>
      <c r="O82" s="245">
        <f t="shared" ref="O82:O142" ca="1" si="14">IF(AND(A82&gt;44,A82&lt;49),J13,100)</f>
        <v>100</v>
      </c>
      <c r="P82" s="245">
        <f t="shared" ref="P82:P142" ca="1" si="15">IF(AND(A82&gt;48,A82&lt;52),J13,100)</f>
        <v>100</v>
      </c>
      <c r="Q82" s="245">
        <f t="shared" ref="Q82:Q142" ca="1" si="16">IF(AND(A82&gt;51,A82&lt;57),J13,100)</f>
        <v>100</v>
      </c>
      <c r="R82" s="245">
        <f t="shared" ref="R82:R142" ca="1" si="17">IF(AND(A82&gt;56,A82&lt;60),J13,100)</f>
        <v>100</v>
      </c>
      <c r="S82" s="245">
        <f t="shared" ref="S82:S142" ca="1" si="18">IF(A82&gt;59,J13,100)</f>
        <v>100</v>
      </c>
      <c r="T82" s="246"/>
      <c r="U82" s="246"/>
      <c r="V82" s="246"/>
      <c r="W82" s="246"/>
      <c r="X82" s="246"/>
      <c r="Y82" s="246"/>
      <c r="Z82" s="246"/>
      <c r="AA82" s="246"/>
      <c r="AB82" s="246"/>
      <c r="AC82" s="246"/>
      <c r="AD82" s="246"/>
      <c r="AE82" s="246"/>
      <c r="AF82" s="247"/>
      <c r="AG82" s="247"/>
    </row>
    <row r="83" spans="1:33" x14ac:dyDescent="0.25">
      <c r="A83" s="245">
        <f ca="1">INDEX(Type!$Q$15:$Q$97,B14)</f>
        <v>28</v>
      </c>
      <c r="B83" s="245">
        <f t="shared" ca="1" si="1"/>
        <v>100</v>
      </c>
      <c r="C83" s="245">
        <f t="shared" ca="1" si="2"/>
        <v>100</v>
      </c>
      <c r="D83" s="245">
        <f t="shared" ca="1" si="3"/>
        <v>100</v>
      </c>
      <c r="E83" s="245">
        <f t="shared" ca="1" si="4"/>
        <v>100</v>
      </c>
      <c r="F83" s="245">
        <f t="shared" ca="1" si="5"/>
        <v>100</v>
      </c>
      <c r="G83" s="245">
        <f t="shared" ca="1" si="6"/>
        <v>100</v>
      </c>
      <c r="H83" s="245">
        <f t="shared" ca="1" si="7"/>
        <v>100</v>
      </c>
      <c r="I83" s="245">
        <f t="shared" ca="1" si="8"/>
        <v>310.58706119845004</v>
      </c>
      <c r="J83" s="245">
        <f t="shared" ca="1" si="9"/>
        <v>100</v>
      </c>
      <c r="K83" s="245">
        <f t="shared" ca="1" si="10"/>
        <v>100</v>
      </c>
      <c r="L83" s="245">
        <f t="shared" ca="1" si="11"/>
        <v>100</v>
      </c>
      <c r="M83" s="245">
        <f t="shared" ca="1" si="12"/>
        <v>100</v>
      </c>
      <c r="N83" s="245">
        <f t="shared" ca="1" si="13"/>
        <v>100</v>
      </c>
      <c r="O83" s="245">
        <f t="shared" ca="1" si="14"/>
        <v>100</v>
      </c>
      <c r="P83" s="245">
        <f t="shared" ca="1" si="15"/>
        <v>100</v>
      </c>
      <c r="Q83" s="245">
        <f t="shared" ca="1" si="16"/>
        <v>100</v>
      </c>
      <c r="R83" s="245">
        <f t="shared" ca="1" si="17"/>
        <v>100</v>
      </c>
      <c r="S83" s="245">
        <f t="shared" ca="1" si="18"/>
        <v>100</v>
      </c>
      <c r="T83" s="246"/>
      <c r="U83" s="246"/>
      <c r="V83" s="246"/>
      <c r="W83" s="246"/>
      <c r="X83" s="246"/>
      <c r="Y83" s="246"/>
      <c r="Z83" s="246"/>
      <c r="AA83" s="246"/>
      <c r="AB83" s="246"/>
      <c r="AC83" s="246"/>
      <c r="AD83" s="246"/>
      <c r="AE83" s="246"/>
      <c r="AF83" s="247"/>
      <c r="AG83" s="247"/>
    </row>
    <row r="84" spans="1:33" x14ac:dyDescent="0.25">
      <c r="A84" s="245">
        <f ca="1">INDEX(Type!$Q$15:$Q$97,B15)</f>
        <v>57</v>
      </c>
      <c r="B84" s="245">
        <f t="shared" ca="1" si="1"/>
        <v>100</v>
      </c>
      <c r="C84" s="245">
        <f t="shared" ca="1" si="2"/>
        <v>100</v>
      </c>
      <c r="D84" s="245">
        <f t="shared" ca="1" si="3"/>
        <v>100</v>
      </c>
      <c r="E84" s="245">
        <f t="shared" ca="1" si="4"/>
        <v>100</v>
      </c>
      <c r="F84" s="245">
        <f t="shared" ca="1" si="5"/>
        <v>100</v>
      </c>
      <c r="G84" s="245">
        <f t="shared" ca="1" si="6"/>
        <v>100</v>
      </c>
      <c r="H84" s="245">
        <f t="shared" ca="1" si="7"/>
        <v>100</v>
      </c>
      <c r="I84" s="245">
        <f t="shared" ca="1" si="8"/>
        <v>100</v>
      </c>
      <c r="J84" s="245">
        <f t="shared" ca="1" si="9"/>
        <v>100</v>
      </c>
      <c r="K84" s="245">
        <f t="shared" ca="1" si="10"/>
        <v>100</v>
      </c>
      <c r="L84" s="245">
        <f t="shared" ca="1" si="11"/>
        <v>100</v>
      </c>
      <c r="M84" s="245">
        <f t="shared" ca="1" si="12"/>
        <v>100</v>
      </c>
      <c r="N84" s="245">
        <f t="shared" ca="1" si="13"/>
        <v>100</v>
      </c>
      <c r="O84" s="245">
        <f t="shared" ca="1" si="14"/>
        <v>100</v>
      </c>
      <c r="P84" s="245">
        <f t="shared" ca="1" si="15"/>
        <v>100</v>
      </c>
      <c r="Q84" s="245">
        <f t="shared" ca="1" si="16"/>
        <v>100</v>
      </c>
      <c r="R84" s="245">
        <f t="shared" ca="1" si="17"/>
        <v>295.50506388388123</v>
      </c>
      <c r="S84" s="245">
        <f t="shared" ca="1" si="18"/>
        <v>100</v>
      </c>
      <c r="T84" s="246"/>
      <c r="U84" s="246"/>
      <c r="V84" s="246"/>
      <c r="W84" s="246"/>
      <c r="X84" s="246"/>
      <c r="Y84" s="246"/>
      <c r="Z84" s="246"/>
      <c r="AA84" s="246"/>
      <c r="AB84" s="246"/>
      <c r="AC84" s="246"/>
      <c r="AD84" s="246"/>
      <c r="AE84" s="246"/>
      <c r="AF84" s="247"/>
      <c r="AG84" s="247"/>
    </row>
    <row r="85" spans="1:33" x14ac:dyDescent="0.25">
      <c r="A85" s="245">
        <f ca="1">INDEX(Type!$Q$15:$Q$97,B16)</f>
        <v>41</v>
      </c>
      <c r="B85" s="245">
        <f t="shared" ca="1" si="1"/>
        <v>100</v>
      </c>
      <c r="C85" s="245">
        <f t="shared" ca="1" si="2"/>
        <v>100</v>
      </c>
      <c r="D85" s="245">
        <f t="shared" ca="1" si="3"/>
        <v>100</v>
      </c>
      <c r="E85" s="245">
        <f t="shared" ca="1" si="4"/>
        <v>100</v>
      </c>
      <c r="F85" s="245">
        <f t="shared" ca="1" si="5"/>
        <v>100</v>
      </c>
      <c r="G85" s="245">
        <f t="shared" ca="1" si="6"/>
        <v>100</v>
      </c>
      <c r="H85" s="245">
        <f t="shared" ca="1" si="7"/>
        <v>100</v>
      </c>
      <c r="I85" s="245">
        <f t="shared" ca="1" si="8"/>
        <v>100</v>
      </c>
      <c r="J85" s="245">
        <f t="shared" ca="1" si="9"/>
        <v>100</v>
      </c>
      <c r="K85" s="245">
        <f t="shared" ca="1" si="10"/>
        <v>100</v>
      </c>
      <c r="L85" s="245">
        <f t="shared" ca="1" si="11"/>
        <v>100</v>
      </c>
      <c r="M85" s="245">
        <f t="shared" ca="1" si="12"/>
        <v>100</v>
      </c>
      <c r="N85" s="245">
        <f t="shared" ca="1" si="13"/>
        <v>223.93395351533471</v>
      </c>
      <c r="O85" s="245">
        <f t="shared" ca="1" si="14"/>
        <v>100</v>
      </c>
      <c r="P85" s="245">
        <f t="shared" ca="1" si="15"/>
        <v>100</v>
      </c>
      <c r="Q85" s="245">
        <f t="shared" ca="1" si="16"/>
        <v>100</v>
      </c>
      <c r="R85" s="245">
        <f t="shared" ca="1" si="17"/>
        <v>100</v>
      </c>
      <c r="S85" s="245">
        <f t="shared" ca="1" si="18"/>
        <v>100</v>
      </c>
      <c r="T85" s="246"/>
      <c r="U85" s="246"/>
      <c r="V85" s="246"/>
      <c r="W85" s="246"/>
      <c r="X85" s="246"/>
      <c r="Y85" s="246"/>
      <c r="Z85" s="246"/>
      <c r="AA85" s="246"/>
      <c r="AB85" s="246"/>
      <c r="AC85" s="246"/>
      <c r="AD85" s="246"/>
      <c r="AE85" s="246"/>
      <c r="AF85" s="247"/>
      <c r="AG85" s="247"/>
    </row>
    <row r="86" spans="1:33" x14ac:dyDescent="0.25">
      <c r="A86" s="245">
        <f ca="1">INDEX(Type!$Q$15:$Q$97,B17)</f>
        <v>53</v>
      </c>
      <c r="B86" s="245">
        <f t="shared" ca="1" si="1"/>
        <v>100</v>
      </c>
      <c r="C86" s="245">
        <f t="shared" ca="1" si="2"/>
        <v>100</v>
      </c>
      <c r="D86" s="245">
        <f t="shared" ca="1" si="3"/>
        <v>100</v>
      </c>
      <c r="E86" s="245">
        <f t="shared" ca="1" si="4"/>
        <v>100</v>
      </c>
      <c r="F86" s="245">
        <f t="shared" ca="1" si="5"/>
        <v>100</v>
      </c>
      <c r="G86" s="245">
        <f t="shared" ca="1" si="6"/>
        <v>100</v>
      </c>
      <c r="H86" s="245">
        <f t="shared" ca="1" si="7"/>
        <v>100</v>
      </c>
      <c r="I86" s="245">
        <f t="shared" ca="1" si="8"/>
        <v>100</v>
      </c>
      <c r="J86" s="245">
        <f t="shared" ca="1" si="9"/>
        <v>100</v>
      </c>
      <c r="K86" s="245">
        <f t="shared" ca="1" si="10"/>
        <v>100</v>
      </c>
      <c r="L86" s="245">
        <f t="shared" ca="1" si="11"/>
        <v>100</v>
      </c>
      <c r="M86" s="245">
        <f t="shared" ca="1" si="12"/>
        <v>100</v>
      </c>
      <c r="N86" s="245">
        <f t="shared" ca="1" si="13"/>
        <v>100</v>
      </c>
      <c r="O86" s="245">
        <f t="shared" ca="1" si="14"/>
        <v>100</v>
      </c>
      <c r="P86" s="245">
        <f t="shared" ca="1" si="15"/>
        <v>100</v>
      </c>
      <c r="Q86" s="245">
        <f t="shared" ca="1" si="16"/>
        <v>208.67546921116929</v>
      </c>
      <c r="R86" s="245">
        <f t="shared" ca="1" si="17"/>
        <v>100</v>
      </c>
      <c r="S86" s="245">
        <f t="shared" ca="1" si="18"/>
        <v>100</v>
      </c>
      <c r="T86" s="246"/>
      <c r="U86" s="246"/>
      <c r="V86" s="246"/>
      <c r="W86" s="246"/>
      <c r="X86" s="246"/>
      <c r="Y86" s="246"/>
      <c r="Z86" s="246"/>
      <c r="AA86" s="246"/>
      <c r="AB86" s="246"/>
      <c r="AC86" s="246"/>
      <c r="AD86" s="246"/>
      <c r="AE86" s="246"/>
      <c r="AF86" s="247"/>
      <c r="AG86" s="247"/>
    </row>
    <row r="87" spans="1:33" x14ac:dyDescent="0.25">
      <c r="A87" s="245">
        <f ca="1">INDEX(Type!$Q$15:$Q$97,B18)</f>
        <v>56</v>
      </c>
      <c r="B87" s="245">
        <f t="shared" ca="1" si="1"/>
        <v>100</v>
      </c>
      <c r="C87" s="245">
        <f t="shared" ca="1" si="2"/>
        <v>100</v>
      </c>
      <c r="D87" s="245">
        <f t="shared" ca="1" si="3"/>
        <v>100</v>
      </c>
      <c r="E87" s="245">
        <f t="shared" ca="1" si="4"/>
        <v>100</v>
      </c>
      <c r="F87" s="245">
        <f t="shared" ca="1" si="5"/>
        <v>100</v>
      </c>
      <c r="G87" s="245">
        <f t="shared" ca="1" si="6"/>
        <v>100</v>
      </c>
      <c r="H87" s="245">
        <f t="shared" ca="1" si="7"/>
        <v>100</v>
      </c>
      <c r="I87" s="245">
        <f t="shared" ca="1" si="8"/>
        <v>100</v>
      </c>
      <c r="J87" s="245">
        <f t="shared" ca="1" si="9"/>
        <v>100</v>
      </c>
      <c r="K87" s="245">
        <f t="shared" ca="1" si="10"/>
        <v>100</v>
      </c>
      <c r="L87" s="245">
        <f t="shared" ca="1" si="11"/>
        <v>100</v>
      </c>
      <c r="M87" s="245">
        <f t="shared" ca="1" si="12"/>
        <v>100</v>
      </c>
      <c r="N87" s="245">
        <f t="shared" ca="1" si="13"/>
        <v>100</v>
      </c>
      <c r="O87" s="245">
        <f t="shared" ca="1" si="14"/>
        <v>100</v>
      </c>
      <c r="P87" s="245">
        <f t="shared" ca="1" si="15"/>
        <v>100</v>
      </c>
      <c r="Q87" s="245">
        <f t="shared" ca="1" si="16"/>
        <v>180.84883215899475</v>
      </c>
      <c r="R87" s="245">
        <f t="shared" ca="1" si="17"/>
        <v>100</v>
      </c>
      <c r="S87" s="245">
        <f t="shared" ca="1" si="18"/>
        <v>100</v>
      </c>
      <c r="T87" s="246"/>
      <c r="U87" s="246"/>
      <c r="V87" s="246"/>
      <c r="W87" s="246"/>
      <c r="X87" s="246"/>
      <c r="Y87" s="246"/>
      <c r="Z87" s="246"/>
      <c r="AA87" s="246"/>
      <c r="AB87" s="246"/>
      <c r="AC87" s="246"/>
      <c r="AD87" s="246"/>
      <c r="AE87" s="246"/>
      <c r="AF87" s="247"/>
      <c r="AG87" s="247"/>
    </row>
    <row r="88" spans="1:33" x14ac:dyDescent="0.25">
      <c r="A88" s="245">
        <f ca="1">INDEX(Type!$Q$15:$Q$97,B19)</f>
        <v>29</v>
      </c>
      <c r="B88" s="245">
        <f t="shared" ca="1" si="1"/>
        <v>100</v>
      </c>
      <c r="C88" s="245">
        <f t="shared" ca="1" si="2"/>
        <v>100</v>
      </c>
      <c r="D88" s="245">
        <f t="shared" ca="1" si="3"/>
        <v>100</v>
      </c>
      <c r="E88" s="245">
        <f t="shared" ca="1" si="4"/>
        <v>100</v>
      </c>
      <c r="F88" s="245">
        <f t="shared" ca="1" si="5"/>
        <v>100</v>
      </c>
      <c r="G88" s="245">
        <f t="shared" ca="1" si="6"/>
        <v>100</v>
      </c>
      <c r="H88" s="245">
        <f t="shared" ca="1" si="7"/>
        <v>100</v>
      </c>
      <c r="I88" s="245">
        <f t="shared" ca="1" si="8"/>
        <v>174.00280974975357</v>
      </c>
      <c r="J88" s="245">
        <f t="shared" ca="1" si="9"/>
        <v>100</v>
      </c>
      <c r="K88" s="245">
        <f t="shared" ca="1" si="10"/>
        <v>100</v>
      </c>
      <c r="L88" s="245">
        <f t="shared" ca="1" si="11"/>
        <v>100</v>
      </c>
      <c r="M88" s="245">
        <f t="shared" ca="1" si="12"/>
        <v>100</v>
      </c>
      <c r="N88" s="245">
        <f t="shared" ca="1" si="13"/>
        <v>100</v>
      </c>
      <c r="O88" s="245">
        <f t="shared" ca="1" si="14"/>
        <v>100</v>
      </c>
      <c r="P88" s="245">
        <f t="shared" ca="1" si="15"/>
        <v>100</v>
      </c>
      <c r="Q88" s="245">
        <f t="shared" ca="1" si="16"/>
        <v>100</v>
      </c>
      <c r="R88" s="245">
        <f t="shared" ca="1" si="17"/>
        <v>100</v>
      </c>
      <c r="S88" s="245">
        <f t="shared" ca="1" si="18"/>
        <v>100</v>
      </c>
      <c r="T88" s="246"/>
      <c r="U88" s="246"/>
      <c r="V88" s="246"/>
      <c r="W88" s="246"/>
      <c r="X88" s="246"/>
      <c r="Y88" s="246"/>
      <c r="Z88" s="246"/>
      <c r="AA88" s="246"/>
      <c r="AB88" s="246"/>
      <c r="AC88" s="246"/>
      <c r="AD88" s="246"/>
      <c r="AE88" s="246"/>
      <c r="AF88" s="247"/>
      <c r="AG88" s="247"/>
    </row>
    <row r="89" spans="1:33" x14ac:dyDescent="0.25">
      <c r="A89" s="245">
        <f ca="1">INDEX(Type!$Q$15:$Q$97,B20)</f>
        <v>37</v>
      </c>
      <c r="B89" s="245">
        <f t="shared" ca="1" si="1"/>
        <v>100</v>
      </c>
      <c r="C89" s="245">
        <f t="shared" ca="1" si="2"/>
        <v>100</v>
      </c>
      <c r="D89" s="245">
        <f t="shared" ca="1" si="3"/>
        <v>100</v>
      </c>
      <c r="E89" s="245">
        <f t="shared" ca="1" si="4"/>
        <v>100</v>
      </c>
      <c r="F89" s="245">
        <f t="shared" ca="1" si="5"/>
        <v>100</v>
      </c>
      <c r="G89" s="245">
        <f t="shared" ca="1" si="6"/>
        <v>100</v>
      </c>
      <c r="H89" s="245">
        <f t="shared" ca="1" si="7"/>
        <v>100</v>
      </c>
      <c r="I89" s="245">
        <f t="shared" ca="1" si="8"/>
        <v>100</v>
      </c>
      <c r="J89" s="245">
        <f t="shared" ca="1" si="9"/>
        <v>100</v>
      </c>
      <c r="K89" s="245">
        <f t="shared" ca="1" si="10"/>
        <v>100</v>
      </c>
      <c r="L89" s="245">
        <f t="shared" ca="1" si="11"/>
        <v>100</v>
      </c>
      <c r="M89" s="245">
        <f t="shared" ca="1" si="12"/>
        <v>172.08989201346395</v>
      </c>
      <c r="N89" s="245">
        <f t="shared" ca="1" si="13"/>
        <v>100</v>
      </c>
      <c r="O89" s="245">
        <f t="shared" ca="1" si="14"/>
        <v>100</v>
      </c>
      <c r="P89" s="245">
        <f t="shared" ca="1" si="15"/>
        <v>100</v>
      </c>
      <c r="Q89" s="245">
        <f t="shared" ca="1" si="16"/>
        <v>100</v>
      </c>
      <c r="R89" s="245">
        <f t="shared" ca="1" si="17"/>
        <v>100</v>
      </c>
      <c r="S89" s="245">
        <f t="shared" ca="1" si="18"/>
        <v>100</v>
      </c>
      <c r="T89" s="246"/>
      <c r="U89" s="246"/>
      <c r="V89" s="246"/>
      <c r="W89" s="246"/>
      <c r="X89" s="246"/>
      <c r="Y89" s="246"/>
      <c r="Z89" s="246"/>
      <c r="AA89" s="246"/>
      <c r="AB89" s="246"/>
      <c r="AC89" s="246"/>
      <c r="AD89" s="246"/>
      <c r="AE89" s="246"/>
      <c r="AF89" s="247"/>
      <c r="AG89" s="247"/>
    </row>
    <row r="90" spans="1:33" x14ac:dyDescent="0.25">
      <c r="A90" s="245">
        <f ca="1">INDEX(Type!$Q$15:$Q$97,B21)</f>
        <v>33</v>
      </c>
      <c r="B90" s="245">
        <f t="shared" ca="1" si="1"/>
        <v>100</v>
      </c>
      <c r="C90" s="245">
        <f t="shared" ca="1" si="2"/>
        <v>100</v>
      </c>
      <c r="D90" s="245">
        <f t="shared" ca="1" si="3"/>
        <v>100</v>
      </c>
      <c r="E90" s="245">
        <f t="shared" ca="1" si="4"/>
        <v>100</v>
      </c>
      <c r="F90" s="245">
        <f t="shared" ca="1" si="5"/>
        <v>100</v>
      </c>
      <c r="G90" s="245">
        <f t="shared" ca="1" si="6"/>
        <v>100</v>
      </c>
      <c r="H90" s="245">
        <f t="shared" ca="1" si="7"/>
        <v>100</v>
      </c>
      <c r="I90" s="245">
        <f t="shared" ca="1" si="8"/>
        <v>100</v>
      </c>
      <c r="J90" s="245">
        <f t="shared" ca="1" si="9"/>
        <v>100</v>
      </c>
      <c r="K90" s="245">
        <f t="shared" ca="1" si="10"/>
        <v>142.29250304530214</v>
      </c>
      <c r="L90" s="245">
        <f t="shared" ca="1" si="11"/>
        <v>100</v>
      </c>
      <c r="M90" s="245">
        <f t="shared" ca="1" si="12"/>
        <v>100</v>
      </c>
      <c r="N90" s="245">
        <f t="shared" ca="1" si="13"/>
        <v>100</v>
      </c>
      <c r="O90" s="245">
        <f t="shared" ca="1" si="14"/>
        <v>100</v>
      </c>
      <c r="P90" s="245">
        <f t="shared" ca="1" si="15"/>
        <v>100</v>
      </c>
      <c r="Q90" s="245">
        <f t="shared" ca="1" si="16"/>
        <v>100</v>
      </c>
      <c r="R90" s="245">
        <f t="shared" ca="1" si="17"/>
        <v>100</v>
      </c>
      <c r="S90" s="245">
        <f t="shared" ca="1" si="18"/>
        <v>100</v>
      </c>
      <c r="T90" s="246"/>
      <c r="U90" s="246"/>
      <c r="V90" s="246"/>
      <c r="W90" s="246"/>
      <c r="X90" s="246"/>
      <c r="Y90" s="246"/>
      <c r="Z90" s="246"/>
      <c r="AA90" s="246"/>
      <c r="AB90" s="246"/>
      <c r="AC90" s="246"/>
      <c r="AD90" s="246"/>
      <c r="AE90" s="246"/>
      <c r="AF90" s="247"/>
      <c r="AG90" s="247"/>
    </row>
    <row r="91" spans="1:33" x14ac:dyDescent="0.25">
      <c r="A91" s="245">
        <f ca="1">INDEX(Type!$Q$15:$Q$97,B22)</f>
        <v>43</v>
      </c>
      <c r="B91" s="245">
        <f t="shared" ca="1" si="1"/>
        <v>100</v>
      </c>
      <c r="C91" s="245">
        <f t="shared" ca="1" si="2"/>
        <v>100</v>
      </c>
      <c r="D91" s="245">
        <f t="shared" ca="1" si="3"/>
        <v>100</v>
      </c>
      <c r="E91" s="245">
        <f t="shared" ca="1" si="4"/>
        <v>100</v>
      </c>
      <c r="F91" s="245">
        <f t="shared" ca="1" si="5"/>
        <v>100</v>
      </c>
      <c r="G91" s="245">
        <f t="shared" ca="1" si="6"/>
        <v>100</v>
      </c>
      <c r="H91" s="245">
        <f t="shared" ca="1" si="7"/>
        <v>100</v>
      </c>
      <c r="I91" s="245">
        <f t="shared" ca="1" si="8"/>
        <v>100</v>
      </c>
      <c r="J91" s="245">
        <f t="shared" ca="1" si="9"/>
        <v>100</v>
      </c>
      <c r="K91" s="245">
        <f t="shared" ca="1" si="10"/>
        <v>100</v>
      </c>
      <c r="L91" s="245">
        <f t="shared" ca="1" si="11"/>
        <v>100</v>
      </c>
      <c r="M91" s="245">
        <f t="shared" ca="1" si="12"/>
        <v>100</v>
      </c>
      <c r="N91" s="245">
        <f t="shared" ca="1" si="13"/>
        <v>140.82450882471781</v>
      </c>
      <c r="O91" s="245">
        <f t="shared" ca="1" si="14"/>
        <v>100</v>
      </c>
      <c r="P91" s="245">
        <f t="shared" ca="1" si="15"/>
        <v>100</v>
      </c>
      <c r="Q91" s="245">
        <f t="shared" ca="1" si="16"/>
        <v>100</v>
      </c>
      <c r="R91" s="245">
        <f t="shared" ca="1" si="17"/>
        <v>100</v>
      </c>
      <c r="S91" s="245">
        <f t="shared" ca="1" si="18"/>
        <v>100</v>
      </c>
      <c r="T91" s="246"/>
      <c r="U91" s="246"/>
      <c r="V91" s="246"/>
      <c r="W91" s="246"/>
      <c r="X91" s="246"/>
      <c r="Y91" s="246"/>
      <c r="Z91" s="246"/>
      <c r="AA91" s="246"/>
      <c r="AB91" s="246"/>
      <c r="AC91" s="246"/>
      <c r="AD91" s="246"/>
      <c r="AE91" s="246"/>
      <c r="AF91" s="247"/>
      <c r="AG91" s="247"/>
    </row>
    <row r="92" spans="1:33" x14ac:dyDescent="0.25">
      <c r="A92" s="245">
        <f ca="1">INDEX(Type!$Q$15:$Q$97,B23)</f>
        <v>32</v>
      </c>
      <c r="B92" s="245">
        <f t="shared" ca="1" si="1"/>
        <v>100</v>
      </c>
      <c r="C92" s="245">
        <f t="shared" ca="1" si="2"/>
        <v>100</v>
      </c>
      <c r="D92" s="245">
        <f t="shared" ca="1" si="3"/>
        <v>100</v>
      </c>
      <c r="E92" s="245">
        <f t="shared" ca="1" si="4"/>
        <v>100</v>
      </c>
      <c r="F92" s="245">
        <f t="shared" ca="1" si="5"/>
        <v>100</v>
      </c>
      <c r="G92" s="245">
        <f t="shared" ca="1" si="6"/>
        <v>100</v>
      </c>
      <c r="H92" s="245">
        <f t="shared" ca="1" si="7"/>
        <v>100</v>
      </c>
      <c r="I92" s="245">
        <f t="shared" ca="1" si="8"/>
        <v>100</v>
      </c>
      <c r="J92" s="245">
        <f t="shared" ca="1" si="9"/>
        <v>100</v>
      </c>
      <c r="K92" s="245">
        <f t="shared" ca="1" si="10"/>
        <v>132.12666790895827</v>
      </c>
      <c r="L92" s="245">
        <f t="shared" ca="1" si="11"/>
        <v>100</v>
      </c>
      <c r="M92" s="245">
        <f t="shared" ca="1" si="12"/>
        <v>100</v>
      </c>
      <c r="N92" s="245">
        <f t="shared" ca="1" si="13"/>
        <v>100</v>
      </c>
      <c r="O92" s="245">
        <f t="shared" ca="1" si="14"/>
        <v>100</v>
      </c>
      <c r="P92" s="245">
        <f t="shared" ca="1" si="15"/>
        <v>100</v>
      </c>
      <c r="Q92" s="245">
        <f t="shared" ca="1" si="16"/>
        <v>100</v>
      </c>
      <c r="R92" s="245">
        <f t="shared" ca="1" si="17"/>
        <v>100</v>
      </c>
      <c r="S92" s="245">
        <f t="shared" ca="1" si="18"/>
        <v>100</v>
      </c>
      <c r="T92" s="246"/>
      <c r="U92" s="246"/>
      <c r="V92" s="246"/>
      <c r="W92" s="246"/>
      <c r="X92" s="246"/>
      <c r="Y92" s="246"/>
      <c r="Z92" s="246"/>
      <c r="AA92" s="246"/>
      <c r="AB92" s="246"/>
      <c r="AC92" s="246"/>
      <c r="AD92" s="246"/>
      <c r="AE92" s="246"/>
      <c r="AF92" s="247"/>
      <c r="AG92" s="247"/>
    </row>
    <row r="93" spans="1:33" x14ac:dyDescent="0.25">
      <c r="A93" s="245">
        <f ca="1">INDEX(Type!$Q$15:$Q$97,B24)</f>
        <v>26</v>
      </c>
      <c r="B93" s="245">
        <f t="shared" ca="1" si="1"/>
        <v>100</v>
      </c>
      <c r="C93" s="245">
        <f t="shared" ca="1" si="2"/>
        <v>100</v>
      </c>
      <c r="D93" s="245">
        <f t="shared" ca="1" si="3"/>
        <v>100</v>
      </c>
      <c r="E93" s="245">
        <f t="shared" ca="1" si="4"/>
        <v>100</v>
      </c>
      <c r="F93" s="245">
        <f t="shared" ca="1" si="5"/>
        <v>100</v>
      </c>
      <c r="G93" s="245">
        <f t="shared" ca="1" si="6"/>
        <v>100</v>
      </c>
      <c r="H93" s="245">
        <f t="shared" ca="1" si="7"/>
        <v>130.00517302790396</v>
      </c>
      <c r="I93" s="245">
        <f t="shared" ca="1" si="8"/>
        <v>100</v>
      </c>
      <c r="J93" s="245">
        <f t="shared" ca="1" si="9"/>
        <v>100</v>
      </c>
      <c r="K93" s="245">
        <f t="shared" ca="1" si="10"/>
        <v>100</v>
      </c>
      <c r="L93" s="245">
        <f t="shared" ca="1" si="11"/>
        <v>100</v>
      </c>
      <c r="M93" s="245">
        <f t="shared" ca="1" si="12"/>
        <v>100</v>
      </c>
      <c r="N93" s="245">
        <f t="shared" ca="1" si="13"/>
        <v>100</v>
      </c>
      <c r="O93" s="245">
        <f t="shared" ca="1" si="14"/>
        <v>100</v>
      </c>
      <c r="P93" s="245">
        <f t="shared" ca="1" si="15"/>
        <v>100</v>
      </c>
      <c r="Q93" s="245">
        <f t="shared" ca="1" si="16"/>
        <v>100</v>
      </c>
      <c r="R93" s="245">
        <f t="shared" ca="1" si="17"/>
        <v>100</v>
      </c>
      <c r="S93" s="245">
        <f t="shared" ca="1" si="18"/>
        <v>100</v>
      </c>
      <c r="T93" s="246"/>
      <c r="U93" s="246"/>
      <c r="V93" s="246"/>
      <c r="W93" s="246"/>
      <c r="X93" s="246"/>
      <c r="Y93" s="246"/>
      <c r="Z93" s="246"/>
      <c r="AA93" s="246"/>
      <c r="AB93" s="246"/>
      <c r="AC93" s="246"/>
      <c r="AD93" s="246"/>
      <c r="AE93" s="246"/>
      <c r="AF93" s="247"/>
      <c r="AG93" s="247"/>
    </row>
    <row r="94" spans="1:33" x14ac:dyDescent="0.25">
      <c r="A94" s="245">
        <f ca="1">INDEX(Type!$Q$15:$Q$97,B25)</f>
        <v>18</v>
      </c>
      <c r="B94" s="245">
        <f t="shared" ca="1" si="1"/>
        <v>100</v>
      </c>
      <c r="C94" s="245">
        <f t="shared" ca="1" si="2"/>
        <v>100</v>
      </c>
      <c r="D94" s="245">
        <f t="shared" ca="1" si="3"/>
        <v>100</v>
      </c>
      <c r="E94" s="245">
        <f t="shared" ca="1" si="4"/>
        <v>100</v>
      </c>
      <c r="F94" s="245">
        <f t="shared" ca="1" si="5"/>
        <v>128.86550466038707</v>
      </c>
      <c r="G94" s="245">
        <f t="shared" ca="1" si="6"/>
        <v>100</v>
      </c>
      <c r="H94" s="245">
        <f t="shared" ca="1" si="7"/>
        <v>100</v>
      </c>
      <c r="I94" s="245">
        <f t="shared" ca="1" si="8"/>
        <v>100</v>
      </c>
      <c r="J94" s="245">
        <f t="shared" ca="1" si="9"/>
        <v>100</v>
      </c>
      <c r="K94" s="245">
        <f t="shared" ca="1" si="10"/>
        <v>100</v>
      </c>
      <c r="L94" s="245">
        <f t="shared" ca="1" si="11"/>
        <v>100</v>
      </c>
      <c r="M94" s="245">
        <f t="shared" ca="1" si="12"/>
        <v>100</v>
      </c>
      <c r="N94" s="245">
        <f t="shared" ca="1" si="13"/>
        <v>100</v>
      </c>
      <c r="O94" s="245">
        <f t="shared" ca="1" si="14"/>
        <v>100</v>
      </c>
      <c r="P94" s="245">
        <f t="shared" ca="1" si="15"/>
        <v>100</v>
      </c>
      <c r="Q94" s="245">
        <f t="shared" ca="1" si="16"/>
        <v>100</v>
      </c>
      <c r="R94" s="245">
        <f t="shared" ca="1" si="17"/>
        <v>100</v>
      </c>
      <c r="S94" s="245">
        <f t="shared" ca="1" si="18"/>
        <v>100</v>
      </c>
      <c r="T94" s="246"/>
      <c r="U94" s="246"/>
      <c r="V94" s="246"/>
      <c r="W94" s="246"/>
      <c r="X94" s="246"/>
      <c r="Y94" s="246"/>
      <c r="Z94" s="246"/>
      <c r="AA94" s="246"/>
      <c r="AB94" s="246"/>
      <c r="AC94" s="246"/>
      <c r="AD94" s="246"/>
      <c r="AE94" s="246"/>
      <c r="AF94" s="247"/>
      <c r="AG94" s="247"/>
    </row>
    <row r="95" spans="1:33" x14ac:dyDescent="0.25">
      <c r="A95" s="245">
        <f ca="1">INDEX(Type!$Q$15:$Q$97,B26)</f>
        <v>55</v>
      </c>
      <c r="B95" s="245">
        <f t="shared" ca="1" si="1"/>
        <v>100</v>
      </c>
      <c r="C95" s="245">
        <f t="shared" ca="1" si="2"/>
        <v>100</v>
      </c>
      <c r="D95" s="245">
        <f t="shared" ca="1" si="3"/>
        <v>100</v>
      </c>
      <c r="E95" s="245">
        <f t="shared" ca="1" si="4"/>
        <v>100</v>
      </c>
      <c r="F95" s="245">
        <f t="shared" ca="1" si="5"/>
        <v>100</v>
      </c>
      <c r="G95" s="245">
        <f t="shared" ca="1" si="6"/>
        <v>100</v>
      </c>
      <c r="H95" s="245">
        <f t="shared" ca="1" si="7"/>
        <v>100</v>
      </c>
      <c r="I95" s="245">
        <f t="shared" ca="1" si="8"/>
        <v>100</v>
      </c>
      <c r="J95" s="245">
        <f t="shared" ca="1" si="9"/>
        <v>100</v>
      </c>
      <c r="K95" s="245">
        <f t="shared" ca="1" si="10"/>
        <v>100</v>
      </c>
      <c r="L95" s="245">
        <f t="shared" ca="1" si="11"/>
        <v>100</v>
      </c>
      <c r="M95" s="245">
        <f t="shared" ca="1" si="12"/>
        <v>100</v>
      </c>
      <c r="N95" s="245">
        <f t="shared" ca="1" si="13"/>
        <v>100</v>
      </c>
      <c r="O95" s="245">
        <f t="shared" ca="1" si="14"/>
        <v>100</v>
      </c>
      <c r="P95" s="245">
        <f t="shared" ca="1" si="15"/>
        <v>100</v>
      </c>
      <c r="Q95" s="245">
        <f t="shared" ca="1" si="16"/>
        <v>123.05499626819278</v>
      </c>
      <c r="R95" s="245">
        <f t="shared" ca="1" si="17"/>
        <v>100</v>
      </c>
      <c r="S95" s="245">
        <f t="shared" ca="1" si="18"/>
        <v>100</v>
      </c>
      <c r="T95" s="246"/>
      <c r="U95" s="246"/>
      <c r="V95" s="246"/>
      <c r="W95" s="246"/>
      <c r="X95" s="246"/>
      <c r="Y95" s="246"/>
      <c r="Z95" s="246"/>
      <c r="AA95" s="246"/>
      <c r="AB95" s="246"/>
      <c r="AC95" s="246"/>
      <c r="AD95" s="246"/>
      <c r="AE95" s="246"/>
      <c r="AF95" s="247"/>
      <c r="AG95" s="247"/>
    </row>
    <row r="96" spans="1:33" x14ac:dyDescent="0.25">
      <c r="A96" s="245">
        <f ca="1">INDEX(Type!$Q$15:$Q$97,B27)</f>
        <v>19</v>
      </c>
      <c r="B96" s="245">
        <f t="shared" ca="1" si="1"/>
        <v>100</v>
      </c>
      <c r="C96" s="245">
        <f t="shared" ca="1" si="2"/>
        <v>100</v>
      </c>
      <c r="D96" s="245">
        <f t="shared" ca="1" si="3"/>
        <v>100</v>
      </c>
      <c r="E96" s="245">
        <f t="shared" ca="1" si="4"/>
        <v>100</v>
      </c>
      <c r="F96" s="245">
        <f t="shared" ca="1" si="5"/>
        <v>114.74234922807425</v>
      </c>
      <c r="G96" s="245">
        <f t="shared" ca="1" si="6"/>
        <v>100</v>
      </c>
      <c r="H96" s="245">
        <f t="shared" ca="1" si="7"/>
        <v>100</v>
      </c>
      <c r="I96" s="245">
        <f t="shared" ca="1" si="8"/>
        <v>100</v>
      </c>
      <c r="J96" s="245">
        <f t="shared" ca="1" si="9"/>
        <v>100</v>
      </c>
      <c r="K96" s="245">
        <f t="shared" ca="1" si="10"/>
        <v>100</v>
      </c>
      <c r="L96" s="245">
        <f t="shared" ca="1" si="11"/>
        <v>100</v>
      </c>
      <c r="M96" s="245">
        <f t="shared" ca="1" si="12"/>
        <v>100</v>
      </c>
      <c r="N96" s="245">
        <f t="shared" ca="1" si="13"/>
        <v>100</v>
      </c>
      <c r="O96" s="245">
        <f t="shared" ca="1" si="14"/>
        <v>100</v>
      </c>
      <c r="P96" s="245">
        <f t="shared" ca="1" si="15"/>
        <v>100</v>
      </c>
      <c r="Q96" s="245">
        <f t="shared" ca="1" si="16"/>
        <v>100</v>
      </c>
      <c r="R96" s="245">
        <f t="shared" ca="1" si="17"/>
        <v>100</v>
      </c>
      <c r="S96" s="245">
        <f t="shared" ca="1" si="18"/>
        <v>100</v>
      </c>
      <c r="T96" s="246"/>
      <c r="U96" s="246"/>
      <c r="V96" s="246"/>
      <c r="W96" s="246"/>
      <c r="X96" s="246"/>
      <c r="Y96" s="246"/>
      <c r="Z96" s="246"/>
      <c r="AA96" s="246"/>
      <c r="AB96" s="246"/>
      <c r="AC96" s="246"/>
      <c r="AD96" s="246"/>
      <c r="AE96" s="246"/>
      <c r="AF96" s="247"/>
      <c r="AG96" s="247"/>
    </row>
    <row r="97" spans="1:33" x14ac:dyDescent="0.25">
      <c r="A97" s="245">
        <f ca="1">INDEX(Type!$Q$15:$Q$97,B28)</f>
        <v>8</v>
      </c>
      <c r="B97" s="245">
        <f t="shared" ca="1" si="1"/>
        <v>100</v>
      </c>
      <c r="C97" s="245">
        <f t="shared" ca="1" si="2"/>
        <v>105.65882003141189</v>
      </c>
      <c r="D97" s="245">
        <f t="shared" ca="1" si="3"/>
        <v>100</v>
      </c>
      <c r="E97" s="245">
        <f t="shared" ca="1" si="4"/>
        <v>100</v>
      </c>
      <c r="F97" s="245">
        <f t="shared" ca="1" si="5"/>
        <v>100</v>
      </c>
      <c r="G97" s="245">
        <f t="shared" ca="1" si="6"/>
        <v>100</v>
      </c>
      <c r="H97" s="245">
        <f t="shared" ca="1" si="7"/>
        <v>100</v>
      </c>
      <c r="I97" s="245">
        <f t="shared" ca="1" si="8"/>
        <v>100</v>
      </c>
      <c r="J97" s="245">
        <f t="shared" ca="1" si="9"/>
        <v>100</v>
      </c>
      <c r="K97" s="245">
        <f t="shared" ca="1" si="10"/>
        <v>100</v>
      </c>
      <c r="L97" s="245">
        <f t="shared" ca="1" si="11"/>
        <v>100</v>
      </c>
      <c r="M97" s="245">
        <f t="shared" ca="1" si="12"/>
        <v>100</v>
      </c>
      <c r="N97" s="245">
        <f t="shared" ca="1" si="13"/>
        <v>100</v>
      </c>
      <c r="O97" s="245">
        <f t="shared" ca="1" si="14"/>
        <v>100</v>
      </c>
      <c r="P97" s="245">
        <f t="shared" ca="1" si="15"/>
        <v>100</v>
      </c>
      <c r="Q97" s="245">
        <f t="shared" ca="1" si="16"/>
        <v>100</v>
      </c>
      <c r="R97" s="245">
        <f t="shared" ca="1" si="17"/>
        <v>100</v>
      </c>
      <c r="S97" s="245">
        <f t="shared" ca="1" si="18"/>
        <v>100</v>
      </c>
      <c r="T97" s="246"/>
      <c r="U97" s="246"/>
      <c r="V97" s="246"/>
      <c r="W97" s="246"/>
      <c r="X97" s="246"/>
      <c r="Y97" s="246"/>
      <c r="Z97" s="246"/>
      <c r="AA97" s="246"/>
      <c r="AB97" s="246"/>
      <c r="AC97" s="246"/>
      <c r="AD97" s="246"/>
      <c r="AE97" s="246"/>
      <c r="AF97" s="247"/>
      <c r="AG97" s="247"/>
    </row>
    <row r="98" spans="1:33" x14ac:dyDescent="0.25">
      <c r="A98" s="245">
        <f ca="1">INDEX(Type!$Q$15:$Q$97,B29)</f>
        <v>30</v>
      </c>
      <c r="B98" s="245">
        <f t="shared" ca="1" si="1"/>
        <v>100</v>
      </c>
      <c r="C98" s="245">
        <f t="shared" ca="1" si="2"/>
        <v>100</v>
      </c>
      <c r="D98" s="245">
        <f t="shared" ca="1" si="3"/>
        <v>100</v>
      </c>
      <c r="E98" s="245">
        <f t="shared" ca="1" si="4"/>
        <v>100</v>
      </c>
      <c r="F98" s="245">
        <f t="shared" ca="1" si="5"/>
        <v>100</v>
      </c>
      <c r="G98" s="245">
        <f t="shared" ca="1" si="6"/>
        <v>100</v>
      </c>
      <c r="H98" s="245">
        <f t="shared" ca="1" si="7"/>
        <v>100</v>
      </c>
      <c r="I98" s="245">
        <f t="shared" ca="1" si="8"/>
        <v>100</v>
      </c>
      <c r="J98" s="245">
        <f t="shared" ca="1" si="9"/>
        <v>104.85073466829043</v>
      </c>
      <c r="K98" s="245">
        <f t="shared" ca="1" si="10"/>
        <v>100</v>
      </c>
      <c r="L98" s="245">
        <f t="shared" ca="1" si="11"/>
        <v>100</v>
      </c>
      <c r="M98" s="245">
        <f t="shared" ca="1" si="12"/>
        <v>100</v>
      </c>
      <c r="N98" s="245">
        <f t="shared" ca="1" si="13"/>
        <v>100</v>
      </c>
      <c r="O98" s="245">
        <f t="shared" ca="1" si="14"/>
        <v>100</v>
      </c>
      <c r="P98" s="245">
        <f t="shared" ca="1" si="15"/>
        <v>100</v>
      </c>
      <c r="Q98" s="245">
        <f t="shared" ca="1" si="16"/>
        <v>100</v>
      </c>
      <c r="R98" s="245">
        <f t="shared" ca="1" si="17"/>
        <v>100</v>
      </c>
      <c r="S98" s="245">
        <f t="shared" ca="1" si="18"/>
        <v>100</v>
      </c>
      <c r="T98" s="246"/>
      <c r="U98" s="246"/>
      <c r="V98" s="246"/>
      <c r="W98" s="246"/>
      <c r="X98" s="246"/>
      <c r="Y98" s="246"/>
      <c r="Z98" s="246"/>
      <c r="AA98" s="246"/>
      <c r="AB98" s="246"/>
      <c r="AC98" s="246"/>
      <c r="AD98" s="246"/>
      <c r="AE98" s="246"/>
      <c r="AF98" s="247"/>
      <c r="AG98" s="247"/>
    </row>
    <row r="99" spans="1:33" x14ac:dyDescent="0.25">
      <c r="A99" s="245">
        <f ca="1">INDEX(Type!$Q$15:$Q$97,B30)</f>
        <v>11</v>
      </c>
      <c r="B99" s="245">
        <f t="shared" ca="1" si="1"/>
        <v>100</v>
      </c>
      <c r="C99" s="245">
        <f t="shared" ca="1" si="2"/>
        <v>100</v>
      </c>
      <c r="D99" s="245">
        <f t="shared" ca="1" si="3"/>
        <v>100.28478562150762</v>
      </c>
      <c r="E99" s="245">
        <f t="shared" ca="1" si="4"/>
        <v>100</v>
      </c>
      <c r="F99" s="245">
        <f t="shared" ca="1" si="5"/>
        <v>100</v>
      </c>
      <c r="G99" s="245">
        <f t="shared" ca="1" si="6"/>
        <v>100</v>
      </c>
      <c r="H99" s="245">
        <f t="shared" ca="1" si="7"/>
        <v>100</v>
      </c>
      <c r="I99" s="245">
        <f t="shared" ca="1" si="8"/>
        <v>100</v>
      </c>
      <c r="J99" s="245">
        <f t="shared" ca="1" si="9"/>
        <v>100</v>
      </c>
      <c r="K99" s="245">
        <f t="shared" ca="1" si="10"/>
        <v>100</v>
      </c>
      <c r="L99" s="245">
        <f t="shared" ca="1" si="11"/>
        <v>100</v>
      </c>
      <c r="M99" s="245">
        <f t="shared" ca="1" si="12"/>
        <v>100</v>
      </c>
      <c r="N99" s="245">
        <f t="shared" ca="1" si="13"/>
        <v>100</v>
      </c>
      <c r="O99" s="245">
        <f t="shared" ca="1" si="14"/>
        <v>100</v>
      </c>
      <c r="P99" s="245">
        <f t="shared" ca="1" si="15"/>
        <v>100</v>
      </c>
      <c r="Q99" s="245">
        <f t="shared" ca="1" si="16"/>
        <v>100</v>
      </c>
      <c r="R99" s="245">
        <f t="shared" ca="1" si="17"/>
        <v>100</v>
      </c>
      <c r="S99" s="245">
        <f t="shared" ca="1" si="18"/>
        <v>100</v>
      </c>
      <c r="T99" s="246"/>
      <c r="U99" s="246"/>
      <c r="V99" s="246"/>
      <c r="W99" s="246"/>
      <c r="X99" s="246"/>
      <c r="Y99" s="246"/>
      <c r="Z99" s="246"/>
      <c r="AA99" s="246"/>
      <c r="AB99" s="246"/>
      <c r="AC99" s="246"/>
      <c r="AD99" s="246"/>
      <c r="AE99" s="246"/>
      <c r="AF99" s="247"/>
      <c r="AG99" s="247"/>
    </row>
    <row r="100" spans="1:33" x14ac:dyDescent="0.25">
      <c r="A100" s="245">
        <f ca="1">INDEX(Type!$Q$15:$Q$97,B31)</f>
        <v>59</v>
      </c>
      <c r="B100" s="245">
        <f t="shared" ca="1" si="1"/>
        <v>100</v>
      </c>
      <c r="C100" s="245">
        <f t="shared" ca="1" si="2"/>
        <v>100</v>
      </c>
      <c r="D100" s="245">
        <f t="shared" ca="1" si="3"/>
        <v>100</v>
      </c>
      <c r="E100" s="245">
        <f t="shared" ca="1" si="4"/>
        <v>100</v>
      </c>
      <c r="F100" s="245">
        <f t="shared" ca="1" si="5"/>
        <v>100</v>
      </c>
      <c r="G100" s="245">
        <f t="shared" ca="1" si="6"/>
        <v>100</v>
      </c>
      <c r="H100" s="245">
        <f t="shared" ca="1" si="7"/>
        <v>100</v>
      </c>
      <c r="I100" s="245">
        <f t="shared" ca="1" si="8"/>
        <v>100</v>
      </c>
      <c r="J100" s="245">
        <f t="shared" ca="1" si="9"/>
        <v>100</v>
      </c>
      <c r="K100" s="245">
        <f t="shared" ca="1" si="10"/>
        <v>100</v>
      </c>
      <c r="L100" s="245">
        <f t="shared" ca="1" si="11"/>
        <v>100</v>
      </c>
      <c r="M100" s="245">
        <f t="shared" ca="1" si="12"/>
        <v>100</v>
      </c>
      <c r="N100" s="245">
        <f t="shared" ca="1" si="13"/>
        <v>100</v>
      </c>
      <c r="O100" s="245">
        <f t="shared" ca="1" si="14"/>
        <v>100</v>
      </c>
      <c r="P100" s="245">
        <f t="shared" ca="1" si="15"/>
        <v>100</v>
      </c>
      <c r="Q100" s="245">
        <f t="shared" ca="1" si="16"/>
        <v>100</v>
      </c>
      <c r="R100" s="245">
        <f t="shared" ca="1" si="17"/>
        <v>99.72979624968437</v>
      </c>
      <c r="S100" s="245">
        <f t="shared" ca="1" si="18"/>
        <v>100</v>
      </c>
      <c r="T100" s="246"/>
      <c r="U100" s="246"/>
      <c r="V100" s="246"/>
      <c r="W100" s="246"/>
      <c r="X100" s="246"/>
      <c r="Y100" s="246"/>
      <c r="Z100" s="246"/>
      <c r="AA100" s="246"/>
      <c r="AB100" s="246"/>
      <c r="AC100" s="246"/>
      <c r="AD100" s="246"/>
      <c r="AE100" s="246"/>
      <c r="AF100" s="247"/>
      <c r="AG100" s="247"/>
    </row>
    <row r="101" spans="1:33" x14ac:dyDescent="0.25">
      <c r="A101" s="245">
        <f ca="1">INDEX(Type!$Q$15:$Q$97,B32)</f>
        <v>50</v>
      </c>
      <c r="B101" s="245">
        <f t="shared" ca="1" si="1"/>
        <v>100</v>
      </c>
      <c r="C101" s="245">
        <f t="shared" ca="1" si="2"/>
        <v>100</v>
      </c>
      <c r="D101" s="245">
        <f t="shared" ca="1" si="3"/>
        <v>100</v>
      </c>
      <c r="E101" s="245">
        <f t="shared" ca="1" si="4"/>
        <v>100</v>
      </c>
      <c r="F101" s="245">
        <f t="shared" ca="1" si="5"/>
        <v>100</v>
      </c>
      <c r="G101" s="245">
        <f t="shared" ca="1" si="6"/>
        <v>100</v>
      </c>
      <c r="H101" s="245">
        <f t="shared" ca="1" si="7"/>
        <v>100</v>
      </c>
      <c r="I101" s="245">
        <f t="shared" ca="1" si="8"/>
        <v>100</v>
      </c>
      <c r="J101" s="245">
        <f t="shared" ca="1" si="9"/>
        <v>100</v>
      </c>
      <c r="K101" s="245">
        <f t="shared" ca="1" si="10"/>
        <v>100</v>
      </c>
      <c r="L101" s="245">
        <f t="shared" ca="1" si="11"/>
        <v>100</v>
      </c>
      <c r="M101" s="245">
        <f t="shared" ca="1" si="12"/>
        <v>100</v>
      </c>
      <c r="N101" s="245">
        <f t="shared" ca="1" si="13"/>
        <v>100</v>
      </c>
      <c r="O101" s="245">
        <f t="shared" ca="1" si="14"/>
        <v>100</v>
      </c>
      <c r="P101" s="245">
        <f t="shared" ca="1" si="15"/>
        <v>98.852659502353575</v>
      </c>
      <c r="Q101" s="245">
        <f t="shared" ca="1" si="16"/>
        <v>100</v>
      </c>
      <c r="R101" s="245">
        <f t="shared" ca="1" si="17"/>
        <v>100</v>
      </c>
      <c r="S101" s="245">
        <f t="shared" ca="1" si="18"/>
        <v>100</v>
      </c>
      <c r="T101" s="246"/>
      <c r="U101" s="246"/>
      <c r="V101" s="246"/>
      <c r="W101" s="246"/>
      <c r="X101" s="246"/>
      <c r="Y101" s="246"/>
      <c r="Z101" s="246"/>
      <c r="AA101" s="246"/>
      <c r="AB101" s="246"/>
      <c r="AC101" s="246"/>
      <c r="AD101" s="246"/>
      <c r="AE101" s="246"/>
      <c r="AF101" s="247"/>
      <c r="AG101" s="247"/>
    </row>
    <row r="102" spans="1:33" x14ac:dyDescent="0.25">
      <c r="A102" s="245">
        <f ca="1">INDEX(Type!$Q$15:$Q$97,B33)</f>
        <v>52</v>
      </c>
      <c r="B102" s="245">
        <f t="shared" ca="1" si="1"/>
        <v>100</v>
      </c>
      <c r="C102" s="245">
        <f t="shared" ca="1" si="2"/>
        <v>100</v>
      </c>
      <c r="D102" s="245">
        <f t="shared" ca="1" si="3"/>
        <v>100</v>
      </c>
      <c r="E102" s="245">
        <f t="shared" ca="1" si="4"/>
        <v>100</v>
      </c>
      <c r="F102" s="245">
        <f t="shared" ca="1" si="5"/>
        <v>100</v>
      </c>
      <c r="G102" s="245">
        <f t="shared" ca="1" si="6"/>
        <v>100</v>
      </c>
      <c r="H102" s="245">
        <f t="shared" ca="1" si="7"/>
        <v>100</v>
      </c>
      <c r="I102" s="245">
        <f t="shared" ca="1" si="8"/>
        <v>100</v>
      </c>
      <c r="J102" s="245">
        <f t="shared" ca="1" si="9"/>
        <v>100</v>
      </c>
      <c r="K102" s="245">
        <f t="shared" ca="1" si="10"/>
        <v>100</v>
      </c>
      <c r="L102" s="245">
        <f t="shared" ca="1" si="11"/>
        <v>100</v>
      </c>
      <c r="M102" s="245">
        <f t="shared" ca="1" si="12"/>
        <v>100</v>
      </c>
      <c r="N102" s="245">
        <f t="shared" ca="1" si="13"/>
        <v>100</v>
      </c>
      <c r="O102" s="245">
        <f t="shared" ca="1" si="14"/>
        <v>100</v>
      </c>
      <c r="P102" s="245">
        <f t="shared" ca="1" si="15"/>
        <v>100</v>
      </c>
      <c r="Q102" s="245">
        <f t="shared" ca="1" si="16"/>
        <v>95.626639143708843</v>
      </c>
      <c r="R102" s="245">
        <f t="shared" ca="1" si="17"/>
        <v>100</v>
      </c>
      <c r="S102" s="245">
        <f t="shared" ca="1" si="18"/>
        <v>100</v>
      </c>
      <c r="T102" s="246"/>
      <c r="U102" s="246"/>
      <c r="V102" s="246"/>
      <c r="W102" s="246"/>
      <c r="X102" s="246"/>
      <c r="Y102" s="246"/>
      <c r="Z102" s="246"/>
      <c r="AA102" s="246"/>
      <c r="AB102" s="246"/>
      <c r="AC102" s="246"/>
      <c r="AD102" s="246"/>
      <c r="AE102" s="246"/>
      <c r="AF102" s="247"/>
      <c r="AG102" s="247"/>
    </row>
    <row r="103" spans="1:33" x14ac:dyDescent="0.25">
      <c r="A103" s="245">
        <f ca="1">INDEX(Type!$Q$15:$Q$97,B34)</f>
        <v>24</v>
      </c>
      <c r="B103" s="245">
        <f t="shared" ca="1" si="1"/>
        <v>100</v>
      </c>
      <c r="C103" s="245">
        <f t="shared" ca="1" si="2"/>
        <v>100</v>
      </c>
      <c r="D103" s="245">
        <f t="shared" ca="1" si="3"/>
        <v>100</v>
      </c>
      <c r="E103" s="245">
        <f t="shared" ca="1" si="4"/>
        <v>100</v>
      </c>
      <c r="F103" s="245">
        <f t="shared" ca="1" si="5"/>
        <v>100</v>
      </c>
      <c r="G103" s="245">
        <f t="shared" ca="1" si="6"/>
        <v>100</v>
      </c>
      <c r="H103" s="245">
        <f t="shared" ca="1" si="7"/>
        <v>94.990270691788098</v>
      </c>
      <c r="I103" s="245">
        <f t="shared" ca="1" si="8"/>
        <v>100</v>
      </c>
      <c r="J103" s="245">
        <f t="shared" ca="1" si="9"/>
        <v>100</v>
      </c>
      <c r="K103" s="245">
        <f t="shared" ca="1" si="10"/>
        <v>100</v>
      </c>
      <c r="L103" s="245">
        <f t="shared" ca="1" si="11"/>
        <v>100</v>
      </c>
      <c r="M103" s="245">
        <f t="shared" ca="1" si="12"/>
        <v>100</v>
      </c>
      <c r="N103" s="245">
        <f t="shared" ca="1" si="13"/>
        <v>100</v>
      </c>
      <c r="O103" s="245">
        <f t="shared" ca="1" si="14"/>
        <v>100</v>
      </c>
      <c r="P103" s="245">
        <f t="shared" ca="1" si="15"/>
        <v>100</v>
      </c>
      <c r="Q103" s="245">
        <f t="shared" ca="1" si="16"/>
        <v>100</v>
      </c>
      <c r="R103" s="245">
        <f t="shared" ca="1" si="17"/>
        <v>100</v>
      </c>
      <c r="S103" s="245">
        <f t="shared" ca="1" si="18"/>
        <v>100</v>
      </c>
      <c r="T103" s="246"/>
      <c r="U103" s="246"/>
      <c r="V103" s="246"/>
      <c r="W103" s="246"/>
      <c r="X103" s="246"/>
      <c r="Y103" s="246"/>
      <c r="Z103" s="246"/>
      <c r="AA103" s="246"/>
      <c r="AB103" s="246"/>
      <c r="AC103" s="246"/>
      <c r="AD103" s="246"/>
      <c r="AE103" s="246"/>
      <c r="AF103" s="247"/>
      <c r="AG103" s="247"/>
    </row>
    <row r="104" spans="1:33" x14ac:dyDescent="0.25">
      <c r="A104" s="245">
        <f ca="1">INDEX(Type!$Q$15:$Q$97,B35)</f>
        <v>39</v>
      </c>
      <c r="B104" s="245">
        <f t="shared" ca="1" si="1"/>
        <v>100</v>
      </c>
      <c r="C104" s="245">
        <f t="shared" ca="1" si="2"/>
        <v>100</v>
      </c>
      <c r="D104" s="245">
        <f t="shared" ca="1" si="3"/>
        <v>100</v>
      </c>
      <c r="E104" s="245">
        <f t="shared" ca="1" si="4"/>
        <v>100</v>
      </c>
      <c r="F104" s="245">
        <f t="shared" ca="1" si="5"/>
        <v>100</v>
      </c>
      <c r="G104" s="245">
        <f t="shared" ca="1" si="6"/>
        <v>100</v>
      </c>
      <c r="H104" s="245">
        <f t="shared" ca="1" si="7"/>
        <v>100</v>
      </c>
      <c r="I104" s="245">
        <f t="shared" ca="1" si="8"/>
        <v>100</v>
      </c>
      <c r="J104" s="245">
        <f t="shared" ca="1" si="9"/>
        <v>100</v>
      </c>
      <c r="K104" s="245">
        <f t="shared" ca="1" si="10"/>
        <v>100</v>
      </c>
      <c r="L104" s="245">
        <f t="shared" ca="1" si="11"/>
        <v>100</v>
      </c>
      <c r="M104" s="245">
        <f t="shared" ca="1" si="12"/>
        <v>92.240155735992261</v>
      </c>
      <c r="N104" s="245">
        <f t="shared" ca="1" si="13"/>
        <v>100</v>
      </c>
      <c r="O104" s="245">
        <f t="shared" ca="1" si="14"/>
        <v>100</v>
      </c>
      <c r="P104" s="245">
        <f t="shared" ca="1" si="15"/>
        <v>100</v>
      </c>
      <c r="Q104" s="245">
        <f t="shared" ca="1" si="16"/>
        <v>100</v>
      </c>
      <c r="R104" s="245">
        <f t="shared" ca="1" si="17"/>
        <v>100</v>
      </c>
      <c r="S104" s="245">
        <f t="shared" ca="1" si="18"/>
        <v>100</v>
      </c>
      <c r="T104" s="246"/>
      <c r="U104" s="246"/>
      <c r="V104" s="246"/>
      <c r="W104" s="246"/>
      <c r="X104" s="246"/>
      <c r="Y104" s="246"/>
      <c r="Z104" s="246"/>
      <c r="AA104" s="246"/>
      <c r="AB104" s="246"/>
      <c r="AC104" s="246"/>
      <c r="AD104" s="246"/>
      <c r="AE104" s="246"/>
      <c r="AF104" s="247"/>
      <c r="AG104" s="247"/>
    </row>
    <row r="105" spans="1:33" x14ac:dyDescent="0.25">
      <c r="A105" s="245">
        <f ca="1">INDEX(Type!$Q$15:$Q$97,B36)</f>
        <v>45</v>
      </c>
      <c r="B105" s="245">
        <f t="shared" ca="1" si="1"/>
        <v>100</v>
      </c>
      <c r="C105" s="245">
        <f t="shared" ca="1" si="2"/>
        <v>100</v>
      </c>
      <c r="D105" s="245">
        <f t="shared" ca="1" si="3"/>
        <v>100</v>
      </c>
      <c r="E105" s="245">
        <f t="shared" ca="1" si="4"/>
        <v>100</v>
      </c>
      <c r="F105" s="245">
        <f t="shared" ca="1" si="5"/>
        <v>100</v>
      </c>
      <c r="G105" s="245">
        <f t="shared" ca="1" si="6"/>
        <v>100</v>
      </c>
      <c r="H105" s="245">
        <f t="shared" ca="1" si="7"/>
        <v>100</v>
      </c>
      <c r="I105" s="245">
        <f t="shared" ca="1" si="8"/>
        <v>100</v>
      </c>
      <c r="J105" s="245">
        <f t="shared" ca="1" si="9"/>
        <v>100</v>
      </c>
      <c r="K105" s="245">
        <f t="shared" ca="1" si="10"/>
        <v>100</v>
      </c>
      <c r="L105" s="245">
        <f t="shared" ca="1" si="11"/>
        <v>100</v>
      </c>
      <c r="M105" s="245">
        <f t="shared" ca="1" si="12"/>
        <v>100</v>
      </c>
      <c r="N105" s="245">
        <f t="shared" ca="1" si="13"/>
        <v>100</v>
      </c>
      <c r="O105" s="245">
        <f t="shared" ca="1" si="14"/>
        <v>87.354022018751323</v>
      </c>
      <c r="P105" s="245">
        <f t="shared" ca="1" si="15"/>
        <v>100</v>
      </c>
      <c r="Q105" s="245">
        <f t="shared" ca="1" si="16"/>
        <v>100</v>
      </c>
      <c r="R105" s="245">
        <f t="shared" ca="1" si="17"/>
        <v>100</v>
      </c>
      <c r="S105" s="245">
        <f t="shared" ca="1" si="18"/>
        <v>100</v>
      </c>
      <c r="T105" s="246"/>
      <c r="U105" s="246"/>
      <c r="V105" s="246"/>
      <c r="W105" s="246"/>
      <c r="X105" s="246"/>
      <c r="Y105" s="246"/>
      <c r="Z105" s="246"/>
      <c r="AA105" s="246"/>
      <c r="AB105" s="246"/>
      <c r="AC105" s="246"/>
      <c r="AD105" s="246"/>
      <c r="AE105" s="246"/>
      <c r="AF105" s="247"/>
      <c r="AG105" s="247"/>
    </row>
    <row r="106" spans="1:33" x14ac:dyDescent="0.25">
      <c r="A106" s="245">
        <f ca="1">INDEX(Type!$Q$15:$Q$97,B37)</f>
        <v>54</v>
      </c>
      <c r="B106" s="245">
        <f t="shared" ca="1" si="1"/>
        <v>100</v>
      </c>
      <c r="C106" s="245">
        <f t="shared" ca="1" si="2"/>
        <v>100</v>
      </c>
      <c r="D106" s="245">
        <f t="shared" ca="1" si="3"/>
        <v>100</v>
      </c>
      <c r="E106" s="245">
        <f t="shared" ca="1" si="4"/>
        <v>100</v>
      </c>
      <c r="F106" s="245">
        <f t="shared" ca="1" si="5"/>
        <v>100</v>
      </c>
      <c r="G106" s="245">
        <f t="shared" ca="1" si="6"/>
        <v>100</v>
      </c>
      <c r="H106" s="245">
        <f t="shared" ca="1" si="7"/>
        <v>100</v>
      </c>
      <c r="I106" s="245">
        <f t="shared" ca="1" si="8"/>
        <v>100</v>
      </c>
      <c r="J106" s="245">
        <f t="shared" ca="1" si="9"/>
        <v>100</v>
      </c>
      <c r="K106" s="245">
        <f t="shared" ca="1" si="10"/>
        <v>100</v>
      </c>
      <c r="L106" s="245">
        <f t="shared" ca="1" si="11"/>
        <v>100</v>
      </c>
      <c r="M106" s="245">
        <f t="shared" ca="1" si="12"/>
        <v>100</v>
      </c>
      <c r="N106" s="245">
        <f t="shared" ca="1" si="13"/>
        <v>100</v>
      </c>
      <c r="O106" s="245">
        <f t="shared" ca="1" si="14"/>
        <v>100</v>
      </c>
      <c r="P106" s="245">
        <f t="shared" ca="1" si="15"/>
        <v>100</v>
      </c>
      <c r="Q106" s="245">
        <f t="shared" ca="1" si="16"/>
        <v>82.893230839101378</v>
      </c>
      <c r="R106" s="245">
        <f t="shared" ca="1" si="17"/>
        <v>100</v>
      </c>
      <c r="S106" s="245">
        <f t="shared" ca="1" si="18"/>
        <v>100</v>
      </c>
      <c r="T106" s="246"/>
      <c r="U106" s="246"/>
      <c r="V106" s="246"/>
      <c r="W106" s="246"/>
      <c r="X106" s="246"/>
      <c r="Y106" s="246"/>
      <c r="Z106" s="246"/>
      <c r="AA106" s="246"/>
      <c r="AB106" s="246"/>
      <c r="AC106" s="246"/>
      <c r="AD106" s="246"/>
      <c r="AE106" s="246"/>
      <c r="AF106" s="247"/>
      <c r="AG106" s="247"/>
    </row>
    <row r="107" spans="1:33" x14ac:dyDescent="0.25">
      <c r="A107" s="245">
        <f ca="1">INDEX(Type!$Q$15:$Q$97,B38)</f>
        <v>6</v>
      </c>
      <c r="B107" s="245">
        <f t="shared" ca="1" si="1"/>
        <v>100</v>
      </c>
      <c r="C107" s="245">
        <f t="shared" ca="1" si="2"/>
        <v>82.671670616478423</v>
      </c>
      <c r="D107" s="245">
        <f t="shared" ca="1" si="3"/>
        <v>100</v>
      </c>
      <c r="E107" s="245">
        <f t="shared" ca="1" si="4"/>
        <v>100</v>
      </c>
      <c r="F107" s="245">
        <f t="shared" ca="1" si="5"/>
        <v>100</v>
      </c>
      <c r="G107" s="245">
        <f t="shared" ca="1" si="6"/>
        <v>100</v>
      </c>
      <c r="H107" s="245">
        <f t="shared" ca="1" si="7"/>
        <v>100</v>
      </c>
      <c r="I107" s="245">
        <f t="shared" ca="1" si="8"/>
        <v>100</v>
      </c>
      <c r="J107" s="245">
        <f t="shared" ca="1" si="9"/>
        <v>100</v>
      </c>
      <c r="K107" s="245">
        <f t="shared" ca="1" si="10"/>
        <v>100</v>
      </c>
      <c r="L107" s="245">
        <f t="shared" ca="1" si="11"/>
        <v>100</v>
      </c>
      <c r="M107" s="245">
        <f t="shared" ca="1" si="12"/>
        <v>100</v>
      </c>
      <c r="N107" s="245">
        <f t="shared" ca="1" si="13"/>
        <v>100</v>
      </c>
      <c r="O107" s="245">
        <f t="shared" ca="1" si="14"/>
        <v>100</v>
      </c>
      <c r="P107" s="245">
        <f t="shared" ca="1" si="15"/>
        <v>100</v>
      </c>
      <c r="Q107" s="245">
        <f t="shared" ca="1" si="16"/>
        <v>100</v>
      </c>
      <c r="R107" s="245">
        <f t="shared" ca="1" si="17"/>
        <v>100</v>
      </c>
      <c r="S107" s="245">
        <f t="shared" ca="1" si="18"/>
        <v>100</v>
      </c>
      <c r="T107" s="246"/>
      <c r="U107" s="246"/>
      <c r="V107" s="246"/>
      <c r="W107" s="246"/>
      <c r="X107" s="246"/>
      <c r="Y107" s="246"/>
      <c r="Z107" s="246"/>
      <c r="AA107" s="246"/>
      <c r="AB107" s="246"/>
      <c r="AC107" s="246"/>
      <c r="AD107" s="246"/>
      <c r="AE107" s="246"/>
      <c r="AF107" s="247"/>
      <c r="AG107" s="247"/>
    </row>
    <row r="108" spans="1:33" x14ac:dyDescent="0.25">
      <c r="A108" s="245">
        <f ca="1">INDEX(Type!$Q$15:$Q$97,B39)</f>
        <v>60</v>
      </c>
      <c r="B108" s="245">
        <f t="shared" ca="1" si="1"/>
        <v>100</v>
      </c>
      <c r="C108" s="245">
        <f t="shared" ca="1" si="2"/>
        <v>100</v>
      </c>
      <c r="D108" s="245">
        <f t="shared" ca="1" si="3"/>
        <v>100</v>
      </c>
      <c r="E108" s="245">
        <f t="shared" ca="1" si="4"/>
        <v>100</v>
      </c>
      <c r="F108" s="245">
        <f t="shared" ca="1" si="5"/>
        <v>100</v>
      </c>
      <c r="G108" s="245">
        <f t="shared" ca="1" si="6"/>
        <v>100</v>
      </c>
      <c r="H108" s="245">
        <f t="shared" ca="1" si="7"/>
        <v>100</v>
      </c>
      <c r="I108" s="245">
        <f t="shared" ca="1" si="8"/>
        <v>100</v>
      </c>
      <c r="J108" s="245">
        <f t="shared" ca="1" si="9"/>
        <v>100</v>
      </c>
      <c r="K108" s="245">
        <f t="shared" ca="1" si="10"/>
        <v>100</v>
      </c>
      <c r="L108" s="245">
        <f t="shared" ca="1" si="11"/>
        <v>100</v>
      </c>
      <c r="M108" s="245">
        <f t="shared" ca="1" si="12"/>
        <v>100</v>
      </c>
      <c r="N108" s="245">
        <f t="shared" ca="1" si="13"/>
        <v>100</v>
      </c>
      <c r="O108" s="245">
        <f t="shared" ca="1" si="14"/>
        <v>100</v>
      </c>
      <c r="P108" s="245">
        <f t="shared" ca="1" si="15"/>
        <v>100</v>
      </c>
      <c r="Q108" s="245">
        <f t="shared" ca="1" si="16"/>
        <v>100</v>
      </c>
      <c r="R108" s="245">
        <f t="shared" ca="1" si="17"/>
        <v>100</v>
      </c>
      <c r="S108" s="245">
        <f t="shared" ca="1" si="18"/>
        <v>80.674018841030332</v>
      </c>
      <c r="T108" s="246"/>
      <c r="U108" s="246"/>
      <c r="V108" s="246"/>
      <c r="W108" s="246"/>
      <c r="X108" s="246"/>
      <c r="Y108" s="246"/>
      <c r="Z108" s="246"/>
      <c r="AA108" s="246"/>
      <c r="AB108" s="246"/>
      <c r="AC108" s="246"/>
      <c r="AD108" s="246"/>
      <c r="AE108" s="246"/>
      <c r="AF108" s="247"/>
      <c r="AG108" s="247"/>
    </row>
    <row r="109" spans="1:33" x14ac:dyDescent="0.25">
      <c r="A109" s="245">
        <f ca="1">INDEX(Type!$Q$15:$Q$97,B40)</f>
        <v>47</v>
      </c>
      <c r="B109" s="245">
        <f t="shared" ca="1" si="1"/>
        <v>100</v>
      </c>
      <c r="C109" s="245">
        <f t="shared" ca="1" si="2"/>
        <v>100</v>
      </c>
      <c r="D109" s="245">
        <f t="shared" ca="1" si="3"/>
        <v>100</v>
      </c>
      <c r="E109" s="245">
        <f t="shared" ca="1" si="4"/>
        <v>100</v>
      </c>
      <c r="F109" s="245">
        <f t="shared" ca="1" si="5"/>
        <v>100</v>
      </c>
      <c r="G109" s="245">
        <f t="shared" ca="1" si="6"/>
        <v>100</v>
      </c>
      <c r="H109" s="245">
        <f t="shared" ca="1" si="7"/>
        <v>100</v>
      </c>
      <c r="I109" s="245">
        <f t="shared" ca="1" si="8"/>
        <v>100</v>
      </c>
      <c r="J109" s="245">
        <f t="shared" ca="1" si="9"/>
        <v>100</v>
      </c>
      <c r="K109" s="245">
        <f t="shared" ca="1" si="10"/>
        <v>100</v>
      </c>
      <c r="L109" s="245">
        <f t="shared" ca="1" si="11"/>
        <v>100</v>
      </c>
      <c r="M109" s="245">
        <f t="shared" ca="1" si="12"/>
        <v>100</v>
      </c>
      <c r="N109" s="245">
        <f t="shared" ca="1" si="13"/>
        <v>100</v>
      </c>
      <c r="O109" s="245">
        <f t="shared" ca="1" si="14"/>
        <v>80.567191301056354</v>
      </c>
      <c r="P109" s="245">
        <f t="shared" ca="1" si="15"/>
        <v>100</v>
      </c>
      <c r="Q109" s="245">
        <f t="shared" ca="1" si="16"/>
        <v>100</v>
      </c>
      <c r="R109" s="245">
        <f t="shared" ca="1" si="17"/>
        <v>100</v>
      </c>
      <c r="S109" s="245">
        <f t="shared" ca="1" si="18"/>
        <v>100</v>
      </c>
      <c r="T109" s="246"/>
      <c r="U109" s="246"/>
      <c r="V109" s="246"/>
      <c r="W109" s="246"/>
      <c r="X109" s="246"/>
      <c r="Y109" s="246"/>
      <c r="Z109" s="246"/>
      <c r="AA109" s="246"/>
      <c r="AB109" s="246"/>
      <c r="AC109" s="246"/>
      <c r="AD109" s="246"/>
      <c r="AE109" s="246"/>
      <c r="AF109" s="247"/>
      <c r="AG109" s="247"/>
    </row>
    <row r="110" spans="1:33" x14ac:dyDescent="0.25">
      <c r="A110" s="245">
        <f ca="1">INDEX(Type!$Q$15:$Q$97,B41)</f>
        <v>48</v>
      </c>
      <c r="B110" s="245">
        <f t="shared" ca="1" si="1"/>
        <v>100</v>
      </c>
      <c r="C110" s="245">
        <f t="shared" ca="1" si="2"/>
        <v>100</v>
      </c>
      <c r="D110" s="245">
        <f t="shared" ca="1" si="3"/>
        <v>100</v>
      </c>
      <c r="E110" s="245">
        <f t="shared" ca="1" si="4"/>
        <v>100</v>
      </c>
      <c r="F110" s="245">
        <f t="shared" ca="1" si="5"/>
        <v>100</v>
      </c>
      <c r="G110" s="245">
        <f t="shared" ca="1" si="6"/>
        <v>100</v>
      </c>
      <c r="H110" s="245">
        <f t="shared" ca="1" si="7"/>
        <v>100</v>
      </c>
      <c r="I110" s="245">
        <f t="shared" ca="1" si="8"/>
        <v>100</v>
      </c>
      <c r="J110" s="245">
        <f t="shared" ca="1" si="9"/>
        <v>100</v>
      </c>
      <c r="K110" s="245">
        <f t="shared" ca="1" si="10"/>
        <v>100</v>
      </c>
      <c r="L110" s="245">
        <f t="shared" ca="1" si="11"/>
        <v>100</v>
      </c>
      <c r="M110" s="245">
        <f t="shared" ca="1" si="12"/>
        <v>100</v>
      </c>
      <c r="N110" s="245">
        <f t="shared" ca="1" si="13"/>
        <v>100</v>
      </c>
      <c r="O110" s="245">
        <f t="shared" ca="1" si="14"/>
        <v>79.491009281735671</v>
      </c>
      <c r="P110" s="245">
        <f t="shared" ca="1" si="15"/>
        <v>100</v>
      </c>
      <c r="Q110" s="245">
        <f t="shared" ca="1" si="16"/>
        <v>100</v>
      </c>
      <c r="R110" s="245">
        <f t="shared" ca="1" si="17"/>
        <v>100</v>
      </c>
      <c r="S110" s="245">
        <f t="shared" ca="1" si="18"/>
        <v>100</v>
      </c>
      <c r="T110" s="246"/>
      <c r="U110" s="246"/>
      <c r="V110" s="246"/>
      <c r="W110" s="246"/>
      <c r="X110" s="246"/>
      <c r="Y110" s="246"/>
      <c r="Z110" s="246"/>
      <c r="AA110" s="246"/>
      <c r="AB110" s="246"/>
      <c r="AC110" s="246"/>
      <c r="AD110" s="246"/>
      <c r="AE110" s="246"/>
      <c r="AF110" s="247"/>
      <c r="AG110" s="247"/>
    </row>
    <row r="111" spans="1:33" x14ac:dyDescent="0.25">
      <c r="A111" s="245">
        <f ca="1">INDEX(Type!$Q$15:$Q$97,B42)</f>
        <v>20</v>
      </c>
      <c r="B111" s="245">
        <f t="shared" ca="1" si="1"/>
        <v>100</v>
      </c>
      <c r="C111" s="245">
        <f t="shared" ca="1" si="2"/>
        <v>100</v>
      </c>
      <c r="D111" s="245">
        <f t="shared" ca="1" si="3"/>
        <v>100</v>
      </c>
      <c r="E111" s="245">
        <f t="shared" ca="1" si="4"/>
        <v>100</v>
      </c>
      <c r="F111" s="245">
        <f t="shared" ca="1" si="5"/>
        <v>78.800231418523381</v>
      </c>
      <c r="G111" s="245">
        <f t="shared" ca="1" si="6"/>
        <v>100</v>
      </c>
      <c r="H111" s="245">
        <f t="shared" ca="1" si="7"/>
        <v>100</v>
      </c>
      <c r="I111" s="245">
        <f t="shared" ca="1" si="8"/>
        <v>100</v>
      </c>
      <c r="J111" s="245">
        <f t="shared" ca="1" si="9"/>
        <v>100</v>
      </c>
      <c r="K111" s="245">
        <f t="shared" ca="1" si="10"/>
        <v>100</v>
      </c>
      <c r="L111" s="245">
        <f t="shared" ca="1" si="11"/>
        <v>100</v>
      </c>
      <c r="M111" s="245">
        <f t="shared" ca="1" si="12"/>
        <v>100</v>
      </c>
      <c r="N111" s="245">
        <f t="shared" ca="1" si="13"/>
        <v>100</v>
      </c>
      <c r="O111" s="245">
        <f t="shared" ca="1" si="14"/>
        <v>100</v>
      </c>
      <c r="P111" s="245">
        <f t="shared" ca="1" si="15"/>
        <v>100</v>
      </c>
      <c r="Q111" s="245">
        <f t="shared" ca="1" si="16"/>
        <v>100</v>
      </c>
      <c r="R111" s="245">
        <f t="shared" ca="1" si="17"/>
        <v>100</v>
      </c>
      <c r="S111" s="245">
        <f t="shared" ca="1" si="18"/>
        <v>100</v>
      </c>
      <c r="T111" s="246"/>
      <c r="U111" s="246"/>
      <c r="V111" s="246"/>
      <c r="W111" s="246"/>
      <c r="X111" s="246"/>
      <c r="Y111" s="246"/>
      <c r="Z111" s="246"/>
      <c r="AA111" s="246"/>
      <c r="AB111" s="246"/>
      <c r="AC111" s="246"/>
      <c r="AD111" s="246"/>
      <c r="AE111" s="246"/>
      <c r="AF111" s="247"/>
      <c r="AG111" s="247"/>
    </row>
    <row r="112" spans="1:33" x14ac:dyDescent="0.25">
      <c r="A112" s="245">
        <f ca="1">INDEX(Type!$Q$15:$Q$97,B43)</f>
        <v>58</v>
      </c>
      <c r="B112" s="245">
        <f t="shared" ca="1" si="1"/>
        <v>100</v>
      </c>
      <c r="C112" s="245">
        <f t="shared" ca="1" si="2"/>
        <v>100</v>
      </c>
      <c r="D112" s="245">
        <f t="shared" ca="1" si="3"/>
        <v>100</v>
      </c>
      <c r="E112" s="245">
        <f t="shared" ca="1" si="4"/>
        <v>100</v>
      </c>
      <c r="F112" s="245">
        <f t="shared" ca="1" si="5"/>
        <v>100</v>
      </c>
      <c r="G112" s="245">
        <f t="shared" ca="1" si="6"/>
        <v>100</v>
      </c>
      <c r="H112" s="245">
        <f t="shared" ca="1" si="7"/>
        <v>100</v>
      </c>
      <c r="I112" s="245">
        <f t="shared" ca="1" si="8"/>
        <v>100</v>
      </c>
      <c r="J112" s="245">
        <f t="shared" ca="1" si="9"/>
        <v>100</v>
      </c>
      <c r="K112" s="245">
        <f t="shared" ca="1" si="10"/>
        <v>100</v>
      </c>
      <c r="L112" s="245">
        <f t="shared" ca="1" si="11"/>
        <v>100</v>
      </c>
      <c r="M112" s="245">
        <f t="shared" ca="1" si="12"/>
        <v>100</v>
      </c>
      <c r="N112" s="245">
        <f t="shared" ca="1" si="13"/>
        <v>100</v>
      </c>
      <c r="O112" s="245">
        <f t="shared" ca="1" si="14"/>
        <v>100</v>
      </c>
      <c r="P112" s="245">
        <f t="shared" ca="1" si="15"/>
        <v>100</v>
      </c>
      <c r="Q112" s="245">
        <f t="shared" ca="1" si="16"/>
        <v>100</v>
      </c>
      <c r="R112" s="245">
        <f t="shared" ca="1" si="17"/>
        <v>74.394372437528403</v>
      </c>
      <c r="S112" s="245">
        <f t="shared" ca="1" si="18"/>
        <v>100</v>
      </c>
      <c r="T112" s="246"/>
      <c r="U112" s="246"/>
      <c r="V112" s="246"/>
      <c r="W112" s="246"/>
      <c r="X112" s="246"/>
      <c r="Y112" s="246"/>
      <c r="Z112" s="246"/>
      <c r="AA112" s="246"/>
      <c r="AB112" s="246"/>
      <c r="AC112" s="246"/>
      <c r="AD112" s="246"/>
      <c r="AE112" s="246"/>
      <c r="AF112" s="247"/>
      <c r="AG112" s="247"/>
    </row>
    <row r="113" spans="1:33" x14ac:dyDescent="0.25">
      <c r="A113" s="245">
        <f ca="1">INDEX(Type!$Q$15:$Q$97,B44)</f>
        <v>38</v>
      </c>
      <c r="B113" s="245">
        <f t="shared" ca="1" si="1"/>
        <v>100</v>
      </c>
      <c r="C113" s="245">
        <f t="shared" ca="1" si="2"/>
        <v>100</v>
      </c>
      <c r="D113" s="245">
        <f t="shared" ca="1" si="3"/>
        <v>100</v>
      </c>
      <c r="E113" s="245">
        <f t="shared" ca="1" si="4"/>
        <v>100</v>
      </c>
      <c r="F113" s="245">
        <f t="shared" ca="1" si="5"/>
        <v>100</v>
      </c>
      <c r="G113" s="245">
        <f t="shared" ca="1" si="6"/>
        <v>100</v>
      </c>
      <c r="H113" s="245">
        <f t="shared" ca="1" si="7"/>
        <v>100</v>
      </c>
      <c r="I113" s="245">
        <f t="shared" ca="1" si="8"/>
        <v>100</v>
      </c>
      <c r="J113" s="245">
        <f t="shared" ca="1" si="9"/>
        <v>100</v>
      </c>
      <c r="K113" s="245">
        <f t="shared" ca="1" si="10"/>
        <v>100</v>
      </c>
      <c r="L113" s="245">
        <f t="shared" ca="1" si="11"/>
        <v>100</v>
      </c>
      <c r="M113" s="245">
        <f t="shared" ca="1" si="12"/>
        <v>74.230668665704187</v>
      </c>
      <c r="N113" s="245">
        <f t="shared" ca="1" si="13"/>
        <v>100</v>
      </c>
      <c r="O113" s="245">
        <f t="shared" ca="1" si="14"/>
        <v>100</v>
      </c>
      <c r="P113" s="245">
        <f t="shared" ca="1" si="15"/>
        <v>100</v>
      </c>
      <c r="Q113" s="245">
        <f t="shared" ca="1" si="16"/>
        <v>100</v>
      </c>
      <c r="R113" s="245">
        <f t="shared" ca="1" si="17"/>
        <v>100</v>
      </c>
      <c r="S113" s="245">
        <f t="shared" ca="1" si="18"/>
        <v>100</v>
      </c>
      <c r="T113" s="246"/>
      <c r="U113" s="246"/>
      <c r="V113" s="246"/>
      <c r="W113" s="246"/>
      <c r="X113" s="246"/>
      <c r="Y113" s="246"/>
      <c r="Z113" s="246"/>
      <c r="AA113" s="246"/>
      <c r="AB113" s="246"/>
      <c r="AC113" s="246"/>
      <c r="AD113" s="246"/>
      <c r="AE113" s="246"/>
      <c r="AF113" s="247"/>
      <c r="AG113" s="247"/>
    </row>
    <row r="114" spans="1:33" x14ac:dyDescent="0.25">
      <c r="A114" s="245">
        <f ca="1">INDEX(Type!$Q$15:$Q$97,B45)</f>
        <v>44</v>
      </c>
      <c r="B114" s="245">
        <f t="shared" ca="1" si="1"/>
        <v>100</v>
      </c>
      <c r="C114" s="245">
        <f t="shared" ca="1" si="2"/>
        <v>100</v>
      </c>
      <c r="D114" s="245">
        <f t="shared" ca="1" si="3"/>
        <v>100</v>
      </c>
      <c r="E114" s="245">
        <f t="shared" ca="1" si="4"/>
        <v>100</v>
      </c>
      <c r="F114" s="245">
        <f t="shared" ca="1" si="5"/>
        <v>100</v>
      </c>
      <c r="G114" s="245">
        <f t="shared" ca="1" si="6"/>
        <v>100</v>
      </c>
      <c r="H114" s="245">
        <f t="shared" ca="1" si="7"/>
        <v>100</v>
      </c>
      <c r="I114" s="245">
        <f t="shared" ca="1" si="8"/>
        <v>100</v>
      </c>
      <c r="J114" s="245">
        <f t="shared" ca="1" si="9"/>
        <v>100</v>
      </c>
      <c r="K114" s="245">
        <f t="shared" ca="1" si="10"/>
        <v>100</v>
      </c>
      <c r="L114" s="245">
        <f t="shared" ca="1" si="11"/>
        <v>100</v>
      </c>
      <c r="M114" s="245">
        <f t="shared" ca="1" si="12"/>
        <v>100</v>
      </c>
      <c r="N114" s="245">
        <f t="shared" ca="1" si="13"/>
        <v>72.23871227640393</v>
      </c>
      <c r="O114" s="245">
        <f t="shared" ca="1" si="14"/>
        <v>100</v>
      </c>
      <c r="P114" s="245">
        <f t="shared" ca="1" si="15"/>
        <v>100</v>
      </c>
      <c r="Q114" s="245">
        <f t="shared" ca="1" si="16"/>
        <v>100</v>
      </c>
      <c r="R114" s="245">
        <f t="shared" ca="1" si="17"/>
        <v>100</v>
      </c>
      <c r="S114" s="245">
        <f t="shared" ca="1" si="18"/>
        <v>100</v>
      </c>
      <c r="T114" s="246"/>
      <c r="U114" s="246"/>
      <c r="V114" s="246"/>
      <c r="W114" s="246"/>
      <c r="X114" s="246"/>
      <c r="Y114" s="246"/>
      <c r="Z114" s="246"/>
      <c r="AA114" s="246"/>
      <c r="AB114" s="246"/>
      <c r="AC114" s="246"/>
      <c r="AD114" s="246"/>
      <c r="AE114" s="246"/>
      <c r="AF114" s="247"/>
      <c r="AG114" s="247"/>
    </row>
    <row r="115" spans="1:33" x14ac:dyDescent="0.25">
      <c r="A115" s="245">
        <f ca="1">INDEX(Type!$Q$15:$Q$97,B46)</f>
        <v>46</v>
      </c>
      <c r="B115" s="245">
        <f t="shared" ca="1" si="1"/>
        <v>100</v>
      </c>
      <c r="C115" s="245">
        <f t="shared" ca="1" si="2"/>
        <v>100</v>
      </c>
      <c r="D115" s="245">
        <f t="shared" ca="1" si="3"/>
        <v>100</v>
      </c>
      <c r="E115" s="245">
        <f t="shared" ca="1" si="4"/>
        <v>100</v>
      </c>
      <c r="F115" s="245">
        <f t="shared" ca="1" si="5"/>
        <v>100</v>
      </c>
      <c r="G115" s="245">
        <f t="shared" ca="1" si="6"/>
        <v>100</v>
      </c>
      <c r="H115" s="245">
        <f t="shared" ca="1" si="7"/>
        <v>100</v>
      </c>
      <c r="I115" s="245">
        <f t="shared" ca="1" si="8"/>
        <v>100</v>
      </c>
      <c r="J115" s="245">
        <f t="shared" ca="1" si="9"/>
        <v>100</v>
      </c>
      <c r="K115" s="245">
        <f t="shared" ca="1" si="10"/>
        <v>100</v>
      </c>
      <c r="L115" s="245">
        <f t="shared" ca="1" si="11"/>
        <v>100</v>
      </c>
      <c r="M115" s="245">
        <f t="shared" ca="1" si="12"/>
        <v>100</v>
      </c>
      <c r="N115" s="245">
        <f t="shared" ca="1" si="13"/>
        <v>100</v>
      </c>
      <c r="O115" s="245">
        <f t="shared" ca="1" si="14"/>
        <v>70.689004564415399</v>
      </c>
      <c r="P115" s="245">
        <f t="shared" ca="1" si="15"/>
        <v>100</v>
      </c>
      <c r="Q115" s="245">
        <f t="shared" ca="1" si="16"/>
        <v>100</v>
      </c>
      <c r="R115" s="245">
        <f t="shared" ca="1" si="17"/>
        <v>100</v>
      </c>
      <c r="S115" s="245">
        <f t="shared" ca="1" si="18"/>
        <v>100</v>
      </c>
      <c r="T115" s="246"/>
      <c r="U115" s="246"/>
      <c r="V115" s="246"/>
      <c r="W115" s="246"/>
      <c r="X115" s="246"/>
      <c r="Y115" s="246"/>
      <c r="Z115" s="246"/>
      <c r="AA115" s="246"/>
      <c r="AB115" s="246"/>
      <c r="AC115" s="246"/>
      <c r="AD115" s="246"/>
      <c r="AE115" s="246"/>
      <c r="AF115" s="247"/>
      <c r="AG115" s="247"/>
    </row>
    <row r="116" spans="1:33" x14ac:dyDescent="0.25">
      <c r="A116" s="245">
        <f ca="1">INDEX(Type!$Q$15:$Q$97,B47)</f>
        <v>27</v>
      </c>
      <c r="B116" s="245">
        <f t="shared" ca="1" si="1"/>
        <v>100</v>
      </c>
      <c r="C116" s="245">
        <f t="shared" ca="1" si="2"/>
        <v>100</v>
      </c>
      <c r="D116" s="245">
        <f t="shared" ca="1" si="3"/>
        <v>100</v>
      </c>
      <c r="E116" s="245">
        <f t="shared" ca="1" si="4"/>
        <v>100</v>
      </c>
      <c r="F116" s="245">
        <f t="shared" ca="1" si="5"/>
        <v>100</v>
      </c>
      <c r="G116" s="245">
        <f t="shared" ca="1" si="6"/>
        <v>100</v>
      </c>
      <c r="H116" s="245">
        <f t="shared" ca="1" si="7"/>
        <v>100</v>
      </c>
      <c r="I116" s="245">
        <f t="shared" ca="1" si="8"/>
        <v>68.886700531261852</v>
      </c>
      <c r="J116" s="245">
        <f t="shared" ca="1" si="9"/>
        <v>100</v>
      </c>
      <c r="K116" s="245">
        <f t="shared" ca="1" si="10"/>
        <v>100</v>
      </c>
      <c r="L116" s="245">
        <f t="shared" ca="1" si="11"/>
        <v>100</v>
      </c>
      <c r="M116" s="245">
        <f t="shared" ca="1" si="12"/>
        <v>100</v>
      </c>
      <c r="N116" s="245">
        <f t="shared" ca="1" si="13"/>
        <v>100</v>
      </c>
      <c r="O116" s="245">
        <f t="shared" ca="1" si="14"/>
        <v>100</v>
      </c>
      <c r="P116" s="245">
        <f t="shared" ca="1" si="15"/>
        <v>100</v>
      </c>
      <c r="Q116" s="245">
        <f t="shared" ca="1" si="16"/>
        <v>100</v>
      </c>
      <c r="R116" s="245">
        <f t="shared" ca="1" si="17"/>
        <v>100</v>
      </c>
      <c r="S116" s="245">
        <f t="shared" ca="1" si="18"/>
        <v>100</v>
      </c>
      <c r="T116" s="246"/>
      <c r="U116" s="246"/>
      <c r="V116" s="246"/>
      <c r="W116" s="246"/>
      <c r="X116" s="246"/>
      <c r="Y116" s="246"/>
      <c r="Z116" s="246"/>
      <c r="AA116" s="246"/>
      <c r="AB116" s="246"/>
      <c r="AC116" s="246"/>
      <c r="AD116" s="246"/>
      <c r="AE116" s="246"/>
      <c r="AF116" s="247"/>
      <c r="AG116" s="247"/>
    </row>
    <row r="117" spans="1:33" x14ac:dyDescent="0.25">
      <c r="A117" s="245">
        <f ca="1">INDEX(Type!$Q$15:$Q$97,B48)</f>
        <v>25</v>
      </c>
      <c r="B117" s="245">
        <f t="shared" ca="1" si="1"/>
        <v>100</v>
      </c>
      <c r="C117" s="245">
        <f t="shared" ca="1" si="2"/>
        <v>100</v>
      </c>
      <c r="D117" s="245">
        <f t="shared" ca="1" si="3"/>
        <v>100</v>
      </c>
      <c r="E117" s="245">
        <f t="shared" ca="1" si="4"/>
        <v>100</v>
      </c>
      <c r="F117" s="245">
        <f t="shared" ca="1" si="5"/>
        <v>100</v>
      </c>
      <c r="G117" s="245">
        <f t="shared" ca="1" si="6"/>
        <v>100</v>
      </c>
      <c r="H117" s="245">
        <f t="shared" ca="1" si="7"/>
        <v>68.621516947470354</v>
      </c>
      <c r="I117" s="245">
        <f t="shared" ca="1" si="8"/>
        <v>100</v>
      </c>
      <c r="J117" s="245">
        <f t="shared" ca="1" si="9"/>
        <v>100</v>
      </c>
      <c r="K117" s="245">
        <f t="shared" ca="1" si="10"/>
        <v>100</v>
      </c>
      <c r="L117" s="245">
        <f t="shared" ca="1" si="11"/>
        <v>100</v>
      </c>
      <c r="M117" s="245">
        <f t="shared" ca="1" si="12"/>
        <v>100</v>
      </c>
      <c r="N117" s="245">
        <f t="shared" ca="1" si="13"/>
        <v>100</v>
      </c>
      <c r="O117" s="245">
        <f t="shared" ca="1" si="14"/>
        <v>100</v>
      </c>
      <c r="P117" s="245">
        <f t="shared" ca="1" si="15"/>
        <v>100</v>
      </c>
      <c r="Q117" s="245">
        <f t="shared" ca="1" si="16"/>
        <v>100</v>
      </c>
      <c r="R117" s="245">
        <f t="shared" ca="1" si="17"/>
        <v>100</v>
      </c>
      <c r="S117" s="245">
        <f t="shared" ca="1" si="18"/>
        <v>100</v>
      </c>
      <c r="T117" s="246"/>
      <c r="U117" s="246"/>
      <c r="V117" s="246"/>
      <c r="W117" s="246"/>
      <c r="X117" s="246"/>
      <c r="Y117" s="246"/>
      <c r="Z117" s="246"/>
      <c r="AA117" s="246"/>
      <c r="AB117" s="246"/>
      <c r="AC117" s="246"/>
      <c r="AD117" s="246"/>
      <c r="AE117" s="246"/>
      <c r="AF117" s="247"/>
      <c r="AG117" s="247"/>
    </row>
    <row r="118" spans="1:33" x14ac:dyDescent="0.25">
      <c r="A118" s="245">
        <f ca="1">INDEX(Type!$Q$15:$Q$97,B49)</f>
        <v>12</v>
      </c>
      <c r="B118" s="245">
        <f t="shared" ca="1" si="1"/>
        <v>100</v>
      </c>
      <c r="C118" s="245">
        <f t="shared" ca="1" si="2"/>
        <v>100</v>
      </c>
      <c r="D118" s="245">
        <f t="shared" ca="1" si="3"/>
        <v>68.246463944504399</v>
      </c>
      <c r="E118" s="245">
        <f t="shared" ca="1" si="4"/>
        <v>100</v>
      </c>
      <c r="F118" s="245">
        <f t="shared" ca="1" si="5"/>
        <v>100</v>
      </c>
      <c r="G118" s="245">
        <f t="shared" ca="1" si="6"/>
        <v>100</v>
      </c>
      <c r="H118" s="245">
        <f t="shared" ca="1" si="7"/>
        <v>100</v>
      </c>
      <c r="I118" s="245">
        <f t="shared" ca="1" si="8"/>
        <v>100</v>
      </c>
      <c r="J118" s="245">
        <f t="shared" ca="1" si="9"/>
        <v>100</v>
      </c>
      <c r="K118" s="245">
        <f t="shared" ca="1" si="10"/>
        <v>100</v>
      </c>
      <c r="L118" s="245">
        <f t="shared" ca="1" si="11"/>
        <v>100</v>
      </c>
      <c r="M118" s="245">
        <f t="shared" ca="1" si="12"/>
        <v>100</v>
      </c>
      <c r="N118" s="245">
        <f t="shared" ca="1" si="13"/>
        <v>100</v>
      </c>
      <c r="O118" s="245">
        <f t="shared" ca="1" si="14"/>
        <v>100</v>
      </c>
      <c r="P118" s="245">
        <f t="shared" ca="1" si="15"/>
        <v>100</v>
      </c>
      <c r="Q118" s="245">
        <f t="shared" ca="1" si="16"/>
        <v>100</v>
      </c>
      <c r="R118" s="245">
        <f t="shared" ca="1" si="17"/>
        <v>100</v>
      </c>
      <c r="S118" s="245">
        <f t="shared" ca="1" si="18"/>
        <v>100</v>
      </c>
      <c r="T118" s="246"/>
      <c r="U118" s="246"/>
      <c r="V118" s="246"/>
      <c r="W118" s="246"/>
      <c r="X118" s="246"/>
      <c r="Y118" s="246"/>
      <c r="Z118" s="246"/>
      <c r="AA118" s="246"/>
      <c r="AB118" s="246"/>
      <c r="AC118" s="246"/>
      <c r="AD118" s="246"/>
      <c r="AE118" s="246"/>
      <c r="AF118" s="247"/>
      <c r="AG118" s="247"/>
    </row>
    <row r="119" spans="1:33" x14ac:dyDescent="0.25">
      <c r="A119" s="245">
        <f ca="1">INDEX(Type!$Q$15:$Q$97,B50)</f>
        <v>10</v>
      </c>
      <c r="B119" s="245">
        <f t="shared" ca="1" si="1"/>
        <v>100</v>
      </c>
      <c r="C119" s="245">
        <f t="shared" ca="1" si="2"/>
        <v>100</v>
      </c>
      <c r="D119" s="245">
        <f t="shared" ca="1" si="3"/>
        <v>68.089127587222336</v>
      </c>
      <c r="E119" s="245">
        <f t="shared" ca="1" si="4"/>
        <v>100</v>
      </c>
      <c r="F119" s="245">
        <f t="shared" ca="1" si="5"/>
        <v>100</v>
      </c>
      <c r="G119" s="245">
        <f t="shared" ca="1" si="6"/>
        <v>100</v>
      </c>
      <c r="H119" s="245">
        <f t="shared" ca="1" si="7"/>
        <v>100</v>
      </c>
      <c r="I119" s="245">
        <f t="shared" ca="1" si="8"/>
        <v>100</v>
      </c>
      <c r="J119" s="245">
        <f t="shared" ca="1" si="9"/>
        <v>100</v>
      </c>
      <c r="K119" s="245">
        <f t="shared" ca="1" si="10"/>
        <v>100</v>
      </c>
      <c r="L119" s="245">
        <f t="shared" ca="1" si="11"/>
        <v>100</v>
      </c>
      <c r="M119" s="245">
        <f t="shared" ca="1" si="12"/>
        <v>100</v>
      </c>
      <c r="N119" s="245">
        <f t="shared" ca="1" si="13"/>
        <v>100</v>
      </c>
      <c r="O119" s="245">
        <f t="shared" ca="1" si="14"/>
        <v>100</v>
      </c>
      <c r="P119" s="245">
        <f t="shared" ca="1" si="15"/>
        <v>100</v>
      </c>
      <c r="Q119" s="245">
        <f t="shared" ca="1" si="16"/>
        <v>100</v>
      </c>
      <c r="R119" s="245">
        <f t="shared" ca="1" si="17"/>
        <v>100</v>
      </c>
      <c r="S119" s="245">
        <f t="shared" ca="1" si="18"/>
        <v>100</v>
      </c>
      <c r="T119" s="246"/>
      <c r="U119" s="246"/>
      <c r="V119" s="246"/>
      <c r="W119" s="246"/>
      <c r="X119" s="246"/>
      <c r="Y119" s="246"/>
      <c r="Z119" s="246"/>
      <c r="AA119" s="246"/>
      <c r="AB119" s="246"/>
      <c r="AC119" s="246"/>
      <c r="AD119" s="246"/>
      <c r="AE119" s="246"/>
      <c r="AF119" s="247"/>
      <c r="AG119" s="247"/>
    </row>
    <row r="120" spans="1:33" x14ac:dyDescent="0.25">
      <c r="A120" s="245">
        <f ca="1">INDEX(Type!$Q$15:$Q$97,B51)</f>
        <v>31</v>
      </c>
      <c r="B120" s="245">
        <f t="shared" ca="1" si="1"/>
        <v>100</v>
      </c>
      <c r="C120" s="245">
        <f t="shared" ca="1" si="2"/>
        <v>100</v>
      </c>
      <c r="D120" s="245">
        <f t="shared" ca="1" si="3"/>
        <v>100</v>
      </c>
      <c r="E120" s="245">
        <f t="shared" ca="1" si="4"/>
        <v>100</v>
      </c>
      <c r="F120" s="245">
        <f t="shared" ca="1" si="5"/>
        <v>100</v>
      </c>
      <c r="G120" s="245">
        <f t="shared" ca="1" si="6"/>
        <v>100</v>
      </c>
      <c r="H120" s="245">
        <f t="shared" ca="1" si="7"/>
        <v>100</v>
      </c>
      <c r="I120" s="245">
        <f t="shared" ca="1" si="8"/>
        <v>100</v>
      </c>
      <c r="J120" s="245">
        <f t="shared" ca="1" si="9"/>
        <v>64.740413116225525</v>
      </c>
      <c r="K120" s="245">
        <f t="shared" ca="1" si="10"/>
        <v>100</v>
      </c>
      <c r="L120" s="245">
        <f t="shared" ca="1" si="11"/>
        <v>100</v>
      </c>
      <c r="M120" s="245">
        <f t="shared" ca="1" si="12"/>
        <v>100</v>
      </c>
      <c r="N120" s="245">
        <f t="shared" ca="1" si="13"/>
        <v>100</v>
      </c>
      <c r="O120" s="245">
        <f t="shared" ca="1" si="14"/>
        <v>100</v>
      </c>
      <c r="P120" s="245">
        <f t="shared" ca="1" si="15"/>
        <v>100</v>
      </c>
      <c r="Q120" s="245">
        <f t="shared" ca="1" si="16"/>
        <v>100</v>
      </c>
      <c r="R120" s="245">
        <f t="shared" ca="1" si="17"/>
        <v>100</v>
      </c>
      <c r="S120" s="245">
        <f t="shared" ca="1" si="18"/>
        <v>100</v>
      </c>
      <c r="T120" s="246"/>
      <c r="U120" s="246"/>
      <c r="V120" s="246"/>
      <c r="W120" s="246"/>
      <c r="X120" s="246"/>
      <c r="Y120" s="246"/>
      <c r="Z120" s="246"/>
      <c r="AA120" s="246"/>
      <c r="AB120" s="246"/>
      <c r="AC120" s="246"/>
      <c r="AD120" s="246"/>
      <c r="AE120" s="246"/>
      <c r="AF120" s="247"/>
      <c r="AG120" s="247"/>
    </row>
    <row r="121" spans="1:33" x14ac:dyDescent="0.25">
      <c r="A121" s="245">
        <f ca="1">INDEX(Type!$Q$15:$Q$97,B52)</f>
        <v>49</v>
      </c>
      <c r="B121" s="245">
        <f t="shared" ca="1" si="1"/>
        <v>100</v>
      </c>
      <c r="C121" s="245">
        <f t="shared" ca="1" si="2"/>
        <v>100</v>
      </c>
      <c r="D121" s="245">
        <f t="shared" ca="1" si="3"/>
        <v>100</v>
      </c>
      <c r="E121" s="245">
        <f t="shared" ca="1" si="4"/>
        <v>100</v>
      </c>
      <c r="F121" s="245">
        <f t="shared" ca="1" si="5"/>
        <v>100</v>
      </c>
      <c r="G121" s="245">
        <f t="shared" ca="1" si="6"/>
        <v>100</v>
      </c>
      <c r="H121" s="245">
        <f t="shared" ca="1" si="7"/>
        <v>100</v>
      </c>
      <c r="I121" s="245">
        <f t="shared" ca="1" si="8"/>
        <v>100</v>
      </c>
      <c r="J121" s="245">
        <f t="shared" ca="1" si="9"/>
        <v>100</v>
      </c>
      <c r="K121" s="245">
        <f t="shared" ca="1" si="10"/>
        <v>100</v>
      </c>
      <c r="L121" s="245">
        <f t="shared" ca="1" si="11"/>
        <v>100</v>
      </c>
      <c r="M121" s="245">
        <f t="shared" ca="1" si="12"/>
        <v>100</v>
      </c>
      <c r="N121" s="245">
        <f t="shared" ca="1" si="13"/>
        <v>100</v>
      </c>
      <c r="O121" s="245">
        <f t="shared" ca="1" si="14"/>
        <v>100</v>
      </c>
      <c r="P121" s="245">
        <f t="shared" ca="1" si="15"/>
        <v>64.131860713006475</v>
      </c>
      <c r="Q121" s="245">
        <f t="shared" ca="1" si="16"/>
        <v>100</v>
      </c>
      <c r="R121" s="245">
        <f t="shared" ca="1" si="17"/>
        <v>100</v>
      </c>
      <c r="S121" s="245">
        <f t="shared" ca="1" si="18"/>
        <v>100</v>
      </c>
      <c r="T121" s="246"/>
      <c r="U121" s="246"/>
      <c r="V121" s="246"/>
      <c r="W121" s="246"/>
      <c r="X121" s="246"/>
      <c r="Y121" s="246"/>
      <c r="Z121" s="246"/>
      <c r="AA121" s="246"/>
      <c r="AB121" s="246"/>
      <c r="AC121" s="246"/>
      <c r="AD121" s="246"/>
      <c r="AE121" s="246"/>
      <c r="AF121" s="247"/>
      <c r="AG121" s="247"/>
    </row>
    <row r="122" spans="1:33" x14ac:dyDescent="0.25">
      <c r="A122" s="245">
        <f ca="1">INDEX(Type!$Q$15:$Q$97,B53)</f>
        <v>9</v>
      </c>
      <c r="B122" s="245">
        <f t="shared" ca="1" si="1"/>
        <v>100</v>
      </c>
      <c r="C122" s="245">
        <f t="shared" ca="1" si="2"/>
        <v>61.794457920401314</v>
      </c>
      <c r="D122" s="245">
        <f t="shared" ca="1" si="3"/>
        <v>100</v>
      </c>
      <c r="E122" s="245">
        <f t="shared" ca="1" si="4"/>
        <v>100</v>
      </c>
      <c r="F122" s="245">
        <f t="shared" ca="1" si="5"/>
        <v>100</v>
      </c>
      <c r="G122" s="245">
        <f t="shared" ca="1" si="6"/>
        <v>100</v>
      </c>
      <c r="H122" s="245">
        <f t="shared" ca="1" si="7"/>
        <v>100</v>
      </c>
      <c r="I122" s="245">
        <f t="shared" ca="1" si="8"/>
        <v>100</v>
      </c>
      <c r="J122" s="245">
        <f t="shared" ca="1" si="9"/>
        <v>100</v>
      </c>
      <c r="K122" s="245">
        <f t="shared" ca="1" si="10"/>
        <v>100</v>
      </c>
      <c r="L122" s="245">
        <f t="shared" ca="1" si="11"/>
        <v>100</v>
      </c>
      <c r="M122" s="245">
        <f t="shared" ca="1" si="12"/>
        <v>100</v>
      </c>
      <c r="N122" s="245">
        <f t="shared" ca="1" si="13"/>
        <v>100</v>
      </c>
      <c r="O122" s="245">
        <f t="shared" ca="1" si="14"/>
        <v>100</v>
      </c>
      <c r="P122" s="245">
        <f t="shared" ca="1" si="15"/>
        <v>100</v>
      </c>
      <c r="Q122" s="245">
        <f t="shared" ca="1" si="16"/>
        <v>100</v>
      </c>
      <c r="R122" s="245">
        <f t="shared" ca="1" si="17"/>
        <v>100</v>
      </c>
      <c r="S122" s="245">
        <f t="shared" ca="1" si="18"/>
        <v>100</v>
      </c>
      <c r="T122" s="246"/>
      <c r="U122" s="246"/>
      <c r="V122" s="246"/>
      <c r="W122" s="246"/>
      <c r="X122" s="246"/>
      <c r="Y122" s="246"/>
      <c r="Z122" s="246"/>
      <c r="AA122" s="246"/>
      <c r="AB122" s="246"/>
      <c r="AC122" s="246"/>
      <c r="AD122" s="246"/>
      <c r="AE122" s="246"/>
      <c r="AF122" s="247"/>
      <c r="AG122" s="247"/>
    </row>
    <row r="123" spans="1:33" x14ac:dyDescent="0.25">
      <c r="A123" s="245">
        <f ca="1">INDEX(Type!$Q$15:$Q$97,B54)</f>
        <v>4</v>
      </c>
      <c r="B123" s="245">
        <f t="shared" ca="1" si="1"/>
        <v>100</v>
      </c>
      <c r="C123" s="245">
        <f t="shared" ca="1" si="2"/>
        <v>60.850412624407348</v>
      </c>
      <c r="D123" s="245">
        <f t="shared" ca="1" si="3"/>
        <v>100</v>
      </c>
      <c r="E123" s="245">
        <f t="shared" ca="1" si="4"/>
        <v>100</v>
      </c>
      <c r="F123" s="245">
        <f t="shared" ca="1" si="5"/>
        <v>100</v>
      </c>
      <c r="G123" s="245">
        <f t="shared" ca="1" si="6"/>
        <v>100</v>
      </c>
      <c r="H123" s="245">
        <f t="shared" ca="1" si="7"/>
        <v>100</v>
      </c>
      <c r="I123" s="245">
        <f t="shared" ca="1" si="8"/>
        <v>100</v>
      </c>
      <c r="J123" s="245">
        <f t="shared" ca="1" si="9"/>
        <v>100</v>
      </c>
      <c r="K123" s="245">
        <f t="shared" ca="1" si="10"/>
        <v>100</v>
      </c>
      <c r="L123" s="245">
        <f t="shared" ca="1" si="11"/>
        <v>100</v>
      </c>
      <c r="M123" s="245">
        <f t="shared" ca="1" si="12"/>
        <v>100</v>
      </c>
      <c r="N123" s="245">
        <f t="shared" ca="1" si="13"/>
        <v>100</v>
      </c>
      <c r="O123" s="245">
        <f t="shared" ca="1" si="14"/>
        <v>100</v>
      </c>
      <c r="P123" s="245">
        <f t="shared" ca="1" si="15"/>
        <v>100</v>
      </c>
      <c r="Q123" s="245">
        <f t="shared" ca="1" si="16"/>
        <v>100</v>
      </c>
      <c r="R123" s="245">
        <f t="shared" ca="1" si="17"/>
        <v>100</v>
      </c>
      <c r="S123" s="245">
        <f t="shared" ca="1" si="18"/>
        <v>100</v>
      </c>
      <c r="T123" s="246"/>
      <c r="U123" s="246"/>
      <c r="V123" s="246"/>
      <c r="W123" s="246"/>
      <c r="X123" s="246"/>
      <c r="Y123" s="246"/>
      <c r="Z123" s="246"/>
      <c r="AA123" s="246"/>
      <c r="AB123" s="246"/>
      <c r="AC123" s="246"/>
      <c r="AD123" s="246"/>
      <c r="AE123" s="246"/>
      <c r="AF123" s="247"/>
      <c r="AG123" s="247"/>
    </row>
    <row r="124" spans="1:33" x14ac:dyDescent="0.25">
      <c r="A124" s="245">
        <f ca="1">INDEX(Type!$Q$15:$Q$97,B55)</f>
        <v>23</v>
      </c>
      <c r="B124" s="245">
        <f t="shared" ca="1" si="1"/>
        <v>100</v>
      </c>
      <c r="C124" s="245">
        <f t="shared" ca="1" si="2"/>
        <v>100</v>
      </c>
      <c r="D124" s="245">
        <f t="shared" ca="1" si="3"/>
        <v>100</v>
      </c>
      <c r="E124" s="245">
        <f t="shared" ca="1" si="4"/>
        <v>100</v>
      </c>
      <c r="F124" s="245">
        <f t="shared" ca="1" si="5"/>
        <v>100</v>
      </c>
      <c r="G124" s="245">
        <f t="shared" ca="1" si="6"/>
        <v>57.364911818770992</v>
      </c>
      <c r="H124" s="245">
        <f t="shared" ca="1" si="7"/>
        <v>100</v>
      </c>
      <c r="I124" s="245">
        <f t="shared" ca="1" si="8"/>
        <v>100</v>
      </c>
      <c r="J124" s="245">
        <f t="shared" ca="1" si="9"/>
        <v>100</v>
      </c>
      <c r="K124" s="245">
        <f t="shared" ca="1" si="10"/>
        <v>100</v>
      </c>
      <c r="L124" s="245">
        <f t="shared" ca="1" si="11"/>
        <v>100</v>
      </c>
      <c r="M124" s="245">
        <f t="shared" ca="1" si="12"/>
        <v>100</v>
      </c>
      <c r="N124" s="245">
        <f t="shared" ca="1" si="13"/>
        <v>100</v>
      </c>
      <c r="O124" s="245">
        <f t="shared" ca="1" si="14"/>
        <v>100</v>
      </c>
      <c r="P124" s="245">
        <f t="shared" ca="1" si="15"/>
        <v>100</v>
      </c>
      <c r="Q124" s="245">
        <f t="shared" ca="1" si="16"/>
        <v>100</v>
      </c>
      <c r="R124" s="245">
        <f t="shared" ca="1" si="17"/>
        <v>100</v>
      </c>
      <c r="S124" s="245">
        <f t="shared" ca="1" si="18"/>
        <v>100</v>
      </c>
      <c r="T124" s="246"/>
      <c r="U124" s="246"/>
      <c r="V124" s="246"/>
      <c r="W124" s="246"/>
      <c r="X124" s="246"/>
      <c r="Y124" s="246"/>
      <c r="Z124" s="246"/>
      <c r="AA124" s="246"/>
      <c r="AB124" s="246"/>
      <c r="AC124" s="246"/>
      <c r="AD124" s="246"/>
      <c r="AE124" s="246"/>
      <c r="AF124" s="247"/>
      <c r="AG124" s="247"/>
    </row>
    <row r="125" spans="1:33" x14ac:dyDescent="0.25">
      <c r="A125" s="245">
        <f ca="1">INDEX(Type!$Q$15:$Q$97,B56)</f>
        <v>51</v>
      </c>
      <c r="B125" s="245">
        <f t="shared" ca="1" si="1"/>
        <v>100</v>
      </c>
      <c r="C125" s="245">
        <f t="shared" ca="1" si="2"/>
        <v>100</v>
      </c>
      <c r="D125" s="245">
        <f t="shared" ca="1" si="3"/>
        <v>100</v>
      </c>
      <c r="E125" s="245">
        <f t="shared" ca="1" si="4"/>
        <v>100</v>
      </c>
      <c r="F125" s="245">
        <f t="shared" ca="1" si="5"/>
        <v>100</v>
      </c>
      <c r="G125" s="245">
        <f t="shared" ca="1" si="6"/>
        <v>100</v>
      </c>
      <c r="H125" s="245">
        <f t="shared" ca="1" si="7"/>
        <v>100</v>
      </c>
      <c r="I125" s="245">
        <f t="shared" ca="1" si="8"/>
        <v>100</v>
      </c>
      <c r="J125" s="245">
        <f t="shared" ca="1" si="9"/>
        <v>100</v>
      </c>
      <c r="K125" s="245">
        <f t="shared" ca="1" si="10"/>
        <v>100</v>
      </c>
      <c r="L125" s="245">
        <f t="shared" ca="1" si="11"/>
        <v>100</v>
      </c>
      <c r="M125" s="245">
        <f t="shared" ca="1" si="12"/>
        <v>100</v>
      </c>
      <c r="N125" s="245">
        <f t="shared" ca="1" si="13"/>
        <v>100</v>
      </c>
      <c r="O125" s="245">
        <f t="shared" ca="1" si="14"/>
        <v>100</v>
      </c>
      <c r="P125" s="245">
        <f t="shared" ca="1" si="15"/>
        <v>54.508842817764389</v>
      </c>
      <c r="Q125" s="245">
        <f t="shared" ca="1" si="16"/>
        <v>100</v>
      </c>
      <c r="R125" s="245">
        <f t="shared" ca="1" si="17"/>
        <v>100</v>
      </c>
      <c r="S125" s="245">
        <f t="shared" ca="1" si="18"/>
        <v>100</v>
      </c>
      <c r="T125" s="246"/>
      <c r="U125" s="246"/>
      <c r="V125" s="246"/>
      <c r="W125" s="246"/>
      <c r="X125" s="246"/>
      <c r="Y125" s="246"/>
      <c r="Z125" s="246"/>
      <c r="AA125" s="246"/>
      <c r="AB125" s="246"/>
      <c r="AC125" s="246"/>
      <c r="AD125" s="246"/>
      <c r="AE125" s="246"/>
      <c r="AF125" s="247"/>
      <c r="AG125" s="247"/>
    </row>
    <row r="126" spans="1:33" x14ac:dyDescent="0.25">
      <c r="A126" s="245">
        <f ca="1">INDEX(Type!$Q$15:$Q$97,B57)</f>
        <v>7</v>
      </c>
      <c r="B126" s="245">
        <f t="shared" ca="1" si="1"/>
        <v>100</v>
      </c>
      <c r="C126" s="245">
        <f t="shared" ca="1" si="2"/>
        <v>53.293027581703875</v>
      </c>
      <c r="D126" s="245">
        <f t="shared" ca="1" si="3"/>
        <v>100</v>
      </c>
      <c r="E126" s="245">
        <f t="shared" ca="1" si="4"/>
        <v>100</v>
      </c>
      <c r="F126" s="245">
        <f t="shared" ca="1" si="5"/>
        <v>100</v>
      </c>
      <c r="G126" s="245">
        <f t="shared" ca="1" si="6"/>
        <v>100</v>
      </c>
      <c r="H126" s="245">
        <f t="shared" ca="1" si="7"/>
        <v>100</v>
      </c>
      <c r="I126" s="245">
        <f t="shared" ca="1" si="8"/>
        <v>100</v>
      </c>
      <c r="J126" s="245">
        <f t="shared" ca="1" si="9"/>
        <v>100</v>
      </c>
      <c r="K126" s="245">
        <f t="shared" ca="1" si="10"/>
        <v>100</v>
      </c>
      <c r="L126" s="245">
        <f t="shared" ca="1" si="11"/>
        <v>100</v>
      </c>
      <c r="M126" s="245">
        <f t="shared" ca="1" si="12"/>
        <v>100</v>
      </c>
      <c r="N126" s="245">
        <f t="shared" ca="1" si="13"/>
        <v>100</v>
      </c>
      <c r="O126" s="245">
        <f t="shared" ca="1" si="14"/>
        <v>100</v>
      </c>
      <c r="P126" s="245">
        <f t="shared" ca="1" si="15"/>
        <v>100</v>
      </c>
      <c r="Q126" s="245">
        <f t="shared" ca="1" si="16"/>
        <v>100</v>
      </c>
      <c r="R126" s="245">
        <f t="shared" ca="1" si="17"/>
        <v>100</v>
      </c>
      <c r="S126" s="245">
        <f t="shared" ca="1" si="18"/>
        <v>100</v>
      </c>
      <c r="T126" s="246"/>
      <c r="U126" s="246"/>
      <c r="V126" s="246"/>
      <c r="W126" s="246"/>
      <c r="X126" s="246"/>
      <c r="Y126" s="246"/>
      <c r="Z126" s="246"/>
      <c r="AA126" s="246"/>
      <c r="AB126" s="246"/>
      <c r="AC126" s="246"/>
      <c r="AD126" s="246"/>
      <c r="AE126" s="246"/>
      <c r="AF126" s="247"/>
      <c r="AG126" s="247"/>
    </row>
    <row r="127" spans="1:33" x14ac:dyDescent="0.25">
      <c r="A127" s="245">
        <f ca="1">INDEX(Type!$Q$15:$Q$97,B58)</f>
        <v>13</v>
      </c>
      <c r="B127" s="245">
        <f t="shared" ca="1" si="1"/>
        <v>100</v>
      </c>
      <c r="C127" s="245">
        <f t="shared" ca="1" si="2"/>
        <v>100</v>
      </c>
      <c r="D127" s="245">
        <f t="shared" ca="1" si="3"/>
        <v>52.39578003448657</v>
      </c>
      <c r="E127" s="245">
        <f t="shared" ca="1" si="4"/>
        <v>100</v>
      </c>
      <c r="F127" s="245">
        <f t="shared" ca="1" si="5"/>
        <v>100</v>
      </c>
      <c r="G127" s="245">
        <f t="shared" ca="1" si="6"/>
        <v>100</v>
      </c>
      <c r="H127" s="245">
        <f t="shared" ca="1" si="7"/>
        <v>100</v>
      </c>
      <c r="I127" s="245">
        <f t="shared" ca="1" si="8"/>
        <v>100</v>
      </c>
      <c r="J127" s="245">
        <f t="shared" ca="1" si="9"/>
        <v>100</v>
      </c>
      <c r="K127" s="245">
        <f t="shared" ca="1" si="10"/>
        <v>100</v>
      </c>
      <c r="L127" s="245">
        <f t="shared" ca="1" si="11"/>
        <v>100</v>
      </c>
      <c r="M127" s="245">
        <f t="shared" ca="1" si="12"/>
        <v>100</v>
      </c>
      <c r="N127" s="245">
        <f t="shared" ca="1" si="13"/>
        <v>100</v>
      </c>
      <c r="O127" s="245">
        <f t="shared" ca="1" si="14"/>
        <v>100</v>
      </c>
      <c r="P127" s="245">
        <f t="shared" ca="1" si="15"/>
        <v>100</v>
      </c>
      <c r="Q127" s="245">
        <f t="shared" ca="1" si="16"/>
        <v>100</v>
      </c>
      <c r="R127" s="245">
        <f t="shared" ca="1" si="17"/>
        <v>100</v>
      </c>
      <c r="S127" s="245">
        <f t="shared" ca="1" si="18"/>
        <v>100</v>
      </c>
      <c r="T127" s="246"/>
      <c r="U127" s="246"/>
      <c r="V127" s="246"/>
      <c r="W127" s="246"/>
      <c r="X127" s="246"/>
      <c r="Y127" s="246"/>
      <c r="Z127" s="246"/>
      <c r="AA127" s="246"/>
      <c r="AB127" s="246"/>
      <c r="AC127" s="246"/>
      <c r="AD127" s="246"/>
      <c r="AE127" s="246"/>
      <c r="AF127" s="247"/>
      <c r="AG127" s="247"/>
    </row>
    <row r="128" spans="1:33" x14ac:dyDescent="0.25">
      <c r="A128" s="245">
        <f ca="1">INDEX(Type!$Q$15:$Q$97,B59)</f>
        <v>14</v>
      </c>
      <c r="B128" s="245">
        <f t="shared" ca="1" si="1"/>
        <v>100</v>
      </c>
      <c r="C128" s="245">
        <f t="shared" ca="1" si="2"/>
        <v>100</v>
      </c>
      <c r="D128" s="245">
        <f t="shared" ca="1" si="3"/>
        <v>100</v>
      </c>
      <c r="E128" s="245">
        <f t="shared" ca="1" si="4"/>
        <v>50.286751873959822</v>
      </c>
      <c r="F128" s="245">
        <f t="shared" ca="1" si="5"/>
        <v>100</v>
      </c>
      <c r="G128" s="245">
        <f t="shared" ca="1" si="6"/>
        <v>100</v>
      </c>
      <c r="H128" s="245">
        <f t="shared" ca="1" si="7"/>
        <v>100</v>
      </c>
      <c r="I128" s="245">
        <f t="shared" ca="1" si="8"/>
        <v>100</v>
      </c>
      <c r="J128" s="245">
        <f t="shared" ca="1" si="9"/>
        <v>100</v>
      </c>
      <c r="K128" s="245">
        <f t="shared" ca="1" si="10"/>
        <v>100</v>
      </c>
      <c r="L128" s="245">
        <f t="shared" ca="1" si="11"/>
        <v>100</v>
      </c>
      <c r="M128" s="245">
        <f t="shared" ca="1" si="12"/>
        <v>100</v>
      </c>
      <c r="N128" s="245">
        <f t="shared" ca="1" si="13"/>
        <v>100</v>
      </c>
      <c r="O128" s="245">
        <f t="shared" ca="1" si="14"/>
        <v>100</v>
      </c>
      <c r="P128" s="245">
        <f t="shared" ca="1" si="15"/>
        <v>100</v>
      </c>
      <c r="Q128" s="245">
        <f t="shared" ca="1" si="16"/>
        <v>100</v>
      </c>
      <c r="R128" s="245">
        <f t="shared" ca="1" si="17"/>
        <v>100</v>
      </c>
      <c r="S128" s="245">
        <f t="shared" ca="1" si="18"/>
        <v>100</v>
      </c>
      <c r="T128" s="246"/>
      <c r="U128" s="246"/>
      <c r="V128" s="246"/>
      <c r="W128" s="246"/>
      <c r="X128" s="246"/>
      <c r="Y128" s="246"/>
      <c r="Z128" s="246"/>
      <c r="AA128" s="246"/>
      <c r="AB128" s="246"/>
      <c r="AC128" s="246"/>
      <c r="AD128" s="246"/>
      <c r="AE128" s="246"/>
      <c r="AF128" s="247"/>
      <c r="AG128" s="247"/>
    </row>
    <row r="129" spans="1:33" x14ac:dyDescent="0.25">
      <c r="A129" s="245">
        <f ca="1">INDEX(Type!$Q$15:$Q$97,B60)</f>
        <v>5</v>
      </c>
      <c r="B129" s="245">
        <f t="shared" ca="1" si="1"/>
        <v>100</v>
      </c>
      <c r="C129" s="245">
        <f t="shared" ca="1" si="2"/>
        <v>43.233917097734192</v>
      </c>
      <c r="D129" s="245">
        <f t="shared" ca="1" si="3"/>
        <v>100</v>
      </c>
      <c r="E129" s="245">
        <f t="shared" ca="1" si="4"/>
        <v>100</v>
      </c>
      <c r="F129" s="245">
        <f t="shared" ca="1" si="5"/>
        <v>100</v>
      </c>
      <c r="G129" s="245">
        <f t="shared" ca="1" si="6"/>
        <v>100</v>
      </c>
      <c r="H129" s="245">
        <f t="shared" ca="1" si="7"/>
        <v>100</v>
      </c>
      <c r="I129" s="245">
        <f t="shared" ca="1" si="8"/>
        <v>100</v>
      </c>
      <c r="J129" s="245">
        <f t="shared" ca="1" si="9"/>
        <v>100</v>
      </c>
      <c r="K129" s="245">
        <f t="shared" ca="1" si="10"/>
        <v>100</v>
      </c>
      <c r="L129" s="245">
        <f t="shared" ca="1" si="11"/>
        <v>100</v>
      </c>
      <c r="M129" s="245">
        <f t="shared" ca="1" si="12"/>
        <v>100</v>
      </c>
      <c r="N129" s="245">
        <f t="shared" ca="1" si="13"/>
        <v>100</v>
      </c>
      <c r="O129" s="245">
        <f t="shared" ca="1" si="14"/>
        <v>100</v>
      </c>
      <c r="P129" s="245">
        <f t="shared" ca="1" si="15"/>
        <v>100</v>
      </c>
      <c r="Q129" s="245">
        <f t="shared" ca="1" si="16"/>
        <v>100</v>
      </c>
      <c r="R129" s="245">
        <f t="shared" ca="1" si="17"/>
        <v>100</v>
      </c>
      <c r="S129" s="245">
        <f t="shared" ca="1" si="18"/>
        <v>100</v>
      </c>
      <c r="T129" s="246"/>
      <c r="U129" s="246"/>
      <c r="V129" s="246"/>
      <c r="W129" s="246"/>
      <c r="X129" s="246"/>
      <c r="Y129" s="246"/>
      <c r="Z129" s="246"/>
      <c r="AA129" s="246"/>
      <c r="AB129" s="246"/>
      <c r="AC129" s="246"/>
      <c r="AD129" s="246"/>
      <c r="AE129" s="246"/>
      <c r="AF129" s="247"/>
      <c r="AG129" s="247"/>
    </row>
    <row r="130" spans="1:33" x14ac:dyDescent="0.25">
      <c r="A130" s="245">
        <f ca="1">INDEX(Type!$Q$15:$Q$97,B61)</f>
        <v>15</v>
      </c>
      <c r="B130" s="245">
        <f t="shared" ca="1" si="1"/>
        <v>100</v>
      </c>
      <c r="C130" s="245">
        <f t="shared" ca="1" si="2"/>
        <v>100</v>
      </c>
      <c r="D130" s="245">
        <f t="shared" ca="1" si="3"/>
        <v>100</v>
      </c>
      <c r="E130" s="245">
        <f t="shared" ca="1" si="4"/>
        <v>41.068256435449385</v>
      </c>
      <c r="F130" s="245">
        <f t="shared" ca="1" si="5"/>
        <v>100</v>
      </c>
      <c r="G130" s="245">
        <f t="shared" ca="1" si="6"/>
        <v>100</v>
      </c>
      <c r="H130" s="245">
        <f t="shared" ca="1" si="7"/>
        <v>100</v>
      </c>
      <c r="I130" s="245">
        <f t="shared" ca="1" si="8"/>
        <v>100</v>
      </c>
      <c r="J130" s="245">
        <f t="shared" ca="1" si="9"/>
        <v>100</v>
      </c>
      <c r="K130" s="245">
        <f t="shared" ca="1" si="10"/>
        <v>100</v>
      </c>
      <c r="L130" s="245">
        <f t="shared" ca="1" si="11"/>
        <v>100</v>
      </c>
      <c r="M130" s="245">
        <f t="shared" ca="1" si="12"/>
        <v>100</v>
      </c>
      <c r="N130" s="245">
        <f t="shared" ca="1" si="13"/>
        <v>100</v>
      </c>
      <c r="O130" s="245">
        <f t="shared" ca="1" si="14"/>
        <v>100</v>
      </c>
      <c r="P130" s="245">
        <f t="shared" ca="1" si="15"/>
        <v>100</v>
      </c>
      <c r="Q130" s="245">
        <f t="shared" ca="1" si="16"/>
        <v>100</v>
      </c>
      <c r="R130" s="245">
        <f t="shared" ca="1" si="17"/>
        <v>100</v>
      </c>
      <c r="S130" s="245">
        <f t="shared" ca="1" si="18"/>
        <v>100</v>
      </c>
      <c r="T130" s="246"/>
      <c r="U130" s="246"/>
      <c r="V130" s="246"/>
      <c r="W130" s="246"/>
      <c r="X130" s="246"/>
      <c r="Y130" s="246"/>
      <c r="Z130" s="246"/>
      <c r="AA130" s="246"/>
      <c r="AB130" s="246"/>
      <c r="AC130" s="246"/>
      <c r="AD130" s="246"/>
      <c r="AE130" s="246"/>
      <c r="AF130" s="247"/>
      <c r="AG130" s="247"/>
    </row>
    <row r="131" spans="1:33" x14ac:dyDescent="0.25">
      <c r="A131" s="245">
        <f ca="1">INDEX(Type!$Q$15:$Q$97,B62)</f>
        <v>36</v>
      </c>
      <c r="B131" s="245">
        <f t="shared" ca="1" si="1"/>
        <v>100</v>
      </c>
      <c r="C131" s="245">
        <f t="shared" ca="1" si="2"/>
        <v>100</v>
      </c>
      <c r="D131" s="245">
        <f t="shared" ca="1" si="3"/>
        <v>100</v>
      </c>
      <c r="E131" s="245">
        <f t="shared" ca="1" si="4"/>
        <v>100</v>
      </c>
      <c r="F131" s="245">
        <f t="shared" ca="1" si="5"/>
        <v>100</v>
      </c>
      <c r="G131" s="245">
        <f t="shared" ca="1" si="6"/>
        <v>100</v>
      </c>
      <c r="H131" s="245">
        <f t="shared" ca="1" si="7"/>
        <v>100</v>
      </c>
      <c r="I131" s="245">
        <f t="shared" ca="1" si="8"/>
        <v>100</v>
      </c>
      <c r="J131" s="245">
        <f t="shared" ca="1" si="9"/>
        <v>100</v>
      </c>
      <c r="K131" s="245">
        <f t="shared" ca="1" si="10"/>
        <v>100</v>
      </c>
      <c r="L131" s="245">
        <f t="shared" ca="1" si="11"/>
        <v>40.400619026630061</v>
      </c>
      <c r="M131" s="245">
        <f t="shared" ca="1" si="12"/>
        <v>100</v>
      </c>
      <c r="N131" s="245">
        <f t="shared" ca="1" si="13"/>
        <v>100</v>
      </c>
      <c r="O131" s="245">
        <f t="shared" ca="1" si="14"/>
        <v>100</v>
      </c>
      <c r="P131" s="245">
        <f t="shared" ca="1" si="15"/>
        <v>100</v>
      </c>
      <c r="Q131" s="245">
        <f t="shared" ca="1" si="16"/>
        <v>100</v>
      </c>
      <c r="R131" s="245">
        <f t="shared" ca="1" si="17"/>
        <v>100</v>
      </c>
      <c r="S131" s="245">
        <f t="shared" ca="1" si="18"/>
        <v>100</v>
      </c>
      <c r="T131" s="246"/>
      <c r="U131" s="246"/>
      <c r="V131" s="246"/>
      <c r="W131" s="246"/>
      <c r="X131" s="246"/>
      <c r="Y131" s="246"/>
      <c r="Z131" s="246"/>
      <c r="AA131" s="246"/>
      <c r="AB131" s="246"/>
      <c r="AC131" s="246"/>
      <c r="AD131" s="246"/>
      <c r="AE131" s="246"/>
      <c r="AF131" s="247"/>
      <c r="AG131" s="247"/>
    </row>
    <row r="132" spans="1:33" x14ac:dyDescent="0.25">
      <c r="A132" s="245">
        <f ca="1">INDEX(Type!$Q$15:$Q$97,B63)</f>
        <v>17</v>
      </c>
      <c r="B132" s="245">
        <f t="shared" ca="1" si="1"/>
        <v>100</v>
      </c>
      <c r="C132" s="245">
        <f t="shared" ca="1" si="2"/>
        <v>100</v>
      </c>
      <c r="D132" s="245">
        <f t="shared" ca="1" si="3"/>
        <v>100</v>
      </c>
      <c r="E132" s="245">
        <f t="shared" ca="1" si="4"/>
        <v>38.248075552420325</v>
      </c>
      <c r="F132" s="245">
        <f t="shared" ca="1" si="5"/>
        <v>100</v>
      </c>
      <c r="G132" s="245">
        <f t="shared" ca="1" si="6"/>
        <v>100</v>
      </c>
      <c r="H132" s="245">
        <f t="shared" ca="1" si="7"/>
        <v>100</v>
      </c>
      <c r="I132" s="245">
        <f t="shared" ca="1" si="8"/>
        <v>100</v>
      </c>
      <c r="J132" s="245">
        <f t="shared" ca="1" si="9"/>
        <v>100</v>
      </c>
      <c r="K132" s="245">
        <f t="shared" ca="1" si="10"/>
        <v>100</v>
      </c>
      <c r="L132" s="245">
        <f t="shared" ca="1" si="11"/>
        <v>100</v>
      </c>
      <c r="M132" s="245">
        <f t="shared" ca="1" si="12"/>
        <v>100</v>
      </c>
      <c r="N132" s="245">
        <f t="shared" ca="1" si="13"/>
        <v>100</v>
      </c>
      <c r="O132" s="245">
        <f t="shared" ca="1" si="14"/>
        <v>100</v>
      </c>
      <c r="P132" s="245">
        <f t="shared" ca="1" si="15"/>
        <v>100</v>
      </c>
      <c r="Q132" s="245">
        <f t="shared" ca="1" si="16"/>
        <v>100</v>
      </c>
      <c r="R132" s="245">
        <f t="shared" ca="1" si="17"/>
        <v>100</v>
      </c>
      <c r="S132" s="245">
        <f t="shared" ca="1" si="18"/>
        <v>100</v>
      </c>
      <c r="T132" s="246"/>
      <c r="U132" s="246"/>
      <c r="V132" s="246"/>
      <c r="W132" s="246"/>
      <c r="X132" s="246"/>
      <c r="Y132" s="246"/>
      <c r="Z132" s="246"/>
      <c r="AA132" s="246"/>
      <c r="AB132" s="246"/>
      <c r="AC132" s="246"/>
      <c r="AD132" s="246"/>
      <c r="AE132" s="246"/>
      <c r="AF132" s="247"/>
      <c r="AG132" s="247"/>
    </row>
    <row r="133" spans="1:33" x14ac:dyDescent="0.25">
      <c r="A133" s="245">
        <f ca="1">INDEX(Type!$Q$15:$Q$97,B64)</f>
        <v>3</v>
      </c>
      <c r="B133" s="245">
        <f t="shared" ca="1" si="1"/>
        <v>35.033401373940521</v>
      </c>
      <c r="C133" s="245">
        <f t="shared" ca="1" si="2"/>
        <v>100</v>
      </c>
      <c r="D133" s="245">
        <f t="shared" ca="1" si="3"/>
        <v>100</v>
      </c>
      <c r="E133" s="245">
        <f t="shared" ca="1" si="4"/>
        <v>100</v>
      </c>
      <c r="F133" s="245">
        <f t="shared" ca="1" si="5"/>
        <v>100</v>
      </c>
      <c r="G133" s="245">
        <f t="shared" ca="1" si="6"/>
        <v>100</v>
      </c>
      <c r="H133" s="245">
        <f t="shared" ca="1" si="7"/>
        <v>100</v>
      </c>
      <c r="I133" s="245">
        <f t="shared" ca="1" si="8"/>
        <v>100</v>
      </c>
      <c r="J133" s="245">
        <f t="shared" ca="1" si="9"/>
        <v>100</v>
      </c>
      <c r="K133" s="245">
        <f t="shared" ca="1" si="10"/>
        <v>100</v>
      </c>
      <c r="L133" s="245">
        <f t="shared" ca="1" si="11"/>
        <v>100</v>
      </c>
      <c r="M133" s="245">
        <f t="shared" ca="1" si="12"/>
        <v>100</v>
      </c>
      <c r="N133" s="245">
        <f t="shared" ca="1" si="13"/>
        <v>100</v>
      </c>
      <c r="O133" s="245">
        <f t="shared" ca="1" si="14"/>
        <v>100</v>
      </c>
      <c r="P133" s="245">
        <f t="shared" ca="1" si="15"/>
        <v>100</v>
      </c>
      <c r="Q133" s="245">
        <f t="shared" ca="1" si="16"/>
        <v>100</v>
      </c>
      <c r="R133" s="245">
        <f t="shared" ca="1" si="17"/>
        <v>100</v>
      </c>
      <c r="S133" s="245">
        <f t="shared" ca="1" si="18"/>
        <v>100</v>
      </c>
      <c r="T133" s="246"/>
      <c r="U133" s="246"/>
      <c r="V133" s="246"/>
      <c r="W133" s="246"/>
      <c r="X133" s="246"/>
      <c r="Y133" s="246"/>
      <c r="Z133" s="246"/>
      <c r="AA133" s="246"/>
      <c r="AB133" s="246"/>
      <c r="AC133" s="246"/>
      <c r="AD133" s="246"/>
      <c r="AE133" s="246"/>
      <c r="AF133" s="247"/>
      <c r="AG133" s="247"/>
    </row>
    <row r="134" spans="1:33" x14ac:dyDescent="0.25">
      <c r="A134" s="245">
        <f ca="1">INDEX(Type!$Q$15:$Q$97,B65)</f>
        <v>22</v>
      </c>
      <c r="B134" s="245">
        <f t="shared" ca="1" si="1"/>
        <v>100</v>
      </c>
      <c r="C134" s="245">
        <f t="shared" ca="1" si="2"/>
        <v>100</v>
      </c>
      <c r="D134" s="245">
        <f t="shared" ca="1" si="3"/>
        <v>100</v>
      </c>
      <c r="E134" s="245">
        <f t="shared" ca="1" si="4"/>
        <v>100</v>
      </c>
      <c r="F134" s="245">
        <f t="shared" ca="1" si="5"/>
        <v>100</v>
      </c>
      <c r="G134" s="245">
        <f t="shared" ca="1" si="6"/>
        <v>33.432017803703125</v>
      </c>
      <c r="H134" s="245">
        <f t="shared" ca="1" si="7"/>
        <v>100</v>
      </c>
      <c r="I134" s="245">
        <f t="shared" ca="1" si="8"/>
        <v>100</v>
      </c>
      <c r="J134" s="245">
        <f t="shared" ca="1" si="9"/>
        <v>100</v>
      </c>
      <c r="K134" s="245">
        <f t="shared" ca="1" si="10"/>
        <v>100</v>
      </c>
      <c r="L134" s="245">
        <f t="shared" ca="1" si="11"/>
        <v>100</v>
      </c>
      <c r="M134" s="245">
        <f t="shared" ca="1" si="12"/>
        <v>100</v>
      </c>
      <c r="N134" s="245">
        <f t="shared" ca="1" si="13"/>
        <v>100</v>
      </c>
      <c r="O134" s="245">
        <f t="shared" ca="1" si="14"/>
        <v>100</v>
      </c>
      <c r="P134" s="245">
        <f t="shared" ca="1" si="15"/>
        <v>100</v>
      </c>
      <c r="Q134" s="245">
        <f t="shared" ca="1" si="16"/>
        <v>100</v>
      </c>
      <c r="R134" s="245">
        <f t="shared" ca="1" si="17"/>
        <v>100</v>
      </c>
      <c r="S134" s="245">
        <f t="shared" ca="1" si="18"/>
        <v>100</v>
      </c>
      <c r="T134" s="246"/>
      <c r="U134" s="246"/>
      <c r="V134" s="246"/>
      <c r="W134" s="246"/>
      <c r="X134" s="246"/>
      <c r="Y134" s="246"/>
      <c r="Z134" s="246"/>
      <c r="AA134" s="246"/>
      <c r="AB134" s="246"/>
      <c r="AC134" s="246"/>
      <c r="AD134" s="246"/>
      <c r="AE134" s="246"/>
      <c r="AF134" s="247"/>
      <c r="AG134" s="247"/>
    </row>
    <row r="135" spans="1:33" x14ac:dyDescent="0.25">
      <c r="A135" s="245">
        <f ca="1">INDEX(Type!$Q$15:$Q$97,B66)</f>
        <v>16</v>
      </c>
      <c r="B135" s="245">
        <f t="shared" ca="1" si="1"/>
        <v>100</v>
      </c>
      <c r="C135" s="245">
        <f t="shared" ca="1" si="2"/>
        <v>100</v>
      </c>
      <c r="D135" s="245">
        <f t="shared" ca="1" si="3"/>
        <v>100</v>
      </c>
      <c r="E135" s="245">
        <f t="shared" ca="1" si="4"/>
        <v>28.931918646607041</v>
      </c>
      <c r="F135" s="245">
        <f t="shared" ca="1" si="5"/>
        <v>100</v>
      </c>
      <c r="G135" s="245">
        <f t="shared" ca="1" si="6"/>
        <v>100</v>
      </c>
      <c r="H135" s="245">
        <f t="shared" ca="1" si="7"/>
        <v>100</v>
      </c>
      <c r="I135" s="245">
        <f t="shared" ca="1" si="8"/>
        <v>100</v>
      </c>
      <c r="J135" s="245">
        <f t="shared" ca="1" si="9"/>
        <v>100</v>
      </c>
      <c r="K135" s="245">
        <f t="shared" ca="1" si="10"/>
        <v>100</v>
      </c>
      <c r="L135" s="245">
        <f t="shared" ca="1" si="11"/>
        <v>100</v>
      </c>
      <c r="M135" s="245">
        <f t="shared" ca="1" si="12"/>
        <v>100</v>
      </c>
      <c r="N135" s="245">
        <f t="shared" ca="1" si="13"/>
        <v>100</v>
      </c>
      <c r="O135" s="245">
        <f t="shared" ca="1" si="14"/>
        <v>100</v>
      </c>
      <c r="P135" s="245">
        <f t="shared" ca="1" si="15"/>
        <v>100</v>
      </c>
      <c r="Q135" s="245">
        <f t="shared" ca="1" si="16"/>
        <v>100</v>
      </c>
      <c r="R135" s="245">
        <f t="shared" ca="1" si="17"/>
        <v>100</v>
      </c>
      <c r="S135" s="245">
        <f t="shared" ca="1" si="18"/>
        <v>100</v>
      </c>
      <c r="T135" s="246"/>
      <c r="U135" s="246"/>
      <c r="V135" s="246"/>
      <c r="W135" s="246"/>
      <c r="X135" s="246"/>
      <c r="Y135" s="246"/>
      <c r="Z135" s="246"/>
      <c r="AA135" s="246"/>
      <c r="AB135" s="246"/>
      <c r="AC135" s="246"/>
      <c r="AD135" s="246"/>
      <c r="AE135" s="246"/>
      <c r="AF135" s="247"/>
      <c r="AG135" s="247"/>
    </row>
    <row r="136" spans="1:33" x14ac:dyDescent="0.25">
      <c r="A136" s="245">
        <f ca="1">INDEX(Type!$Q$15:$Q$97,B67)</f>
        <v>1</v>
      </c>
      <c r="B136" s="245">
        <f t="shared" ca="1" si="1"/>
        <v>27.931398441865284</v>
      </c>
      <c r="C136" s="245">
        <f t="shared" ca="1" si="2"/>
        <v>100</v>
      </c>
      <c r="D136" s="245">
        <f t="shared" ca="1" si="3"/>
        <v>100</v>
      </c>
      <c r="E136" s="245">
        <f t="shared" ca="1" si="4"/>
        <v>100</v>
      </c>
      <c r="F136" s="245">
        <f t="shared" ca="1" si="5"/>
        <v>100</v>
      </c>
      <c r="G136" s="245">
        <f t="shared" ca="1" si="6"/>
        <v>100</v>
      </c>
      <c r="H136" s="245">
        <f t="shared" ca="1" si="7"/>
        <v>100</v>
      </c>
      <c r="I136" s="245">
        <f t="shared" ca="1" si="8"/>
        <v>100</v>
      </c>
      <c r="J136" s="245">
        <f t="shared" ca="1" si="9"/>
        <v>100</v>
      </c>
      <c r="K136" s="245">
        <f t="shared" ca="1" si="10"/>
        <v>100</v>
      </c>
      <c r="L136" s="245">
        <f t="shared" ca="1" si="11"/>
        <v>100</v>
      </c>
      <c r="M136" s="245">
        <f t="shared" ca="1" si="12"/>
        <v>100</v>
      </c>
      <c r="N136" s="245">
        <f t="shared" ca="1" si="13"/>
        <v>100</v>
      </c>
      <c r="O136" s="245">
        <f t="shared" ca="1" si="14"/>
        <v>100</v>
      </c>
      <c r="P136" s="245">
        <f t="shared" ca="1" si="15"/>
        <v>100</v>
      </c>
      <c r="Q136" s="245">
        <f t="shared" ca="1" si="16"/>
        <v>100</v>
      </c>
      <c r="R136" s="245">
        <f t="shared" ca="1" si="17"/>
        <v>100</v>
      </c>
      <c r="S136" s="245">
        <f t="shared" ca="1" si="18"/>
        <v>100</v>
      </c>
      <c r="T136" s="246"/>
      <c r="U136" s="246"/>
      <c r="V136" s="246"/>
      <c r="W136" s="246"/>
      <c r="X136" s="246"/>
      <c r="Y136" s="246"/>
      <c r="Z136" s="246"/>
      <c r="AA136" s="246"/>
      <c r="AB136" s="246"/>
      <c r="AC136" s="246"/>
      <c r="AD136" s="246"/>
      <c r="AE136" s="246"/>
      <c r="AF136" s="247"/>
      <c r="AG136" s="247"/>
    </row>
    <row r="137" spans="1:33" x14ac:dyDescent="0.25">
      <c r="A137" s="245">
        <f ca="1">INDEX(Type!$Q$15:$Q$97,B68)</f>
        <v>61</v>
      </c>
      <c r="B137" s="245">
        <f t="shared" ca="1" si="1"/>
        <v>100</v>
      </c>
      <c r="C137" s="245">
        <f t="shared" ca="1" si="2"/>
        <v>100</v>
      </c>
      <c r="D137" s="245">
        <f t="shared" ca="1" si="3"/>
        <v>100</v>
      </c>
      <c r="E137" s="245">
        <f t="shared" ca="1" si="4"/>
        <v>100</v>
      </c>
      <c r="F137" s="245">
        <f t="shared" ca="1" si="5"/>
        <v>100</v>
      </c>
      <c r="G137" s="245">
        <f t="shared" ca="1" si="6"/>
        <v>100</v>
      </c>
      <c r="H137" s="245">
        <f t="shared" ca="1" si="7"/>
        <v>100</v>
      </c>
      <c r="I137" s="245">
        <f t="shared" ca="1" si="8"/>
        <v>100</v>
      </c>
      <c r="J137" s="245">
        <f t="shared" ca="1" si="9"/>
        <v>100</v>
      </c>
      <c r="K137" s="245">
        <f t="shared" ca="1" si="10"/>
        <v>100</v>
      </c>
      <c r="L137" s="245">
        <f t="shared" ca="1" si="11"/>
        <v>100</v>
      </c>
      <c r="M137" s="245">
        <f t="shared" ca="1" si="12"/>
        <v>100</v>
      </c>
      <c r="N137" s="245">
        <f t="shared" ca="1" si="13"/>
        <v>100</v>
      </c>
      <c r="O137" s="245">
        <f t="shared" ca="1" si="14"/>
        <v>100</v>
      </c>
      <c r="P137" s="245">
        <f t="shared" ca="1" si="15"/>
        <v>100</v>
      </c>
      <c r="Q137" s="245">
        <f t="shared" ca="1" si="16"/>
        <v>100</v>
      </c>
      <c r="R137" s="245">
        <f t="shared" ca="1" si="17"/>
        <v>100</v>
      </c>
      <c r="S137" s="245">
        <f t="shared" ca="1" si="18"/>
        <v>20.898874794273471</v>
      </c>
      <c r="T137" s="246"/>
      <c r="U137" s="246"/>
      <c r="V137" s="246"/>
      <c r="W137" s="246"/>
      <c r="X137" s="246"/>
      <c r="Y137" s="246"/>
      <c r="Z137" s="246"/>
      <c r="AA137" s="246"/>
      <c r="AB137" s="246"/>
      <c r="AC137" s="246"/>
      <c r="AD137" s="246"/>
      <c r="AE137" s="246"/>
      <c r="AF137" s="247"/>
      <c r="AG137" s="247"/>
    </row>
    <row r="138" spans="1:33" x14ac:dyDescent="0.25">
      <c r="A138" s="245">
        <f ca="1">INDEX(Type!$Q$15:$Q$97,B69)</f>
        <v>35</v>
      </c>
      <c r="B138" s="245">
        <f t="shared" ca="1" si="1"/>
        <v>100</v>
      </c>
      <c r="C138" s="245">
        <f t="shared" ca="1" si="2"/>
        <v>100</v>
      </c>
      <c r="D138" s="245">
        <f t="shared" ca="1" si="3"/>
        <v>100</v>
      </c>
      <c r="E138" s="245">
        <f t="shared" ca="1" si="4"/>
        <v>100</v>
      </c>
      <c r="F138" s="245">
        <f t="shared" ca="1" si="5"/>
        <v>100</v>
      </c>
      <c r="G138" s="245">
        <f t="shared" ca="1" si="6"/>
        <v>100</v>
      </c>
      <c r="H138" s="245">
        <f t="shared" ca="1" si="7"/>
        <v>100</v>
      </c>
      <c r="I138" s="245">
        <f t="shared" ca="1" si="8"/>
        <v>100</v>
      </c>
      <c r="J138" s="245">
        <f t="shared" ca="1" si="9"/>
        <v>100</v>
      </c>
      <c r="K138" s="245">
        <f t="shared" ca="1" si="10"/>
        <v>100</v>
      </c>
      <c r="L138" s="245">
        <f t="shared" ca="1" si="11"/>
        <v>19.114117162495347</v>
      </c>
      <c r="M138" s="245">
        <f t="shared" ca="1" si="12"/>
        <v>100</v>
      </c>
      <c r="N138" s="245">
        <f t="shared" ca="1" si="13"/>
        <v>100</v>
      </c>
      <c r="O138" s="245">
        <f t="shared" ca="1" si="14"/>
        <v>100</v>
      </c>
      <c r="P138" s="245">
        <f t="shared" ca="1" si="15"/>
        <v>100</v>
      </c>
      <c r="Q138" s="245">
        <f t="shared" ca="1" si="16"/>
        <v>100</v>
      </c>
      <c r="R138" s="245">
        <f t="shared" ca="1" si="17"/>
        <v>100</v>
      </c>
      <c r="S138" s="245">
        <f t="shared" ca="1" si="18"/>
        <v>100</v>
      </c>
      <c r="T138" s="246"/>
      <c r="U138" s="246"/>
      <c r="V138" s="246"/>
      <c r="W138" s="246"/>
      <c r="X138" s="246"/>
      <c r="Y138" s="246"/>
      <c r="Z138" s="246"/>
      <c r="AA138" s="246"/>
      <c r="AB138" s="246"/>
      <c r="AC138" s="246"/>
      <c r="AD138" s="246"/>
      <c r="AE138" s="246"/>
      <c r="AF138" s="247"/>
      <c r="AG138" s="247"/>
    </row>
    <row r="139" spans="1:33" x14ac:dyDescent="0.25">
      <c r="A139" s="245">
        <f ca="1">INDEX(Type!$Q$15:$Q$97,B70)</f>
        <v>40</v>
      </c>
      <c r="B139" s="245">
        <f t="shared" ca="1" si="1"/>
        <v>100</v>
      </c>
      <c r="C139" s="245">
        <f t="shared" ca="1" si="2"/>
        <v>100</v>
      </c>
      <c r="D139" s="245">
        <f t="shared" ca="1" si="3"/>
        <v>100</v>
      </c>
      <c r="E139" s="245">
        <f t="shared" ca="1" si="4"/>
        <v>100</v>
      </c>
      <c r="F139" s="245">
        <f t="shared" ca="1" si="5"/>
        <v>100</v>
      </c>
      <c r="G139" s="245">
        <f t="shared" ca="1" si="6"/>
        <v>100</v>
      </c>
      <c r="H139" s="245">
        <f t="shared" ca="1" si="7"/>
        <v>100</v>
      </c>
      <c r="I139" s="245">
        <f t="shared" ca="1" si="8"/>
        <v>100</v>
      </c>
      <c r="J139" s="245">
        <f t="shared" ca="1" si="9"/>
        <v>100</v>
      </c>
      <c r="K139" s="245">
        <f t="shared" ca="1" si="10"/>
        <v>100</v>
      </c>
      <c r="L139" s="245">
        <f t="shared" ca="1" si="11"/>
        <v>100</v>
      </c>
      <c r="M139" s="245">
        <f t="shared" ca="1" si="12"/>
        <v>12.972320775380913</v>
      </c>
      <c r="N139" s="245">
        <f t="shared" ca="1" si="13"/>
        <v>100</v>
      </c>
      <c r="O139" s="245">
        <f t="shared" ca="1" si="14"/>
        <v>100</v>
      </c>
      <c r="P139" s="245">
        <f t="shared" ca="1" si="15"/>
        <v>100</v>
      </c>
      <c r="Q139" s="245">
        <f t="shared" ca="1" si="16"/>
        <v>100</v>
      </c>
      <c r="R139" s="245">
        <f t="shared" ca="1" si="17"/>
        <v>100</v>
      </c>
      <c r="S139" s="245">
        <f t="shared" ca="1" si="18"/>
        <v>100</v>
      </c>
      <c r="T139" s="246"/>
      <c r="U139" s="246"/>
      <c r="V139" s="246"/>
      <c r="W139" s="246"/>
      <c r="X139" s="246"/>
      <c r="Y139" s="246"/>
      <c r="Z139" s="246"/>
      <c r="AA139" s="246"/>
      <c r="AB139" s="246"/>
      <c r="AC139" s="246"/>
      <c r="AD139" s="246"/>
      <c r="AE139" s="246"/>
      <c r="AF139" s="247"/>
      <c r="AG139" s="247"/>
    </row>
    <row r="140" spans="1:33" x14ac:dyDescent="0.25">
      <c r="A140" s="245">
        <f ca="1">INDEX(Type!$Q$15:$Q$97,B71)</f>
        <v>21</v>
      </c>
      <c r="B140" s="245">
        <f t="shared" ca="1" si="1"/>
        <v>100</v>
      </c>
      <c r="C140" s="245">
        <f t="shared" ca="1" si="2"/>
        <v>100</v>
      </c>
      <c r="D140" s="245">
        <f t="shared" ca="1" si="3"/>
        <v>100</v>
      </c>
      <c r="E140" s="245">
        <f t="shared" ca="1" si="4"/>
        <v>100</v>
      </c>
      <c r="F140" s="245">
        <f t="shared" ca="1" si="5"/>
        <v>100</v>
      </c>
      <c r="G140" s="245">
        <f t="shared" ca="1" si="6"/>
        <v>10.425584786476568</v>
      </c>
      <c r="H140" s="245">
        <f t="shared" ca="1" si="7"/>
        <v>100</v>
      </c>
      <c r="I140" s="245">
        <f t="shared" ca="1" si="8"/>
        <v>100</v>
      </c>
      <c r="J140" s="245">
        <f t="shared" ca="1" si="9"/>
        <v>100</v>
      </c>
      <c r="K140" s="245">
        <f t="shared" ca="1" si="10"/>
        <v>100</v>
      </c>
      <c r="L140" s="245">
        <f t="shared" ca="1" si="11"/>
        <v>100</v>
      </c>
      <c r="M140" s="245">
        <f t="shared" ca="1" si="12"/>
        <v>100</v>
      </c>
      <c r="N140" s="245">
        <f t="shared" ca="1" si="13"/>
        <v>100</v>
      </c>
      <c r="O140" s="245">
        <f t="shared" ca="1" si="14"/>
        <v>100</v>
      </c>
      <c r="P140" s="245">
        <f t="shared" ca="1" si="15"/>
        <v>100</v>
      </c>
      <c r="Q140" s="245">
        <f t="shared" ca="1" si="16"/>
        <v>100</v>
      </c>
      <c r="R140" s="245">
        <f t="shared" ca="1" si="17"/>
        <v>100</v>
      </c>
      <c r="S140" s="245">
        <f t="shared" ca="1" si="18"/>
        <v>100</v>
      </c>
      <c r="T140" s="246"/>
      <c r="U140" s="246"/>
      <c r="V140" s="246"/>
      <c r="W140" s="246"/>
      <c r="X140" s="246"/>
      <c r="Y140" s="246"/>
      <c r="Z140" s="246"/>
      <c r="AA140" s="246"/>
      <c r="AB140" s="246"/>
      <c r="AC140" s="246"/>
      <c r="AD140" s="246"/>
      <c r="AE140" s="246"/>
      <c r="AF140" s="247"/>
      <c r="AG140" s="247"/>
    </row>
    <row r="141" spans="1:33" x14ac:dyDescent="0.25">
      <c r="A141" s="245">
        <f ca="1">INDEX(Type!$Q$15:$Q$97,B72)</f>
        <v>34</v>
      </c>
      <c r="B141" s="245">
        <f t="shared" ca="1" si="1"/>
        <v>100</v>
      </c>
      <c r="C141" s="245">
        <f t="shared" ca="1" si="2"/>
        <v>100</v>
      </c>
      <c r="D141" s="245">
        <f t="shared" ca="1" si="3"/>
        <v>100</v>
      </c>
      <c r="E141" s="245">
        <f t="shared" ca="1" si="4"/>
        <v>100</v>
      </c>
      <c r="F141" s="245">
        <f t="shared" ca="1" si="5"/>
        <v>100</v>
      </c>
      <c r="G141" s="245">
        <f t="shared" ca="1" si="6"/>
        <v>100</v>
      </c>
      <c r="H141" s="245">
        <f t="shared" ca="1" si="7"/>
        <v>100</v>
      </c>
      <c r="I141" s="245">
        <f t="shared" ca="1" si="8"/>
        <v>100</v>
      </c>
      <c r="J141" s="245">
        <f t="shared" ca="1" si="9"/>
        <v>100</v>
      </c>
      <c r="K141" s="245">
        <f t="shared" ca="1" si="10"/>
        <v>100</v>
      </c>
      <c r="L141" s="245">
        <f t="shared" ca="1" si="11"/>
        <v>3.0244830586776152</v>
      </c>
      <c r="M141" s="245">
        <f t="shared" ca="1" si="12"/>
        <v>100</v>
      </c>
      <c r="N141" s="245">
        <f t="shared" ca="1" si="13"/>
        <v>100</v>
      </c>
      <c r="O141" s="245">
        <f t="shared" ca="1" si="14"/>
        <v>100</v>
      </c>
      <c r="P141" s="245">
        <f t="shared" ca="1" si="15"/>
        <v>100</v>
      </c>
      <c r="Q141" s="245">
        <f t="shared" ca="1" si="16"/>
        <v>100</v>
      </c>
      <c r="R141" s="245">
        <f t="shared" ca="1" si="17"/>
        <v>100</v>
      </c>
      <c r="S141" s="245">
        <f t="shared" ca="1" si="18"/>
        <v>100</v>
      </c>
      <c r="T141" s="246"/>
      <c r="U141" s="246"/>
      <c r="V141" s="246"/>
      <c r="W141" s="246"/>
      <c r="X141" s="246"/>
      <c r="Y141" s="246"/>
      <c r="Z141" s="246"/>
      <c r="AA141" s="246"/>
      <c r="AB141" s="246"/>
      <c r="AC141" s="246"/>
      <c r="AD141" s="246"/>
      <c r="AE141" s="246"/>
      <c r="AF141" s="247"/>
      <c r="AG141" s="247"/>
    </row>
    <row r="142" spans="1:33" x14ac:dyDescent="0.25">
      <c r="A142" s="245">
        <f ca="1">INDEX(Type!$Q$15:$Q$97,B73)</f>
        <v>2</v>
      </c>
      <c r="B142" s="245">
        <f t="shared" ca="1" si="1"/>
        <v>0</v>
      </c>
      <c r="C142" s="245">
        <f t="shared" ca="1" si="2"/>
        <v>100</v>
      </c>
      <c r="D142" s="245">
        <f t="shared" ca="1" si="3"/>
        <v>100</v>
      </c>
      <c r="E142" s="245">
        <f t="shared" ca="1" si="4"/>
        <v>100</v>
      </c>
      <c r="F142" s="245">
        <f t="shared" ca="1" si="5"/>
        <v>100</v>
      </c>
      <c r="G142" s="245">
        <f t="shared" ca="1" si="6"/>
        <v>100</v>
      </c>
      <c r="H142" s="245">
        <f t="shared" ca="1" si="7"/>
        <v>100</v>
      </c>
      <c r="I142" s="245">
        <f t="shared" ca="1" si="8"/>
        <v>100</v>
      </c>
      <c r="J142" s="245">
        <f t="shared" ca="1" si="9"/>
        <v>100</v>
      </c>
      <c r="K142" s="245">
        <f t="shared" ca="1" si="10"/>
        <v>100</v>
      </c>
      <c r="L142" s="245">
        <f t="shared" ca="1" si="11"/>
        <v>100</v>
      </c>
      <c r="M142" s="245">
        <f t="shared" ca="1" si="12"/>
        <v>100</v>
      </c>
      <c r="N142" s="245">
        <f t="shared" ca="1" si="13"/>
        <v>100</v>
      </c>
      <c r="O142" s="245">
        <f t="shared" ca="1" si="14"/>
        <v>100</v>
      </c>
      <c r="P142" s="245">
        <f t="shared" ca="1" si="15"/>
        <v>100</v>
      </c>
      <c r="Q142" s="245">
        <f t="shared" ca="1" si="16"/>
        <v>100</v>
      </c>
      <c r="R142" s="245">
        <f t="shared" ca="1" si="17"/>
        <v>100</v>
      </c>
      <c r="S142" s="245">
        <f t="shared" ca="1" si="18"/>
        <v>100</v>
      </c>
      <c r="T142" s="246"/>
      <c r="U142" s="246"/>
      <c r="V142" s="246"/>
      <c r="W142" s="246"/>
      <c r="X142" s="246"/>
      <c r="Y142" s="246"/>
      <c r="Z142" s="246"/>
      <c r="AA142" s="246"/>
      <c r="AB142" s="246"/>
      <c r="AC142" s="246"/>
      <c r="AD142" s="246"/>
      <c r="AE142" s="246"/>
      <c r="AF142" s="247"/>
      <c r="AG142" s="247"/>
    </row>
    <row r="143" spans="1:33" x14ac:dyDescent="0.25">
      <c r="A143" s="247"/>
      <c r="B143" s="247"/>
      <c r="C143" s="247"/>
      <c r="D143" s="247"/>
      <c r="E143" s="247"/>
      <c r="F143" s="247"/>
      <c r="G143" s="247"/>
      <c r="H143" s="247"/>
      <c r="I143" s="247"/>
      <c r="J143" s="247"/>
      <c r="K143" s="247"/>
      <c r="L143" s="247"/>
      <c r="M143" s="247"/>
      <c r="N143" s="246"/>
      <c r="O143" s="246"/>
      <c r="P143" s="246"/>
      <c r="Q143" s="246"/>
      <c r="R143" s="246"/>
      <c r="S143" s="246"/>
      <c r="T143" s="246"/>
      <c r="U143" s="246"/>
      <c r="V143" s="246"/>
      <c r="W143" s="246"/>
      <c r="X143" s="246"/>
      <c r="Y143" s="246"/>
      <c r="Z143" s="246"/>
      <c r="AA143" s="246"/>
      <c r="AB143" s="246"/>
      <c r="AC143" s="246"/>
      <c r="AD143" s="246"/>
      <c r="AE143" s="246"/>
      <c r="AF143" s="247"/>
      <c r="AG143" s="247"/>
    </row>
  </sheetData>
  <sheetProtection password="9869" sheet="1" objects="1" scenarios="1"/>
  <conditionalFormatting sqref="C13:J13">
    <cfRule type="expression" dxfId="0" priority="1">
      <formula>AND($J13&gt;=100,$I13&gt;=2)</formula>
    </cfRule>
  </conditionalFormatting>
  <pageMargins left="0.7" right="0.7" top="0.75" bottom="0.75" header="0.3" footer="0.3"/>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Option Button 1">
              <controlPr defaultSize="0" autoFill="0" autoLine="0" autoPict="0">
                <anchor moveWithCells="1">
                  <from>
                    <xdr:col>11</xdr:col>
                    <xdr:colOff>247650</xdr:colOff>
                    <xdr:row>6</xdr:row>
                    <xdr:rowOff>19050</xdr:rowOff>
                  </from>
                  <to>
                    <xdr:col>13</xdr:col>
                    <xdr:colOff>0</xdr:colOff>
                    <xdr:row>7</xdr:row>
                    <xdr:rowOff>47625</xdr:rowOff>
                  </to>
                </anchor>
              </controlPr>
            </control>
          </mc:Choice>
        </mc:AlternateContent>
        <mc:AlternateContent xmlns:mc="http://schemas.openxmlformats.org/markup-compatibility/2006">
          <mc:Choice Requires="x14">
            <control shapeId="13314" r:id="rId5" name="Option Button 2">
              <controlPr defaultSize="0" autoFill="0" autoLine="0" autoPict="0">
                <anchor moveWithCells="1">
                  <from>
                    <xdr:col>11</xdr:col>
                    <xdr:colOff>247650</xdr:colOff>
                    <xdr:row>7</xdr:row>
                    <xdr:rowOff>19050</xdr:rowOff>
                  </from>
                  <to>
                    <xdr:col>13</xdr:col>
                    <xdr:colOff>0</xdr:colOff>
                    <xdr:row>8</xdr:row>
                    <xdr:rowOff>47625</xdr:rowOff>
                  </to>
                </anchor>
              </controlPr>
            </control>
          </mc:Choice>
        </mc:AlternateContent>
        <mc:AlternateContent xmlns:mc="http://schemas.openxmlformats.org/markup-compatibility/2006">
          <mc:Choice Requires="x14">
            <control shapeId="13315" r:id="rId6" name="Option Button 3">
              <controlPr defaultSize="0" autoFill="0" autoLine="0" autoPict="0">
                <anchor moveWithCells="1">
                  <from>
                    <xdr:col>11</xdr:col>
                    <xdr:colOff>247650</xdr:colOff>
                    <xdr:row>8</xdr:row>
                    <xdr:rowOff>28575</xdr:rowOff>
                  </from>
                  <to>
                    <xdr:col>13</xdr:col>
                    <xdr:colOff>0</xdr:colOff>
                    <xdr:row>9</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O72"/>
  <sheetViews>
    <sheetView workbookViewId="0"/>
  </sheetViews>
  <sheetFormatPr defaultRowHeight="12.75" x14ac:dyDescent="0.2"/>
  <cols>
    <col min="1" max="1" width="10.7109375" style="248" bestFit="1" customWidth="1"/>
    <col min="2" max="2" width="12" style="248" customWidth="1"/>
    <col min="3" max="3" width="11.7109375" style="248" customWidth="1"/>
    <col min="4" max="4" width="9.85546875" style="248" bestFit="1" customWidth="1"/>
    <col min="5" max="10" width="9.140625" style="248"/>
    <col min="11" max="11" width="5.42578125" style="248" bestFit="1" customWidth="1"/>
    <col min="12" max="12" width="7.140625" style="248" bestFit="1" customWidth="1"/>
    <col min="13" max="13" width="6" style="248" bestFit="1" customWidth="1"/>
    <col min="14" max="14" width="38.85546875" style="248" bestFit="1" customWidth="1"/>
    <col min="15" max="15" width="59.140625" style="248" customWidth="1"/>
    <col min="16" max="16384" width="9.140625" style="248"/>
  </cols>
  <sheetData>
    <row r="4" spans="1:15" x14ac:dyDescent="0.2">
      <c r="B4" s="248" t="s">
        <v>556</v>
      </c>
      <c r="C4" s="248" t="s">
        <v>557</v>
      </c>
    </row>
    <row r="6" spans="1:15" x14ac:dyDescent="0.2">
      <c r="A6" s="248" t="s">
        <v>558</v>
      </c>
      <c r="B6" s="248" t="str">
        <f>B4</f>
        <v>Holiday Park Visitors</v>
      </c>
      <c r="C6" s="248" t="str">
        <f>C4</f>
        <v>Great Britain</v>
      </c>
      <c r="D6" s="248" t="s">
        <v>559</v>
      </c>
      <c r="E6" s="248" t="str">
        <f>"Profile Title: "&amp;B6</f>
        <v>Profile Title: Holiday Park Visitors</v>
      </c>
      <c r="F6" s="248" t="str">
        <f>"Base Title: "&amp;C6</f>
        <v>Base Title: Great Britain</v>
      </c>
    </row>
    <row r="7" spans="1:15" x14ac:dyDescent="0.2">
      <c r="A7" s="249">
        <v>1</v>
      </c>
      <c r="B7" s="250">
        <v>4</v>
      </c>
      <c r="C7" s="250">
        <v>38929</v>
      </c>
      <c r="D7" s="248">
        <v>1</v>
      </c>
      <c r="K7" s="251"/>
      <c r="L7" s="251"/>
      <c r="O7" s="252"/>
    </row>
    <row r="8" spans="1:15" x14ac:dyDescent="0.2">
      <c r="A8" s="249">
        <v>2</v>
      </c>
      <c r="B8" s="250">
        <v>0</v>
      </c>
      <c r="C8" s="250">
        <v>84900</v>
      </c>
      <c r="D8" s="248">
        <v>2</v>
      </c>
      <c r="K8" s="251"/>
      <c r="L8" s="251"/>
      <c r="O8" s="253"/>
    </row>
    <row r="9" spans="1:15" x14ac:dyDescent="0.2">
      <c r="A9" s="249">
        <v>3</v>
      </c>
      <c r="B9" s="250">
        <v>72</v>
      </c>
      <c r="C9" s="250">
        <v>558671</v>
      </c>
      <c r="D9" s="248">
        <v>3</v>
      </c>
      <c r="K9" s="251"/>
      <c r="L9" s="251"/>
      <c r="O9" s="252"/>
    </row>
    <row r="10" spans="1:15" x14ac:dyDescent="0.2">
      <c r="A10" s="249">
        <v>4</v>
      </c>
      <c r="B10" s="250">
        <v>305</v>
      </c>
      <c r="C10" s="250">
        <v>1362518</v>
      </c>
      <c r="D10" s="248">
        <v>4</v>
      </c>
      <c r="K10" s="251"/>
      <c r="L10" s="251"/>
      <c r="O10" s="252"/>
    </row>
    <row r="11" spans="1:15" x14ac:dyDescent="0.2">
      <c r="A11" s="249">
        <v>5</v>
      </c>
      <c r="B11" s="250">
        <v>206</v>
      </c>
      <c r="C11" s="250">
        <v>1295235</v>
      </c>
      <c r="D11" s="248">
        <v>5</v>
      </c>
      <c r="K11" s="251"/>
      <c r="L11" s="251"/>
      <c r="O11" s="252"/>
    </row>
    <row r="12" spans="1:15" x14ac:dyDescent="0.2">
      <c r="A12" s="249">
        <v>6</v>
      </c>
      <c r="B12" s="250">
        <v>402</v>
      </c>
      <c r="C12" s="250">
        <v>1321829</v>
      </c>
      <c r="D12" s="248">
        <v>6</v>
      </c>
      <c r="K12" s="251"/>
      <c r="L12" s="251"/>
      <c r="O12" s="252"/>
    </row>
    <row r="13" spans="1:15" x14ac:dyDescent="0.2">
      <c r="A13" s="249">
        <v>7</v>
      </c>
      <c r="B13" s="250">
        <v>99</v>
      </c>
      <c r="C13" s="250">
        <v>504976</v>
      </c>
      <c r="D13" s="248">
        <v>7</v>
      </c>
      <c r="K13" s="251"/>
      <c r="L13" s="251"/>
      <c r="O13" s="252"/>
    </row>
    <row r="14" spans="1:15" x14ac:dyDescent="0.2">
      <c r="A14" s="249">
        <v>8</v>
      </c>
      <c r="B14" s="250">
        <v>358</v>
      </c>
      <c r="C14" s="250">
        <v>921050</v>
      </c>
      <c r="D14" s="248">
        <v>8</v>
      </c>
      <c r="K14" s="251"/>
      <c r="L14" s="251"/>
      <c r="O14" s="252"/>
    </row>
    <row r="15" spans="1:15" x14ac:dyDescent="0.2">
      <c r="A15" s="249">
        <v>9</v>
      </c>
      <c r="B15" s="250">
        <v>242</v>
      </c>
      <c r="C15" s="250">
        <v>1064564</v>
      </c>
      <c r="D15" s="248">
        <v>9</v>
      </c>
      <c r="K15" s="251"/>
      <c r="L15" s="251"/>
      <c r="O15" s="252"/>
    </row>
    <row r="16" spans="1:15" x14ac:dyDescent="0.2">
      <c r="A16" s="249">
        <v>10</v>
      </c>
      <c r="B16" s="250">
        <v>370</v>
      </c>
      <c r="C16" s="250">
        <v>1477168</v>
      </c>
      <c r="D16" s="248">
        <v>10</v>
      </c>
      <c r="K16" s="251"/>
      <c r="L16" s="251"/>
      <c r="O16" s="252"/>
    </row>
    <row r="17" spans="1:15" x14ac:dyDescent="0.2">
      <c r="A17" s="249">
        <v>11</v>
      </c>
      <c r="B17" s="250">
        <v>623</v>
      </c>
      <c r="C17" s="250">
        <v>1688725</v>
      </c>
      <c r="D17" s="248">
        <v>11</v>
      </c>
      <c r="K17" s="251"/>
      <c r="L17" s="251"/>
      <c r="O17" s="252"/>
    </row>
    <row r="18" spans="1:15" x14ac:dyDescent="0.2">
      <c r="A18" s="249">
        <v>12</v>
      </c>
      <c r="B18" s="250">
        <v>310</v>
      </c>
      <c r="C18" s="250">
        <v>1234774</v>
      </c>
      <c r="D18" s="248">
        <v>12</v>
      </c>
      <c r="K18" s="251"/>
      <c r="L18" s="251"/>
      <c r="O18" s="252"/>
    </row>
    <row r="19" spans="1:15" x14ac:dyDescent="0.2">
      <c r="A19" s="249">
        <v>13</v>
      </c>
      <c r="B19" s="250">
        <v>104</v>
      </c>
      <c r="C19" s="250">
        <v>539564</v>
      </c>
      <c r="D19" s="248">
        <v>13</v>
      </c>
      <c r="K19" s="251"/>
      <c r="L19" s="251"/>
      <c r="O19" s="252"/>
    </row>
    <row r="20" spans="1:15" x14ac:dyDescent="0.2">
      <c r="A20" s="249">
        <v>14</v>
      </c>
      <c r="B20" s="250">
        <v>78</v>
      </c>
      <c r="C20" s="250">
        <v>421645</v>
      </c>
      <c r="D20" s="248">
        <v>14</v>
      </c>
      <c r="K20" s="251"/>
      <c r="L20" s="251"/>
      <c r="O20" s="252"/>
    </row>
    <row r="21" spans="1:15" x14ac:dyDescent="0.2">
      <c r="A21" s="249">
        <v>15</v>
      </c>
      <c r="B21" s="250">
        <v>81</v>
      </c>
      <c r="C21" s="250">
        <v>536148</v>
      </c>
      <c r="D21" s="248">
        <v>15</v>
      </c>
      <c r="K21" s="251"/>
      <c r="L21" s="251"/>
      <c r="O21" s="252"/>
    </row>
    <row r="22" spans="1:15" x14ac:dyDescent="0.2">
      <c r="A22" s="249">
        <v>16</v>
      </c>
      <c r="B22" s="250">
        <v>42</v>
      </c>
      <c r="C22" s="250">
        <v>394619</v>
      </c>
      <c r="D22" s="248">
        <v>16</v>
      </c>
      <c r="K22" s="251"/>
      <c r="L22" s="251"/>
      <c r="O22" s="252"/>
    </row>
    <row r="23" spans="1:15" x14ac:dyDescent="0.2">
      <c r="A23" s="249">
        <v>17</v>
      </c>
      <c r="B23" s="250">
        <v>67</v>
      </c>
      <c r="C23" s="250">
        <v>476180</v>
      </c>
      <c r="D23" s="248">
        <v>17</v>
      </c>
      <c r="K23" s="251"/>
      <c r="L23" s="251"/>
      <c r="O23" s="252"/>
    </row>
    <row r="24" spans="1:15" x14ac:dyDescent="0.2">
      <c r="A24" s="249">
        <v>18</v>
      </c>
      <c r="B24" s="250">
        <v>471</v>
      </c>
      <c r="C24" s="250">
        <v>993551</v>
      </c>
      <c r="D24" s="248">
        <v>18</v>
      </c>
      <c r="K24" s="251"/>
    </row>
    <row r="25" spans="1:15" x14ac:dyDescent="0.2">
      <c r="A25" s="249">
        <v>19</v>
      </c>
      <c r="B25" s="250">
        <v>599</v>
      </c>
      <c r="C25" s="250">
        <v>1419087</v>
      </c>
      <c r="D25" s="248">
        <v>19</v>
      </c>
    </row>
    <row r="26" spans="1:15" x14ac:dyDescent="0.2">
      <c r="A26" s="249">
        <v>20</v>
      </c>
      <c r="B26" s="250">
        <v>192</v>
      </c>
      <c r="C26" s="250">
        <v>662338</v>
      </c>
      <c r="D26" s="248">
        <v>20</v>
      </c>
    </row>
    <row r="27" spans="1:15" x14ac:dyDescent="0.2">
      <c r="A27" s="249">
        <v>21</v>
      </c>
      <c r="B27" s="250">
        <v>31</v>
      </c>
      <c r="C27" s="250">
        <v>808290</v>
      </c>
      <c r="D27" s="248">
        <v>21</v>
      </c>
    </row>
    <row r="28" spans="1:15" x14ac:dyDescent="0.2">
      <c r="A28" s="249">
        <v>22</v>
      </c>
      <c r="B28" s="250">
        <v>87</v>
      </c>
      <c r="C28" s="250">
        <v>707396</v>
      </c>
      <c r="D28" s="248">
        <v>22</v>
      </c>
    </row>
    <row r="29" spans="1:15" x14ac:dyDescent="0.2">
      <c r="A29" s="249">
        <v>23</v>
      </c>
      <c r="B29" s="250">
        <v>328</v>
      </c>
      <c r="C29" s="250">
        <v>1554295</v>
      </c>
      <c r="D29" s="248">
        <v>23</v>
      </c>
    </row>
    <row r="30" spans="1:15" x14ac:dyDescent="0.2">
      <c r="A30" s="249">
        <v>24</v>
      </c>
      <c r="B30" s="250">
        <v>482</v>
      </c>
      <c r="C30" s="250">
        <v>1379348</v>
      </c>
      <c r="D30" s="248">
        <v>24</v>
      </c>
    </row>
    <row r="31" spans="1:15" x14ac:dyDescent="0.2">
      <c r="A31" s="249">
        <v>25</v>
      </c>
      <c r="B31" s="250">
        <v>164</v>
      </c>
      <c r="C31" s="250">
        <v>649665</v>
      </c>
      <c r="D31" s="248">
        <v>25</v>
      </c>
    </row>
    <row r="32" spans="1:15" x14ac:dyDescent="0.2">
      <c r="A32" s="249">
        <v>26</v>
      </c>
      <c r="B32" s="250">
        <v>571</v>
      </c>
      <c r="C32" s="250">
        <v>1193937</v>
      </c>
      <c r="D32" s="248">
        <v>26</v>
      </c>
    </row>
    <row r="33" spans="1:4" x14ac:dyDescent="0.2">
      <c r="A33" s="249">
        <v>27</v>
      </c>
      <c r="B33" s="250">
        <v>482</v>
      </c>
      <c r="C33" s="250">
        <v>1902031</v>
      </c>
      <c r="D33" s="248">
        <v>27</v>
      </c>
    </row>
    <row r="34" spans="1:4" x14ac:dyDescent="0.2">
      <c r="A34" s="249">
        <v>28</v>
      </c>
      <c r="B34" s="250">
        <v>1118</v>
      </c>
      <c r="C34" s="250">
        <v>978508</v>
      </c>
      <c r="D34" s="248">
        <v>28</v>
      </c>
    </row>
    <row r="35" spans="1:4" x14ac:dyDescent="0.2">
      <c r="A35" s="249">
        <v>29</v>
      </c>
      <c r="B35" s="250">
        <v>891</v>
      </c>
      <c r="C35" s="250">
        <v>1391962</v>
      </c>
      <c r="D35" s="248">
        <v>29</v>
      </c>
    </row>
    <row r="36" spans="1:4" x14ac:dyDescent="0.2">
      <c r="A36" s="249">
        <v>30</v>
      </c>
      <c r="B36" s="250">
        <v>475</v>
      </c>
      <c r="C36" s="250">
        <v>1231482</v>
      </c>
      <c r="D36" s="248">
        <v>30</v>
      </c>
    </row>
    <row r="37" spans="1:4" x14ac:dyDescent="0.2">
      <c r="A37" s="249">
        <v>31</v>
      </c>
      <c r="B37" s="250">
        <v>47</v>
      </c>
      <c r="C37" s="250">
        <v>197346</v>
      </c>
      <c r="D37" s="248">
        <v>31</v>
      </c>
    </row>
    <row r="38" spans="1:4" x14ac:dyDescent="0.2">
      <c r="A38" s="249">
        <v>32</v>
      </c>
      <c r="B38" s="250">
        <v>476</v>
      </c>
      <c r="C38" s="250">
        <v>979315</v>
      </c>
      <c r="D38" s="248">
        <v>32</v>
      </c>
    </row>
    <row r="39" spans="1:4" x14ac:dyDescent="0.2">
      <c r="A39" s="249">
        <v>33</v>
      </c>
      <c r="B39" s="250">
        <v>580</v>
      </c>
      <c r="C39" s="250">
        <v>1108031</v>
      </c>
      <c r="D39" s="248">
        <v>33</v>
      </c>
    </row>
    <row r="40" spans="1:4" x14ac:dyDescent="0.2">
      <c r="A40" s="249">
        <v>34</v>
      </c>
      <c r="B40" s="250">
        <v>7</v>
      </c>
      <c r="C40" s="250">
        <v>629148</v>
      </c>
      <c r="D40" s="248">
        <v>34</v>
      </c>
    </row>
    <row r="41" spans="1:4" x14ac:dyDescent="0.2">
      <c r="A41" s="249">
        <v>35</v>
      </c>
      <c r="B41" s="250">
        <v>17</v>
      </c>
      <c r="C41" s="250">
        <v>241769</v>
      </c>
      <c r="D41" s="248">
        <v>35</v>
      </c>
    </row>
    <row r="42" spans="1:4" x14ac:dyDescent="0.2">
      <c r="A42" s="249">
        <v>36</v>
      </c>
      <c r="B42" s="250">
        <v>95</v>
      </c>
      <c r="C42" s="250">
        <v>639207</v>
      </c>
      <c r="D42" s="248">
        <v>36</v>
      </c>
    </row>
    <row r="43" spans="1:4" x14ac:dyDescent="0.2">
      <c r="A43" s="249">
        <v>37</v>
      </c>
      <c r="B43" s="250">
        <v>271</v>
      </c>
      <c r="C43" s="250">
        <v>428075</v>
      </c>
      <c r="D43" s="248">
        <v>37</v>
      </c>
    </row>
    <row r="44" spans="1:4" x14ac:dyDescent="0.2">
      <c r="A44" s="249">
        <v>38</v>
      </c>
      <c r="B44" s="250">
        <v>365</v>
      </c>
      <c r="C44" s="250">
        <v>1336643</v>
      </c>
      <c r="D44" s="248">
        <v>38</v>
      </c>
    </row>
    <row r="45" spans="1:4" x14ac:dyDescent="0.2">
      <c r="A45" s="249">
        <v>39</v>
      </c>
      <c r="B45" s="250">
        <v>485</v>
      </c>
      <c r="C45" s="250">
        <v>1429314</v>
      </c>
      <c r="D45" s="248">
        <v>39</v>
      </c>
    </row>
    <row r="46" spans="1:4" x14ac:dyDescent="0.2">
      <c r="A46" s="249">
        <v>40</v>
      </c>
      <c r="B46" s="250">
        <v>35</v>
      </c>
      <c r="C46" s="250">
        <v>733426</v>
      </c>
      <c r="D46" s="248">
        <v>40</v>
      </c>
    </row>
    <row r="47" spans="1:4" x14ac:dyDescent="0.2">
      <c r="A47" s="249">
        <v>41</v>
      </c>
      <c r="B47" s="250">
        <v>744</v>
      </c>
      <c r="C47" s="250">
        <v>903148</v>
      </c>
      <c r="D47" s="248">
        <v>41</v>
      </c>
    </row>
    <row r="48" spans="1:4" x14ac:dyDescent="0.2">
      <c r="A48" s="249">
        <v>42</v>
      </c>
      <c r="B48" s="250">
        <v>1313</v>
      </c>
      <c r="C48" s="250">
        <v>926077</v>
      </c>
      <c r="D48" s="248">
        <v>42</v>
      </c>
    </row>
    <row r="49" spans="1:4" x14ac:dyDescent="0.2">
      <c r="A49" s="249">
        <v>43</v>
      </c>
      <c r="B49" s="250">
        <v>617</v>
      </c>
      <c r="C49" s="250">
        <v>1191003</v>
      </c>
      <c r="D49" s="248">
        <v>43</v>
      </c>
    </row>
    <row r="50" spans="1:4" x14ac:dyDescent="0.2">
      <c r="A50" s="249">
        <v>44</v>
      </c>
      <c r="B50" s="250">
        <v>268</v>
      </c>
      <c r="C50" s="250">
        <v>1008488</v>
      </c>
      <c r="D50" s="248">
        <v>44</v>
      </c>
    </row>
    <row r="51" spans="1:4" x14ac:dyDescent="0.2">
      <c r="A51" s="249">
        <v>45</v>
      </c>
      <c r="B51" s="250">
        <v>118</v>
      </c>
      <c r="C51" s="250">
        <v>367202</v>
      </c>
      <c r="D51" s="248">
        <v>45</v>
      </c>
    </row>
    <row r="52" spans="1:4" x14ac:dyDescent="0.2">
      <c r="A52" s="249">
        <v>46</v>
      </c>
      <c r="B52" s="250">
        <v>90</v>
      </c>
      <c r="C52" s="250">
        <v>346096</v>
      </c>
      <c r="D52" s="248">
        <v>46</v>
      </c>
    </row>
    <row r="53" spans="1:4" x14ac:dyDescent="0.2">
      <c r="A53" s="249">
        <v>47</v>
      </c>
      <c r="B53" s="250">
        <v>342</v>
      </c>
      <c r="C53" s="250">
        <v>1153915</v>
      </c>
      <c r="D53" s="248">
        <v>47</v>
      </c>
    </row>
    <row r="54" spans="1:4" x14ac:dyDescent="0.2">
      <c r="A54" s="249">
        <v>48</v>
      </c>
      <c r="B54" s="250">
        <v>153</v>
      </c>
      <c r="C54" s="250">
        <v>523214</v>
      </c>
      <c r="D54" s="248">
        <v>48</v>
      </c>
    </row>
    <row r="55" spans="1:4" x14ac:dyDescent="0.2">
      <c r="A55" s="249">
        <v>49</v>
      </c>
      <c r="B55" s="250">
        <v>193</v>
      </c>
      <c r="C55" s="250">
        <v>818068</v>
      </c>
      <c r="D55" s="248">
        <v>49</v>
      </c>
    </row>
    <row r="56" spans="1:4" x14ac:dyDescent="0.2">
      <c r="A56" s="249">
        <v>50</v>
      </c>
      <c r="B56" s="250">
        <v>303</v>
      </c>
      <c r="C56" s="250">
        <v>833221</v>
      </c>
      <c r="D56" s="248">
        <v>50</v>
      </c>
    </row>
    <row r="57" spans="1:4" x14ac:dyDescent="0.2">
      <c r="A57" s="249">
        <v>51</v>
      </c>
      <c r="B57" s="250">
        <v>221</v>
      </c>
      <c r="C57" s="250">
        <v>1102126</v>
      </c>
      <c r="D57" s="248">
        <v>51</v>
      </c>
    </row>
    <row r="58" spans="1:4" x14ac:dyDescent="0.2">
      <c r="A58" s="249">
        <v>52</v>
      </c>
      <c r="B58" s="250">
        <v>322</v>
      </c>
      <c r="C58" s="250">
        <v>915341</v>
      </c>
      <c r="D58" s="248">
        <v>52</v>
      </c>
    </row>
    <row r="59" spans="1:4" x14ac:dyDescent="0.2">
      <c r="A59" s="249">
        <v>53</v>
      </c>
      <c r="B59" s="250">
        <v>449</v>
      </c>
      <c r="C59" s="250">
        <v>584899</v>
      </c>
      <c r="D59" s="248">
        <v>53</v>
      </c>
    </row>
    <row r="60" spans="1:4" x14ac:dyDescent="0.2">
      <c r="A60" s="249">
        <v>54</v>
      </c>
      <c r="B60" s="250">
        <v>169</v>
      </c>
      <c r="C60" s="250">
        <v>554209</v>
      </c>
      <c r="D60" s="248">
        <v>54</v>
      </c>
    </row>
    <row r="61" spans="1:4" x14ac:dyDescent="0.2">
      <c r="A61" s="249">
        <v>55</v>
      </c>
      <c r="B61" s="250">
        <v>233</v>
      </c>
      <c r="C61" s="250">
        <v>514710</v>
      </c>
      <c r="D61" s="248">
        <v>55</v>
      </c>
    </row>
    <row r="62" spans="1:4" x14ac:dyDescent="0.2">
      <c r="A62" s="249">
        <v>56</v>
      </c>
      <c r="B62" s="250">
        <v>749</v>
      </c>
      <c r="C62" s="250">
        <v>1125828</v>
      </c>
      <c r="D62" s="248">
        <v>56</v>
      </c>
    </row>
    <row r="63" spans="1:4" x14ac:dyDescent="0.2">
      <c r="A63" s="249">
        <v>57</v>
      </c>
      <c r="B63" s="250">
        <v>726</v>
      </c>
      <c r="C63" s="250">
        <v>667848</v>
      </c>
      <c r="D63" s="248">
        <v>57</v>
      </c>
    </row>
    <row r="64" spans="1:4" x14ac:dyDescent="0.2">
      <c r="A64" s="249">
        <v>58</v>
      </c>
      <c r="B64" s="250">
        <v>265</v>
      </c>
      <c r="C64" s="250">
        <v>968304</v>
      </c>
      <c r="D64" s="248">
        <v>58</v>
      </c>
    </row>
    <row r="65" spans="1:4" x14ac:dyDescent="0.2">
      <c r="A65" s="249">
        <v>59</v>
      </c>
      <c r="B65" s="250">
        <v>270</v>
      </c>
      <c r="C65" s="250">
        <v>735944</v>
      </c>
      <c r="D65" s="248">
        <v>59</v>
      </c>
    </row>
    <row r="66" spans="1:4" x14ac:dyDescent="0.2">
      <c r="A66" s="249">
        <v>60</v>
      </c>
      <c r="B66" s="250">
        <v>38</v>
      </c>
      <c r="C66" s="250">
        <v>128043</v>
      </c>
      <c r="D66" s="248">
        <v>60</v>
      </c>
    </row>
    <row r="67" spans="1:4" x14ac:dyDescent="0.2">
      <c r="A67" s="249">
        <v>61</v>
      </c>
      <c r="B67" s="250">
        <v>34</v>
      </c>
      <c r="C67" s="250">
        <v>442244</v>
      </c>
      <c r="D67" s="248">
        <v>61</v>
      </c>
    </row>
    <row r="68" spans="1:4" x14ac:dyDescent="0.2">
      <c r="A68" s="249">
        <v>62</v>
      </c>
      <c r="B68" s="250">
        <v>47</v>
      </c>
      <c r="C68" s="250">
        <v>0</v>
      </c>
      <c r="D68" s="248">
        <v>62</v>
      </c>
    </row>
    <row r="72" spans="1:4" x14ac:dyDescent="0.2">
      <c r="B72" s="248">
        <f>SUM(B7:B71)</f>
        <v>19296</v>
      </c>
      <c r="C72" s="248">
        <f>SUM(C7:C71)</f>
        <v>52325587</v>
      </c>
    </row>
  </sheetData>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878"/>
  <sheetViews>
    <sheetView workbookViewId="0"/>
  </sheetViews>
  <sheetFormatPr defaultRowHeight="15" x14ac:dyDescent="0.25"/>
  <cols>
    <col min="1" max="1" width="22.85546875" style="254" bestFit="1" customWidth="1"/>
    <col min="2" max="2" width="32" style="254" customWidth="1"/>
    <col min="3" max="3" width="23.7109375" style="254" customWidth="1"/>
    <col min="4" max="7" width="6.28515625" style="255" customWidth="1"/>
    <col min="8" max="8" width="8.7109375" style="255" customWidth="1"/>
    <col min="9" max="9" width="5.85546875" style="255" customWidth="1"/>
    <col min="10" max="16384" width="9.140625" style="254"/>
  </cols>
  <sheetData>
    <row r="1" spans="1:68" x14ac:dyDescent="0.25">
      <c r="I1" s="255" t="s">
        <v>560</v>
      </c>
      <c r="J1" s="254">
        <v>1</v>
      </c>
      <c r="K1" s="254">
        <v>2</v>
      </c>
      <c r="L1" s="254">
        <v>3</v>
      </c>
      <c r="M1" s="254">
        <v>4</v>
      </c>
      <c r="N1" s="254">
        <v>5</v>
      </c>
      <c r="O1" s="254">
        <v>6</v>
      </c>
      <c r="P1" s="254">
        <v>7</v>
      </c>
      <c r="Q1" s="254">
        <v>8</v>
      </c>
      <c r="R1" s="254">
        <v>9</v>
      </c>
      <c r="S1" s="254">
        <v>10</v>
      </c>
      <c r="T1" s="254">
        <v>11</v>
      </c>
      <c r="U1" s="254">
        <v>12</v>
      </c>
      <c r="V1" s="254">
        <v>13</v>
      </c>
      <c r="W1" s="254">
        <v>14</v>
      </c>
      <c r="X1" s="254">
        <v>15</v>
      </c>
      <c r="Y1" s="254">
        <v>16</v>
      </c>
      <c r="Z1" s="254">
        <v>17</v>
      </c>
      <c r="AA1" s="254">
        <v>18</v>
      </c>
      <c r="AB1" s="254">
        <v>19</v>
      </c>
      <c r="AC1" s="254">
        <v>20</v>
      </c>
      <c r="AD1" s="254">
        <v>21</v>
      </c>
      <c r="AE1" s="254">
        <v>22</v>
      </c>
      <c r="AF1" s="254">
        <v>23</v>
      </c>
      <c r="AG1" s="254">
        <v>24</v>
      </c>
      <c r="AH1" s="254">
        <v>25</v>
      </c>
      <c r="AI1" s="254">
        <v>26</v>
      </c>
      <c r="AJ1" s="254">
        <v>27</v>
      </c>
      <c r="AK1" s="254">
        <v>28</v>
      </c>
      <c r="AL1" s="254">
        <v>29</v>
      </c>
      <c r="AM1" s="254">
        <v>30</v>
      </c>
      <c r="AN1" s="254">
        <v>31</v>
      </c>
      <c r="AO1" s="254">
        <v>32</v>
      </c>
      <c r="AP1" s="254">
        <v>33</v>
      </c>
      <c r="AQ1" s="254">
        <v>34</v>
      </c>
      <c r="AR1" s="254">
        <v>35</v>
      </c>
      <c r="AS1" s="254">
        <v>36</v>
      </c>
      <c r="AT1" s="254">
        <v>37</v>
      </c>
      <c r="AU1" s="254">
        <v>38</v>
      </c>
      <c r="AV1" s="254">
        <v>39</v>
      </c>
      <c r="AW1" s="254">
        <v>40</v>
      </c>
      <c r="AX1" s="254">
        <v>41</v>
      </c>
      <c r="AY1" s="254">
        <v>42</v>
      </c>
      <c r="AZ1" s="254">
        <v>43</v>
      </c>
      <c r="BA1" s="254">
        <v>44</v>
      </c>
      <c r="BB1" s="254">
        <v>45</v>
      </c>
      <c r="BC1" s="254">
        <v>46</v>
      </c>
      <c r="BD1" s="254">
        <v>47</v>
      </c>
      <c r="BE1" s="254">
        <v>48</v>
      </c>
      <c r="BF1" s="254">
        <v>49</v>
      </c>
      <c r="BG1" s="254">
        <v>50</v>
      </c>
      <c r="BH1" s="254">
        <v>51</v>
      </c>
      <c r="BI1" s="254">
        <v>52</v>
      </c>
      <c r="BJ1" s="254">
        <v>53</v>
      </c>
      <c r="BK1" s="254">
        <v>54</v>
      </c>
      <c r="BL1" s="254">
        <v>55</v>
      </c>
      <c r="BM1" s="254">
        <v>56</v>
      </c>
      <c r="BN1" s="254">
        <v>57</v>
      </c>
      <c r="BO1" s="254">
        <v>58</v>
      </c>
      <c r="BP1" s="254">
        <v>59</v>
      </c>
    </row>
    <row r="2" spans="1:68" x14ac:dyDescent="0.25">
      <c r="H2" s="256" t="s">
        <v>561</v>
      </c>
      <c r="I2" s="257">
        <f>SUM(J2:BP2)</f>
        <v>19177</v>
      </c>
      <c r="J2" s="254">
        <f>'Input Sheet'!B7</f>
        <v>4</v>
      </c>
      <c r="K2" s="254">
        <f>'Input Sheet'!B8</f>
        <v>0</v>
      </c>
      <c r="L2" s="254">
        <f>'Input Sheet'!B9</f>
        <v>72</v>
      </c>
      <c r="M2" s="254">
        <f>'Input Sheet'!B10</f>
        <v>305</v>
      </c>
      <c r="N2" s="254">
        <f>'Input Sheet'!B11</f>
        <v>206</v>
      </c>
      <c r="O2" s="254">
        <f>'Input Sheet'!B12</f>
        <v>402</v>
      </c>
      <c r="P2" s="254">
        <f>'Input Sheet'!B13</f>
        <v>99</v>
      </c>
      <c r="Q2" s="254">
        <f>'Input Sheet'!B14</f>
        <v>358</v>
      </c>
      <c r="R2" s="254">
        <f>'Input Sheet'!B15</f>
        <v>242</v>
      </c>
      <c r="S2" s="254">
        <f>'Input Sheet'!B16</f>
        <v>370</v>
      </c>
      <c r="T2" s="254">
        <f>'Input Sheet'!B17</f>
        <v>623</v>
      </c>
      <c r="U2" s="254">
        <f>'Input Sheet'!B18</f>
        <v>310</v>
      </c>
      <c r="V2" s="254">
        <f>'Input Sheet'!B19</f>
        <v>104</v>
      </c>
      <c r="W2" s="254">
        <f>'Input Sheet'!B20</f>
        <v>78</v>
      </c>
      <c r="X2" s="254">
        <f>'Input Sheet'!B21</f>
        <v>81</v>
      </c>
      <c r="Y2" s="254">
        <f>'Input Sheet'!B22</f>
        <v>42</v>
      </c>
      <c r="Z2" s="254">
        <f>'Input Sheet'!B23</f>
        <v>67</v>
      </c>
      <c r="AA2" s="254">
        <f>'Input Sheet'!B24</f>
        <v>471</v>
      </c>
      <c r="AB2" s="254">
        <f>'Input Sheet'!B25</f>
        <v>599</v>
      </c>
      <c r="AC2" s="254">
        <f>'Input Sheet'!B26</f>
        <v>192</v>
      </c>
      <c r="AD2" s="254">
        <f>'Input Sheet'!B27</f>
        <v>31</v>
      </c>
      <c r="AE2" s="254">
        <f>'Input Sheet'!B28</f>
        <v>87</v>
      </c>
      <c r="AF2" s="254">
        <f>'Input Sheet'!B29</f>
        <v>328</v>
      </c>
      <c r="AG2" s="254">
        <f>'Input Sheet'!B30</f>
        <v>482</v>
      </c>
      <c r="AH2" s="254">
        <f>'Input Sheet'!B31</f>
        <v>164</v>
      </c>
      <c r="AI2" s="254">
        <f>'Input Sheet'!B32</f>
        <v>571</v>
      </c>
      <c r="AJ2" s="254">
        <f>'Input Sheet'!B33</f>
        <v>482</v>
      </c>
      <c r="AK2" s="254">
        <f>'Input Sheet'!B34</f>
        <v>1118</v>
      </c>
      <c r="AL2" s="254">
        <f>'Input Sheet'!B35</f>
        <v>891</v>
      </c>
      <c r="AM2" s="254">
        <f>'Input Sheet'!B36</f>
        <v>475</v>
      </c>
      <c r="AN2" s="254">
        <f>'Input Sheet'!B37</f>
        <v>47</v>
      </c>
      <c r="AO2" s="254">
        <f>'Input Sheet'!B38</f>
        <v>476</v>
      </c>
      <c r="AP2" s="254">
        <f>'Input Sheet'!B39</f>
        <v>580</v>
      </c>
      <c r="AQ2" s="254">
        <f>'Input Sheet'!B40</f>
        <v>7</v>
      </c>
      <c r="AR2" s="254">
        <f>'Input Sheet'!B41</f>
        <v>17</v>
      </c>
      <c r="AS2" s="254">
        <f>'Input Sheet'!B42</f>
        <v>95</v>
      </c>
      <c r="AT2" s="254">
        <f>'Input Sheet'!B43</f>
        <v>271</v>
      </c>
      <c r="AU2" s="254">
        <f>'Input Sheet'!B44</f>
        <v>365</v>
      </c>
      <c r="AV2" s="254">
        <f>'Input Sheet'!B45</f>
        <v>485</v>
      </c>
      <c r="AW2" s="254">
        <f>'Input Sheet'!B46</f>
        <v>35</v>
      </c>
      <c r="AX2" s="254">
        <f>'Input Sheet'!B47</f>
        <v>744</v>
      </c>
      <c r="AY2" s="254">
        <f>'Input Sheet'!B48</f>
        <v>1313</v>
      </c>
      <c r="AZ2" s="254">
        <f>'Input Sheet'!B49</f>
        <v>617</v>
      </c>
      <c r="BA2" s="254">
        <f>'Input Sheet'!B50</f>
        <v>268</v>
      </c>
      <c r="BB2" s="254">
        <f>'Input Sheet'!B51</f>
        <v>118</v>
      </c>
      <c r="BC2" s="254">
        <f>'Input Sheet'!B52</f>
        <v>90</v>
      </c>
      <c r="BD2" s="254">
        <f>'Input Sheet'!B53</f>
        <v>342</v>
      </c>
      <c r="BE2" s="254">
        <f>'Input Sheet'!B54</f>
        <v>153</v>
      </c>
      <c r="BF2" s="254">
        <f>'Input Sheet'!B55</f>
        <v>193</v>
      </c>
      <c r="BG2" s="254">
        <f>'Input Sheet'!B56</f>
        <v>303</v>
      </c>
      <c r="BH2" s="254">
        <f>'Input Sheet'!B57</f>
        <v>221</v>
      </c>
      <c r="BI2" s="254">
        <f>'Input Sheet'!B58</f>
        <v>322</v>
      </c>
      <c r="BJ2" s="254">
        <f>'Input Sheet'!B59</f>
        <v>449</v>
      </c>
      <c r="BK2" s="254">
        <f>'Input Sheet'!B60</f>
        <v>169</v>
      </c>
      <c r="BL2" s="254">
        <f>'Input Sheet'!B61</f>
        <v>233</v>
      </c>
      <c r="BM2" s="254">
        <f>'Input Sheet'!B62</f>
        <v>749</v>
      </c>
      <c r="BN2" s="254">
        <f>'Input Sheet'!B63</f>
        <v>726</v>
      </c>
      <c r="BO2" s="254">
        <f>'Input Sheet'!B64</f>
        <v>265</v>
      </c>
      <c r="BP2" s="254">
        <f>'Input Sheet'!B65</f>
        <v>270</v>
      </c>
    </row>
    <row r="3" spans="1:68" x14ac:dyDescent="0.25">
      <c r="H3" s="256" t="s">
        <v>562</v>
      </c>
      <c r="I3" s="257">
        <f>SUM(J3:BP3)</f>
        <v>51755300</v>
      </c>
      <c r="J3" s="254">
        <f>'Input Sheet'!C7</f>
        <v>38929</v>
      </c>
      <c r="K3" s="254">
        <f>'Input Sheet'!C8</f>
        <v>84900</v>
      </c>
      <c r="L3" s="254">
        <f>'Input Sheet'!C9</f>
        <v>558671</v>
      </c>
      <c r="M3" s="254">
        <f>'Input Sheet'!C10</f>
        <v>1362518</v>
      </c>
      <c r="N3" s="254">
        <f>'Input Sheet'!C11</f>
        <v>1295235</v>
      </c>
      <c r="O3" s="254">
        <f>'Input Sheet'!C12</f>
        <v>1321829</v>
      </c>
      <c r="P3" s="254">
        <f>'Input Sheet'!C13</f>
        <v>504976</v>
      </c>
      <c r="Q3" s="254">
        <f>'Input Sheet'!C14</f>
        <v>921050</v>
      </c>
      <c r="R3" s="254">
        <f>'Input Sheet'!C15</f>
        <v>1064564</v>
      </c>
      <c r="S3" s="254">
        <f>'Input Sheet'!C16</f>
        <v>1477168</v>
      </c>
      <c r="T3" s="254">
        <f>'Input Sheet'!C17</f>
        <v>1688725</v>
      </c>
      <c r="U3" s="254">
        <f>'Input Sheet'!C18</f>
        <v>1234774</v>
      </c>
      <c r="V3" s="254">
        <f>'Input Sheet'!C19</f>
        <v>539564</v>
      </c>
      <c r="W3" s="254">
        <f>'Input Sheet'!C20</f>
        <v>421645</v>
      </c>
      <c r="X3" s="254">
        <f>'Input Sheet'!C21</f>
        <v>536148</v>
      </c>
      <c r="Y3" s="254">
        <f>'Input Sheet'!C22</f>
        <v>394619</v>
      </c>
      <c r="Z3" s="254">
        <f>'Input Sheet'!C23</f>
        <v>476180</v>
      </c>
      <c r="AA3" s="254">
        <f>'Input Sheet'!C24</f>
        <v>993551</v>
      </c>
      <c r="AB3" s="254">
        <f>'Input Sheet'!C25</f>
        <v>1419087</v>
      </c>
      <c r="AC3" s="254">
        <f>'Input Sheet'!C26</f>
        <v>662338</v>
      </c>
      <c r="AD3" s="254">
        <f>'Input Sheet'!C27</f>
        <v>808290</v>
      </c>
      <c r="AE3" s="254">
        <f>'Input Sheet'!C28</f>
        <v>707396</v>
      </c>
      <c r="AF3" s="254">
        <f>'Input Sheet'!C29</f>
        <v>1554295</v>
      </c>
      <c r="AG3" s="254">
        <f>'Input Sheet'!C30</f>
        <v>1379348</v>
      </c>
      <c r="AH3" s="254">
        <f>'Input Sheet'!C31</f>
        <v>649665</v>
      </c>
      <c r="AI3" s="254">
        <f>'Input Sheet'!C32</f>
        <v>1193937</v>
      </c>
      <c r="AJ3" s="254">
        <f>'Input Sheet'!C33</f>
        <v>1902031</v>
      </c>
      <c r="AK3" s="254">
        <f>'Input Sheet'!C34</f>
        <v>978508</v>
      </c>
      <c r="AL3" s="254">
        <f>'Input Sheet'!C35</f>
        <v>1391962</v>
      </c>
      <c r="AM3" s="254">
        <f>'Input Sheet'!C36</f>
        <v>1231482</v>
      </c>
      <c r="AN3" s="254">
        <f>'Input Sheet'!C37</f>
        <v>197346</v>
      </c>
      <c r="AO3" s="254">
        <f>'Input Sheet'!C38</f>
        <v>979315</v>
      </c>
      <c r="AP3" s="254">
        <f>'Input Sheet'!C39</f>
        <v>1108031</v>
      </c>
      <c r="AQ3" s="254">
        <f>'Input Sheet'!C40</f>
        <v>629148</v>
      </c>
      <c r="AR3" s="254">
        <f>'Input Sheet'!C41</f>
        <v>241769</v>
      </c>
      <c r="AS3" s="254">
        <f>'Input Sheet'!C42</f>
        <v>639207</v>
      </c>
      <c r="AT3" s="254">
        <f>'Input Sheet'!C43</f>
        <v>428075</v>
      </c>
      <c r="AU3" s="254">
        <f>'Input Sheet'!C44</f>
        <v>1336643</v>
      </c>
      <c r="AV3" s="254">
        <f>'Input Sheet'!C45</f>
        <v>1429314</v>
      </c>
      <c r="AW3" s="254">
        <f>'Input Sheet'!C46</f>
        <v>733426</v>
      </c>
      <c r="AX3" s="254">
        <f>'Input Sheet'!C47</f>
        <v>903148</v>
      </c>
      <c r="AY3" s="254">
        <f>'Input Sheet'!C48</f>
        <v>926077</v>
      </c>
      <c r="AZ3" s="254">
        <f>'Input Sheet'!C49</f>
        <v>1191003</v>
      </c>
      <c r="BA3" s="254">
        <f>'Input Sheet'!C50</f>
        <v>1008488</v>
      </c>
      <c r="BB3" s="254">
        <f>'Input Sheet'!C51</f>
        <v>367202</v>
      </c>
      <c r="BC3" s="254">
        <f>'Input Sheet'!C52</f>
        <v>346096</v>
      </c>
      <c r="BD3" s="254">
        <f>'Input Sheet'!C53</f>
        <v>1153915</v>
      </c>
      <c r="BE3" s="254">
        <f>'Input Sheet'!C54</f>
        <v>523214</v>
      </c>
      <c r="BF3" s="254">
        <f>'Input Sheet'!C55</f>
        <v>818068</v>
      </c>
      <c r="BG3" s="254">
        <f>'Input Sheet'!C56</f>
        <v>833221</v>
      </c>
      <c r="BH3" s="254">
        <f>'Input Sheet'!C57</f>
        <v>1102126</v>
      </c>
      <c r="BI3" s="254">
        <f>'Input Sheet'!C58</f>
        <v>915341</v>
      </c>
      <c r="BJ3" s="254">
        <f>'Input Sheet'!C59</f>
        <v>584899</v>
      </c>
      <c r="BK3" s="254">
        <f>'Input Sheet'!C60</f>
        <v>554209</v>
      </c>
      <c r="BL3" s="254">
        <f>'Input Sheet'!C61</f>
        <v>514710</v>
      </c>
      <c r="BM3" s="254">
        <f>'Input Sheet'!C62</f>
        <v>1125828</v>
      </c>
      <c r="BN3" s="254">
        <f>'Input Sheet'!C63</f>
        <v>667848</v>
      </c>
      <c r="BO3" s="254">
        <f>'Input Sheet'!C64</f>
        <v>968304</v>
      </c>
      <c r="BP3" s="254">
        <f>'Input Sheet'!C65</f>
        <v>735944</v>
      </c>
    </row>
    <row r="4" spans="1:68" x14ac:dyDescent="0.25">
      <c r="H4" s="256" t="s">
        <v>563</v>
      </c>
      <c r="I4" s="258">
        <f>I2/$I2</f>
        <v>1</v>
      </c>
      <c r="J4" s="258">
        <f>J2/$I2</f>
        <v>2.085831986233509E-4</v>
      </c>
      <c r="K4" s="258">
        <f t="shared" ref="K4:BP5" si="0">K2/$I2</f>
        <v>0</v>
      </c>
      <c r="L4" s="258">
        <f t="shared" si="0"/>
        <v>3.7544975752203161E-3</v>
      </c>
      <c r="M4" s="258">
        <f t="shared" si="0"/>
        <v>1.5904468895030506E-2</v>
      </c>
      <c r="N4" s="258">
        <f t="shared" si="0"/>
        <v>1.0742034729102571E-2</v>
      </c>
      <c r="O4" s="258">
        <f t="shared" si="0"/>
        <v>2.0962611461646765E-2</v>
      </c>
      <c r="P4" s="258">
        <f t="shared" si="0"/>
        <v>5.1624341659279342E-3</v>
      </c>
      <c r="Q4" s="258">
        <f t="shared" si="0"/>
        <v>1.8668196276789905E-2</v>
      </c>
      <c r="R4" s="258">
        <f t="shared" si="0"/>
        <v>1.2619283516712728E-2</v>
      </c>
      <c r="S4" s="258">
        <f t="shared" si="0"/>
        <v>1.9293945872659958E-2</v>
      </c>
      <c r="T4" s="258">
        <f t="shared" si="0"/>
        <v>3.24868331855869E-2</v>
      </c>
      <c r="U4" s="258">
        <f t="shared" si="0"/>
        <v>1.6165197893309693E-2</v>
      </c>
      <c r="V4" s="258">
        <f t="shared" si="0"/>
        <v>5.4231631642071235E-3</v>
      </c>
      <c r="W4" s="258">
        <f t="shared" si="0"/>
        <v>4.0673723731553422E-3</v>
      </c>
      <c r="X4" s="258">
        <f t="shared" si="0"/>
        <v>4.2238097721228555E-3</v>
      </c>
      <c r="Y4" s="258">
        <f t="shared" si="0"/>
        <v>2.1901235855451844E-3</v>
      </c>
      <c r="Z4" s="258">
        <f t="shared" si="0"/>
        <v>3.4937685769411272E-3</v>
      </c>
      <c r="AA4" s="258">
        <f t="shared" si="0"/>
        <v>2.4560671637899566E-2</v>
      </c>
      <c r="AB4" s="258">
        <f t="shared" si="0"/>
        <v>3.1235333993846797E-2</v>
      </c>
      <c r="AC4" s="258">
        <f t="shared" si="0"/>
        <v>1.0011993533920842E-2</v>
      </c>
      <c r="AD4" s="258">
        <f t="shared" si="0"/>
        <v>1.6165197893309694E-3</v>
      </c>
      <c r="AE4" s="258">
        <f t="shared" si="0"/>
        <v>4.536684570057882E-3</v>
      </c>
      <c r="AF4" s="258">
        <f t="shared" si="0"/>
        <v>1.7103822287114774E-2</v>
      </c>
      <c r="AG4" s="258">
        <f t="shared" si="0"/>
        <v>2.5134275434113781E-2</v>
      </c>
      <c r="AH4" s="258">
        <f t="shared" si="0"/>
        <v>8.551911143557387E-3</v>
      </c>
      <c r="AI4" s="258">
        <f t="shared" si="0"/>
        <v>2.9775251603483339E-2</v>
      </c>
      <c r="AJ4" s="258">
        <f t="shared" si="0"/>
        <v>2.5134275434113781E-2</v>
      </c>
      <c r="AK4" s="258">
        <f t="shared" si="0"/>
        <v>5.8299004015226571E-2</v>
      </c>
      <c r="AL4" s="258">
        <f t="shared" si="0"/>
        <v>4.6461907493351412E-2</v>
      </c>
      <c r="AM4" s="258">
        <f t="shared" si="0"/>
        <v>2.4769254836522918E-2</v>
      </c>
      <c r="AN4" s="258">
        <f t="shared" si="0"/>
        <v>2.4508525838243729E-3</v>
      </c>
      <c r="AO4" s="258">
        <f t="shared" si="0"/>
        <v>2.4821400636178756E-2</v>
      </c>
      <c r="AP4" s="258">
        <f t="shared" si="0"/>
        <v>3.0244563800385878E-2</v>
      </c>
      <c r="AQ4" s="258">
        <f t="shared" si="0"/>
        <v>3.6502059759086408E-4</v>
      </c>
      <c r="AR4" s="258">
        <f t="shared" si="0"/>
        <v>8.8647859414924131E-4</v>
      </c>
      <c r="AS4" s="258">
        <f t="shared" si="0"/>
        <v>4.9538509673045837E-3</v>
      </c>
      <c r="AT4" s="258">
        <f t="shared" si="0"/>
        <v>1.4131511706732023E-2</v>
      </c>
      <c r="AU4" s="258">
        <f t="shared" si="0"/>
        <v>1.9033216874380768E-2</v>
      </c>
      <c r="AV4" s="258">
        <f t="shared" si="0"/>
        <v>2.5290712833081295E-2</v>
      </c>
      <c r="AW4" s="258">
        <f t="shared" si="0"/>
        <v>1.8251029879543202E-3</v>
      </c>
      <c r="AX4" s="258">
        <f t="shared" si="0"/>
        <v>3.8796474943943268E-2</v>
      </c>
      <c r="AY4" s="258">
        <f t="shared" si="0"/>
        <v>6.8467434948114927E-2</v>
      </c>
      <c r="AZ4" s="258">
        <f t="shared" si="0"/>
        <v>3.2173958387651871E-2</v>
      </c>
      <c r="BA4" s="258">
        <f t="shared" si="0"/>
        <v>1.3975074307764509E-2</v>
      </c>
      <c r="BB4" s="258">
        <f t="shared" si="0"/>
        <v>6.1532043593888509E-3</v>
      </c>
      <c r="BC4" s="258">
        <f t="shared" si="0"/>
        <v>4.6931219690253953E-3</v>
      </c>
      <c r="BD4" s="258">
        <f t="shared" si="0"/>
        <v>1.78338634822965E-2</v>
      </c>
      <c r="BE4" s="258">
        <f t="shared" si="0"/>
        <v>7.978307347343172E-3</v>
      </c>
      <c r="BF4" s="258">
        <f t="shared" si="0"/>
        <v>1.006413933357668E-2</v>
      </c>
      <c r="BG4" s="258">
        <f t="shared" si="0"/>
        <v>1.580017729571883E-2</v>
      </c>
      <c r="BH4" s="258">
        <f t="shared" si="0"/>
        <v>1.1524221723940136E-2</v>
      </c>
      <c r="BI4" s="258">
        <f t="shared" si="0"/>
        <v>1.6790947489179746E-2</v>
      </c>
      <c r="BJ4" s="258">
        <f t="shared" si="0"/>
        <v>2.3413464045471136E-2</v>
      </c>
      <c r="BK4" s="258">
        <f t="shared" si="0"/>
        <v>8.8126401418365755E-3</v>
      </c>
      <c r="BL4" s="258">
        <f t="shared" si="0"/>
        <v>1.2149971319810189E-2</v>
      </c>
      <c r="BM4" s="258">
        <f t="shared" si="0"/>
        <v>3.9057203942222452E-2</v>
      </c>
      <c r="BN4" s="258">
        <f t="shared" si="0"/>
        <v>3.7857850550138183E-2</v>
      </c>
      <c r="BO4" s="258">
        <f t="shared" si="0"/>
        <v>1.3818636908796996E-2</v>
      </c>
      <c r="BP4" s="258">
        <f t="shared" si="0"/>
        <v>1.4079365907076185E-2</v>
      </c>
    </row>
    <row r="5" spans="1:68" x14ac:dyDescent="0.25">
      <c r="H5" s="256" t="s">
        <v>564</v>
      </c>
      <c r="I5" s="258">
        <f>I3/$I3</f>
        <v>1</v>
      </c>
      <c r="J5" s="258">
        <f>J3/$I3</f>
        <v>7.5217417346629231E-4</v>
      </c>
      <c r="K5" s="258">
        <f t="shared" si="0"/>
        <v>1.6404117066271475E-3</v>
      </c>
      <c r="L5" s="258">
        <f t="shared" si="0"/>
        <v>1.0794469358693699E-2</v>
      </c>
      <c r="M5" s="258">
        <f t="shared" si="0"/>
        <v>2.6326154036398205E-2</v>
      </c>
      <c r="N5" s="258">
        <f t="shared" si="0"/>
        <v>2.5026132589319353E-2</v>
      </c>
      <c r="O5" s="258">
        <f t="shared" si="0"/>
        <v>2.5539973683854602E-2</v>
      </c>
      <c r="P5" s="258">
        <f t="shared" si="0"/>
        <v>9.7569910714458228E-3</v>
      </c>
      <c r="Q5" s="258">
        <f t="shared" si="0"/>
        <v>1.7796245022248931E-2</v>
      </c>
      <c r="R5" s="258">
        <f t="shared" si="0"/>
        <v>2.0569178422306506E-2</v>
      </c>
      <c r="S5" s="258">
        <f t="shared" si="0"/>
        <v>2.8541386099587868E-2</v>
      </c>
      <c r="T5" s="258">
        <f t="shared" si="0"/>
        <v>3.2629025433144047E-2</v>
      </c>
      <c r="U5" s="258">
        <f t="shared" si="0"/>
        <v>2.3857923729550402E-2</v>
      </c>
      <c r="V5" s="258">
        <f t="shared" si="0"/>
        <v>1.0425289777085631E-2</v>
      </c>
      <c r="W5" s="258">
        <f t="shared" si="0"/>
        <v>8.1468951005983937E-3</v>
      </c>
      <c r="X5" s="258">
        <f t="shared" si="0"/>
        <v>1.0359286874967394E-2</v>
      </c>
      <c r="Y5" s="258">
        <f t="shared" si="0"/>
        <v>7.6247070348350798E-3</v>
      </c>
      <c r="Z5" s="258">
        <f t="shared" si="0"/>
        <v>9.2006036096786217E-3</v>
      </c>
      <c r="AA5" s="258">
        <f t="shared" si="0"/>
        <v>1.9197087061614947E-2</v>
      </c>
      <c r="AB5" s="258">
        <f t="shared" si="0"/>
        <v>2.7419162868343918E-2</v>
      </c>
      <c r="AC5" s="258">
        <f t="shared" si="0"/>
        <v>1.2797491271425342E-2</v>
      </c>
      <c r="AD5" s="258">
        <f t="shared" si="0"/>
        <v>1.5617530958182061E-2</v>
      </c>
      <c r="AE5" s="258">
        <f t="shared" si="0"/>
        <v>1.3668088099189842E-2</v>
      </c>
      <c r="AF5" s="258">
        <f t="shared" si="0"/>
        <v>3.0031610289187775E-2</v>
      </c>
      <c r="AG5" s="258">
        <f t="shared" si="0"/>
        <v>2.6651338123824999E-2</v>
      </c>
      <c r="AH5" s="258">
        <f t="shared" si="0"/>
        <v>1.255262746037604E-2</v>
      </c>
      <c r="AI5" s="258">
        <f t="shared" si="0"/>
        <v>2.3068883766493478E-2</v>
      </c>
      <c r="AJ5" s="258">
        <f t="shared" si="0"/>
        <v>3.67504584071583E-2</v>
      </c>
      <c r="AK5" s="258">
        <f t="shared" si="0"/>
        <v>1.8906430838967217E-2</v>
      </c>
      <c r="AL5" s="258">
        <f t="shared" si="0"/>
        <v>2.6895061955007505E-2</v>
      </c>
      <c r="AM5" s="258">
        <f t="shared" si="0"/>
        <v>2.3794316717321705E-2</v>
      </c>
      <c r="AN5" s="258">
        <f t="shared" si="0"/>
        <v>3.8130587591995407E-3</v>
      </c>
      <c r="AO5" s="258">
        <f t="shared" si="0"/>
        <v>1.8922023444941871E-2</v>
      </c>
      <c r="AP5" s="258">
        <f t="shared" si="0"/>
        <v>2.1409034437052825E-2</v>
      </c>
      <c r="AQ5" s="258">
        <f t="shared" si="0"/>
        <v>1.2156204292120807E-2</v>
      </c>
      <c r="AR5" s="258">
        <f t="shared" si="0"/>
        <v>4.6713863121264874E-3</v>
      </c>
      <c r="AS5" s="258">
        <f t="shared" si="0"/>
        <v>1.2350561198563238E-2</v>
      </c>
      <c r="AT5" s="258">
        <f t="shared" si="0"/>
        <v>8.271133584386527E-3</v>
      </c>
      <c r="AU5" s="258">
        <f t="shared" si="0"/>
        <v>2.5826205238883748E-2</v>
      </c>
      <c r="AV5" s="258">
        <f t="shared" si="0"/>
        <v>2.761676581915282E-2</v>
      </c>
      <c r="AW5" s="258">
        <f t="shared" si="0"/>
        <v>1.4171031759066222E-2</v>
      </c>
      <c r="AX5" s="258">
        <f t="shared" si="0"/>
        <v>1.7450348080293224E-2</v>
      </c>
      <c r="AY5" s="258">
        <f t="shared" si="0"/>
        <v>1.7893375171238502E-2</v>
      </c>
      <c r="AZ5" s="258">
        <f t="shared" si="0"/>
        <v>2.301219392023619E-2</v>
      </c>
      <c r="BA5" s="258">
        <f t="shared" si="0"/>
        <v>1.9485695184840973E-2</v>
      </c>
      <c r="BB5" s="258">
        <f t="shared" si="0"/>
        <v>7.0949641872426594E-3</v>
      </c>
      <c r="BC5" s="258">
        <f t="shared" si="0"/>
        <v>6.6871605420121228E-3</v>
      </c>
      <c r="BD5" s="258">
        <f t="shared" si="0"/>
        <v>2.229559098295247E-2</v>
      </c>
      <c r="BE5" s="258">
        <f t="shared" si="0"/>
        <v>1.0109380102134467E-2</v>
      </c>
      <c r="BF5" s="258">
        <f t="shared" si="0"/>
        <v>1.5806458468987716E-2</v>
      </c>
      <c r="BG5" s="258">
        <f t="shared" si="0"/>
        <v>1.609924007782778E-2</v>
      </c>
      <c r="BH5" s="258">
        <f t="shared" si="0"/>
        <v>2.1294939841909912E-2</v>
      </c>
      <c r="BI5" s="258">
        <f t="shared" si="0"/>
        <v>1.76859374788669E-2</v>
      </c>
      <c r="BJ5" s="258">
        <f t="shared" si="0"/>
        <v>1.1301238713716277E-2</v>
      </c>
      <c r="BK5" s="258">
        <f t="shared" si="0"/>
        <v>1.070825596605565E-2</v>
      </c>
      <c r="BL5" s="258">
        <f t="shared" si="0"/>
        <v>9.9450684277745463E-3</v>
      </c>
      <c r="BM5" s="258">
        <f t="shared" si="0"/>
        <v>2.1752902601279482E-2</v>
      </c>
      <c r="BN5" s="258">
        <f t="shared" si="0"/>
        <v>1.2903953797968517E-2</v>
      </c>
      <c r="BO5" s="258">
        <f t="shared" si="0"/>
        <v>1.8709272287089438E-2</v>
      </c>
      <c r="BP5" s="258">
        <f t="shared" si="0"/>
        <v>1.4219683781177966E-2</v>
      </c>
    </row>
    <row r="8" spans="1:68" ht="45" x14ac:dyDescent="0.25">
      <c r="D8" s="255" t="s">
        <v>367</v>
      </c>
      <c r="E8" s="255" t="s">
        <v>565</v>
      </c>
      <c r="F8" s="255" t="s">
        <v>368</v>
      </c>
      <c r="G8" s="255" t="s">
        <v>566</v>
      </c>
      <c r="H8" s="259" t="s">
        <v>567</v>
      </c>
      <c r="I8" s="255" t="s">
        <v>230</v>
      </c>
    </row>
    <row r="9" spans="1:68" x14ac:dyDescent="0.25">
      <c r="A9" s="254" t="s">
        <v>568</v>
      </c>
      <c r="B9" s="254" t="s">
        <v>569</v>
      </c>
      <c r="C9" s="254" t="s">
        <v>185</v>
      </c>
      <c r="D9" s="255">
        <f>SUMPRODUCT($J$2:$BP$2,J9:BP9)/$I$2</f>
        <v>6.631798300046933E-2</v>
      </c>
      <c r="E9" s="260">
        <f>SUMPRODUCT($J$2:$BP$2,J9:BP9)</f>
        <v>1271.7799600000003</v>
      </c>
      <c r="F9" s="255">
        <f>SUMPRODUCT($J$3:$BP$3,J9:BP9)/$I$3</f>
        <v>6.1698075670317806E-2</v>
      </c>
      <c r="G9" s="260">
        <f>SUMPRODUCT($J$3:$BP$3,J9:BP9)</f>
        <v>3193202.4157399992</v>
      </c>
      <c r="H9" s="255">
        <f>CORREL($J$4:$BP$4,J9:BP9)</f>
        <v>0.3124513340813847</v>
      </c>
      <c r="I9" s="260">
        <f>D9/F9*100</f>
        <v>107.48792775132547</v>
      </c>
      <c r="J9" s="255">
        <v>4.9600000000000005E-2</v>
      </c>
      <c r="K9" s="255">
        <v>6.386E-2</v>
      </c>
      <c r="L9" s="255">
        <v>4.5260000000000002E-2</v>
      </c>
      <c r="M9" s="255">
        <v>3.8440000000000002E-2</v>
      </c>
      <c r="N9" s="255">
        <v>4.0300000000000002E-2</v>
      </c>
      <c r="O9" s="255">
        <v>6.2E-2</v>
      </c>
      <c r="P9" s="255">
        <v>5.9519999999999997E-2</v>
      </c>
      <c r="Q9" s="255">
        <v>5.8279999999999998E-2</v>
      </c>
      <c r="R9" s="255">
        <v>5.704E-2</v>
      </c>
      <c r="S9" s="255">
        <v>4.5260000000000002E-2</v>
      </c>
      <c r="T9" s="255">
        <v>4.9600000000000005E-2</v>
      </c>
      <c r="U9" s="255">
        <v>3.4100000000000005E-2</v>
      </c>
      <c r="V9" s="255">
        <v>4.2779999999999999E-2</v>
      </c>
      <c r="W9" s="255">
        <v>7.8740000000000004E-2</v>
      </c>
      <c r="X9" s="255">
        <v>5.2079999999999994E-2</v>
      </c>
      <c r="Y9" s="255">
        <v>6.0139999999999999E-2</v>
      </c>
      <c r="Z9" s="255">
        <v>6.0139999999999999E-2</v>
      </c>
      <c r="AA9" s="255">
        <v>8.0600000000000005E-2</v>
      </c>
      <c r="AB9" s="255">
        <v>7.1919999999999998E-2</v>
      </c>
      <c r="AC9" s="255">
        <v>7.8119999999999995E-2</v>
      </c>
      <c r="AD9" s="255">
        <v>3.8440000000000002E-2</v>
      </c>
      <c r="AE9" s="255">
        <v>5.2079999999999994E-2</v>
      </c>
      <c r="AF9" s="255">
        <v>4.836E-2</v>
      </c>
      <c r="AG9" s="255">
        <v>5.1459999999999999E-2</v>
      </c>
      <c r="AH9" s="255">
        <v>7.3779999999999998E-2</v>
      </c>
      <c r="AI9" s="255">
        <v>6.1379999999999997E-2</v>
      </c>
      <c r="AJ9" s="255">
        <v>5.518E-2</v>
      </c>
      <c r="AK9" s="255">
        <v>7.1299999999999988E-2</v>
      </c>
      <c r="AL9" s="255">
        <v>5.7660000000000003E-2</v>
      </c>
      <c r="AM9" s="255">
        <v>3.7819999999999999E-2</v>
      </c>
      <c r="AN9" s="255">
        <v>3.2239999999999998E-2</v>
      </c>
      <c r="AO9" s="255">
        <v>7.4399999999999994E-2</v>
      </c>
      <c r="AP9" s="255">
        <v>7.4399999999999994E-2</v>
      </c>
      <c r="AQ9" s="255">
        <v>1.1780000000000001E-2</v>
      </c>
      <c r="AR9" s="255">
        <v>2.9139999999999999E-2</v>
      </c>
      <c r="AS9" s="255">
        <v>7.0679999999999993E-2</v>
      </c>
      <c r="AT9" s="255">
        <v>6.5100000000000005E-2</v>
      </c>
      <c r="AU9" s="255">
        <v>6.0760000000000002E-2</v>
      </c>
      <c r="AV9" s="255">
        <v>6.8200000000000011E-2</v>
      </c>
      <c r="AW9" s="255">
        <v>9.7960000000000005E-2</v>
      </c>
      <c r="AX9" s="255">
        <v>6.0760000000000002E-2</v>
      </c>
      <c r="AY9" s="255">
        <v>7.6880000000000004E-2</v>
      </c>
      <c r="AZ9" s="255">
        <v>7.1919999999999998E-2</v>
      </c>
      <c r="BA9" s="255">
        <v>6.634000000000001E-2</v>
      </c>
      <c r="BB9" s="255">
        <v>4.5879999999999997E-2</v>
      </c>
      <c r="BC9" s="255">
        <v>3.2239999999999998E-2</v>
      </c>
      <c r="BD9" s="255">
        <v>6.1379999999999997E-2</v>
      </c>
      <c r="BE9" s="255">
        <v>5.4559999999999997E-2</v>
      </c>
      <c r="BF9" s="255">
        <v>6.5100000000000005E-2</v>
      </c>
      <c r="BG9" s="255">
        <v>7.5020000000000003E-2</v>
      </c>
      <c r="BH9" s="255">
        <v>8.6179999999999993E-2</v>
      </c>
      <c r="BI9" s="255">
        <v>8.9899999999999994E-2</v>
      </c>
      <c r="BJ9" s="255">
        <v>8.4320000000000006E-2</v>
      </c>
      <c r="BK9" s="255">
        <v>7.3779999999999998E-2</v>
      </c>
      <c r="BL9" s="255">
        <v>9.5479999999999995E-2</v>
      </c>
      <c r="BM9" s="255">
        <v>8.5559999999999997E-2</v>
      </c>
      <c r="BN9" s="255">
        <v>9.1759999999999994E-2</v>
      </c>
      <c r="BO9" s="255">
        <v>8.1220000000000001E-2</v>
      </c>
      <c r="BP9" s="255">
        <v>7.5020000000000003E-2</v>
      </c>
    </row>
    <row r="10" spans="1:68" x14ac:dyDescent="0.25">
      <c r="C10" s="254" t="s">
        <v>186</v>
      </c>
      <c r="D10" s="255">
        <f t="shared" ref="D10:D77" si="1">SUMPRODUCT($J$2:$BP$2,J10:BP10)/$I$2</f>
        <v>0.15673646972936334</v>
      </c>
      <c r="E10" s="260">
        <f t="shared" ref="E10:E77" si="2">SUMPRODUCT($J$2:$BP$2,J10:BP10)</f>
        <v>3005.7352800000008</v>
      </c>
      <c r="F10" s="255">
        <f t="shared" ref="F10:F77" si="3">SUMPRODUCT($J$3:$BP$3,J10:BP10)/$I$3</f>
        <v>0.1480411761775122</v>
      </c>
      <c r="G10" s="260">
        <f t="shared" ref="G10:G77" si="4">SUMPRODUCT($J$3:$BP$3,J10:BP10)</f>
        <v>7661915.485419997</v>
      </c>
      <c r="H10" s="255">
        <f t="shared" ref="H10:H77" si="5">CORREL($J$4:$BP$4,J10:BP10)</f>
        <v>0.39849020787207889</v>
      </c>
      <c r="I10" s="260">
        <f t="shared" ref="I10:I77" si="6">D10/F10*100</f>
        <v>105.87356421798815</v>
      </c>
      <c r="J10" s="255">
        <v>0.18178</v>
      </c>
      <c r="K10" s="255">
        <v>0.15198</v>
      </c>
      <c r="L10" s="255">
        <v>0.17731</v>
      </c>
      <c r="M10" s="255">
        <v>0.13558999999999999</v>
      </c>
      <c r="N10" s="255">
        <v>0.15048999999999998</v>
      </c>
      <c r="O10" s="255">
        <v>0.18178</v>
      </c>
      <c r="P10" s="255">
        <v>0.13857</v>
      </c>
      <c r="Q10" s="255">
        <v>0.17283999999999999</v>
      </c>
      <c r="R10" s="255">
        <v>0.19370000000000001</v>
      </c>
      <c r="S10" s="255">
        <v>0.14601999999999998</v>
      </c>
      <c r="T10" s="255">
        <v>0.14452999999999999</v>
      </c>
      <c r="U10" s="255">
        <v>0.10429999999999999</v>
      </c>
      <c r="V10" s="255">
        <v>9.3869999999999995E-2</v>
      </c>
      <c r="W10" s="255">
        <v>0.14005999999999999</v>
      </c>
      <c r="X10" s="255">
        <v>5.96E-2</v>
      </c>
      <c r="Y10" s="255">
        <v>9.8339999999999997E-2</v>
      </c>
      <c r="Z10" s="255">
        <v>9.0889999999999999E-2</v>
      </c>
      <c r="AA10" s="255">
        <v>0.17581999999999998</v>
      </c>
      <c r="AB10" s="255">
        <v>0.10876999999999999</v>
      </c>
      <c r="AC10" s="255">
        <v>0.13558999999999999</v>
      </c>
      <c r="AD10" s="255">
        <v>0.1341</v>
      </c>
      <c r="AE10" s="255">
        <v>0.16092000000000001</v>
      </c>
      <c r="AF10" s="255">
        <v>0.13558999999999999</v>
      </c>
      <c r="AG10" s="255">
        <v>0.14154999999999998</v>
      </c>
      <c r="AH10" s="255">
        <v>0.18178</v>
      </c>
      <c r="AI10" s="255">
        <v>0.14751</v>
      </c>
      <c r="AJ10" s="255">
        <v>0.14601999999999998</v>
      </c>
      <c r="AK10" s="255">
        <v>0.17432999999999998</v>
      </c>
      <c r="AL10" s="255">
        <v>0.16688</v>
      </c>
      <c r="AM10" s="255">
        <v>0.10132000000000001</v>
      </c>
      <c r="AN10" s="255">
        <v>6.2579999999999997E-2</v>
      </c>
      <c r="AO10" s="255">
        <v>0.12366999999999999</v>
      </c>
      <c r="AP10" s="255">
        <v>0.15347</v>
      </c>
      <c r="AQ10" s="255">
        <v>0.11323999999999999</v>
      </c>
      <c r="AR10" s="255">
        <v>6.1089999999999992E-2</v>
      </c>
      <c r="AS10" s="255">
        <v>9.3869999999999995E-2</v>
      </c>
      <c r="AT10" s="255">
        <v>0.1341</v>
      </c>
      <c r="AU10" s="255">
        <v>0.14005999999999999</v>
      </c>
      <c r="AV10" s="255">
        <v>0.15198</v>
      </c>
      <c r="AW10" s="255">
        <v>0.22200999999999999</v>
      </c>
      <c r="AX10" s="255">
        <v>0.16539000000000001</v>
      </c>
      <c r="AY10" s="255">
        <v>0.18922999999999998</v>
      </c>
      <c r="AZ10" s="255">
        <v>0.18475999999999998</v>
      </c>
      <c r="BA10" s="255">
        <v>0.15198</v>
      </c>
      <c r="BB10" s="255">
        <v>0.10727999999999999</v>
      </c>
      <c r="BC10" s="255">
        <v>6.1089999999999992E-2</v>
      </c>
      <c r="BD10" s="255">
        <v>0.15495999999999999</v>
      </c>
      <c r="BE10" s="255">
        <v>0.10727999999999999</v>
      </c>
      <c r="BF10" s="255">
        <v>9.9830000000000002E-2</v>
      </c>
      <c r="BG10" s="255">
        <v>0.1341</v>
      </c>
      <c r="BH10" s="255">
        <v>0.14601999999999998</v>
      </c>
      <c r="BI10" s="255">
        <v>0.21157999999999999</v>
      </c>
      <c r="BJ10" s="255">
        <v>0.18922999999999998</v>
      </c>
      <c r="BK10" s="255">
        <v>0.14899999999999999</v>
      </c>
      <c r="BL10" s="255">
        <v>0.21306999999999998</v>
      </c>
      <c r="BM10" s="255">
        <v>0.21604999999999999</v>
      </c>
      <c r="BN10" s="255">
        <v>0.17879999999999999</v>
      </c>
      <c r="BO10" s="255">
        <v>0.17283999999999999</v>
      </c>
      <c r="BP10" s="255">
        <v>0.10876999999999999</v>
      </c>
    </row>
    <row r="11" spans="1:68" x14ac:dyDescent="0.25">
      <c r="C11" s="254" t="s">
        <v>187</v>
      </c>
      <c r="D11" s="255">
        <f t="shared" si="1"/>
        <v>8.4675746988580061E-2</v>
      </c>
      <c r="E11" s="260">
        <f t="shared" si="2"/>
        <v>1623.8267999999998</v>
      </c>
      <c r="F11" s="255">
        <f t="shared" si="3"/>
        <v>9.08789527120894E-2</v>
      </c>
      <c r="G11" s="260">
        <f t="shared" si="4"/>
        <v>4703467.4613000005</v>
      </c>
      <c r="H11" s="255">
        <f t="shared" si="5"/>
        <v>-0.19094336117253669</v>
      </c>
      <c r="I11" s="260">
        <f t="shared" si="6"/>
        <v>93.174210817369882</v>
      </c>
      <c r="J11" s="255">
        <v>5.3099999999999994E-2</v>
      </c>
      <c r="K11" s="255">
        <v>5.3999999999999999E-2</v>
      </c>
      <c r="L11" s="255">
        <v>5.67E-2</v>
      </c>
      <c r="M11" s="255">
        <v>5.67E-2</v>
      </c>
      <c r="N11" s="255">
        <v>5.04E-2</v>
      </c>
      <c r="O11" s="255">
        <v>7.4699999999999989E-2</v>
      </c>
      <c r="P11" s="255">
        <v>7.5600000000000001E-2</v>
      </c>
      <c r="Q11" s="255">
        <v>7.0199999999999999E-2</v>
      </c>
      <c r="R11" s="255">
        <v>6.93E-2</v>
      </c>
      <c r="S11" s="255">
        <v>5.5799999999999995E-2</v>
      </c>
      <c r="T11" s="255">
        <v>7.0199999999999999E-2</v>
      </c>
      <c r="U11" s="255">
        <v>4.9500000000000002E-2</v>
      </c>
      <c r="V11" s="255">
        <v>6.3899999999999998E-2</v>
      </c>
      <c r="W11" s="255">
        <v>7.1999999999999995E-2</v>
      </c>
      <c r="X11" s="255">
        <v>0.12240000000000001</v>
      </c>
      <c r="Y11" s="255">
        <v>7.6499999999999999E-2</v>
      </c>
      <c r="Z11" s="255">
        <v>0.10349999999999999</v>
      </c>
      <c r="AA11" s="255">
        <v>7.0199999999999999E-2</v>
      </c>
      <c r="AB11" s="255">
        <v>0.10169999999999998</v>
      </c>
      <c r="AC11" s="255">
        <v>9.9000000000000005E-2</v>
      </c>
      <c r="AD11" s="255">
        <v>5.3099999999999994E-2</v>
      </c>
      <c r="AE11" s="255">
        <v>6.8400000000000002E-2</v>
      </c>
      <c r="AF11" s="255">
        <v>6.5699999999999995E-2</v>
      </c>
      <c r="AG11" s="255">
        <v>7.2900000000000006E-2</v>
      </c>
      <c r="AH11" s="255">
        <v>9.9900000000000003E-2</v>
      </c>
      <c r="AI11" s="255">
        <v>6.7500000000000004E-2</v>
      </c>
      <c r="AJ11" s="255">
        <v>7.7399999999999997E-2</v>
      </c>
      <c r="AK11" s="255">
        <v>8.7299999999999989E-2</v>
      </c>
      <c r="AL11" s="255">
        <v>8.0100000000000005E-2</v>
      </c>
      <c r="AM11" s="255">
        <v>5.4899999999999997E-2</v>
      </c>
      <c r="AN11" s="255">
        <v>6.4799999999999996E-2</v>
      </c>
      <c r="AO11" s="255">
        <v>0.10709999999999999</v>
      </c>
      <c r="AP11" s="255">
        <v>8.3699999999999997E-2</v>
      </c>
      <c r="AQ11" s="255">
        <v>0.66149999999999998</v>
      </c>
      <c r="AR11" s="255">
        <v>0.55530000000000002</v>
      </c>
      <c r="AS11" s="255">
        <v>0.15659999999999999</v>
      </c>
      <c r="AT11" s="255">
        <v>8.7299999999999989E-2</v>
      </c>
      <c r="AU11" s="255">
        <v>7.9199999999999993E-2</v>
      </c>
      <c r="AV11" s="255">
        <v>8.7299999999999989E-2</v>
      </c>
      <c r="AW11" s="255">
        <v>0.11159999999999999</v>
      </c>
      <c r="AX11" s="255">
        <v>7.6499999999999999E-2</v>
      </c>
      <c r="AY11" s="255">
        <v>9.0899999999999995E-2</v>
      </c>
      <c r="AZ11" s="255">
        <v>9.3600000000000003E-2</v>
      </c>
      <c r="BA11" s="255">
        <v>8.4599999999999995E-2</v>
      </c>
      <c r="BB11" s="255">
        <v>6.2099999999999995E-2</v>
      </c>
      <c r="BC11" s="255">
        <v>7.0199999999999999E-2</v>
      </c>
      <c r="BD11" s="255">
        <v>8.1900000000000001E-2</v>
      </c>
      <c r="BE11" s="255">
        <v>8.1900000000000001E-2</v>
      </c>
      <c r="BF11" s="255">
        <v>0.10439999999999999</v>
      </c>
      <c r="BG11" s="255">
        <v>0.10439999999999999</v>
      </c>
      <c r="BH11" s="255">
        <v>0.11249999999999999</v>
      </c>
      <c r="BI11" s="255">
        <v>9.9000000000000005E-2</v>
      </c>
      <c r="BJ11" s="255">
        <v>9.9900000000000003E-2</v>
      </c>
      <c r="BK11" s="255">
        <v>9.5399999999999999E-2</v>
      </c>
      <c r="BL11" s="255">
        <v>0.10169999999999998</v>
      </c>
      <c r="BM11" s="255">
        <v>9.8100000000000007E-2</v>
      </c>
      <c r="BN11" s="255">
        <v>0.10259999999999998</v>
      </c>
      <c r="BO11" s="255">
        <v>9.6299999999999997E-2</v>
      </c>
      <c r="BP11" s="255">
        <v>0.10349999999999999</v>
      </c>
    </row>
    <row r="12" spans="1:68" x14ac:dyDescent="0.25">
      <c r="C12" s="254" t="s">
        <v>188</v>
      </c>
      <c r="D12" s="255">
        <f t="shared" si="1"/>
        <v>0.13833604839130209</v>
      </c>
      <c r="E12" s="260">
        <f t="shared" si="2"/>
        <v>2652.8704000000002</v>
      </c>
      <c r="F12" s="255">
        <f t="shared" si="3"/>
        <v>0.13633026702347395</v>
      </c>
      <c r="G12" s="260">
        <f t="shared" si="4"/>
        <v>7055813.8688800018</v>
      </c>
      <c r="H12" s="255">
        <f t="shared" si="5"/>
        <v>-0.13718865625259041</v>
      </c>
      <c r="I12" s="260">
        <f t="shared" si="6"/>
        <v>101.4712663677852</v>
      </c>
      <c r="J12" s="255">
        <v>8.7040000000000006E-2</v>
      </c>
      <c r="K12" s="255">
        <v>0.14280000000000001</v>
      </c>
      <c r="L12" s="255">
        <v>5.9840000000000004E-2</v>
      </c>
      <c r="M12" s="255">
        <v>6.2560000000000004E-2</v>
      </c>
      <c r="N12" s="255">
        <v>5.9840000000000004E-2</v>
      </c>
      <c r="O12" s="255">
        <v>0.10744000000000001</v>
      </c>
      <c r="P12" s="255">
        <v>0.14416000000000001</v>
      </c>
      <c r="Q12" s="255">
        <v>9.1120000000000007E-2</v>
      </c>
      <c r="R12" s="255">
        <v>7.8880000000000006E-2</v>
      </c>
      <c r="S12" s="255">
        <v>7.4800000000000005E-2</v>
      </c>
      <c r="T12" s="255">
        <v>9.1120000000000007E-2</v>
      </c>
      <c r="U12" s="255">
        <v>6.3920000000000005E-2</v>
      </c>
      <c r="V12" s="255">
        <v>0.12376000000000001</v>
      </c>
      <c r="W12" s="255">
        <v>0.18224000000000001</v>
      </c>
      <c r="X12" s="255">
        <v>0.37128</v>
      </c>
      <c r="Y12" s="255">
        <v>0.26112000000000002</v>
      </c>
      <c r="Z12" s="255">
        <v>0.29920000000000002</v>
      </c>
      <c r="AA12" s="255">
        <v>0.14960000000000001</v>
      </c>
      <c r="AB12" s="255">
        <v>0.24888000000000002</v>
      </c>
      <c r="AC12" s="255">
        <v>0.22984000000000002</v>
      </c>
      <c r="AD12" s="255">
        <v>6.8000000000000005E-2</v>
      </c>
      <c r="AE12" s="255">
        <v>9.1120000000000007E-2</v>
      </c>
      <c r="AF12" s="255">
        <v>9.5200000000000007E-2</v>
      </c>
      <c r="AG12" s="255">
        <v>0.10200000000000001</v>
      </c>
      <c r="AH12" s="255">
        <v>0.16592000000000001</v>
      </c>
      <c r="AI12" s="255">
        <v>0.11968000000000001</v>
      </c>
      <c r="AJ12" s="255">
        <v>0.11424000000000001</v>
      </c>
      <c r="AK12" s="255">
        <v>0.14144000000000001</v>
      </c>
      <c r="AL12" s="255">
        <v>0.11152000000000001</v>
      </c>
      <c r="AM12" s="255">
        <v>8.0240000000000006E-2</v>
      </c>
      <c r="AN12" s="255">
        <v>0.11424000000000001</v>
      </c>
      <c r="AO12" s="255">
        <v>0.20944000000000002</v>
      </c>
      <c r="AP12" s="255">
        <v>0.16184000000000001</v>
      </c>
      <c r="AQ12" s="255">
        <v>0.11424000000000001</v>
      </c>
      <c r="AR12" s="255">
        <v>0.14552000000000001</v>
      </c>
      <c r="AS12" s="255">
        <v>0.28695999999999999</v>
      </c>
      <c r="AT12" s="255">
        <v>0.15504000000000001</v>
      </c>
      <c r="AU12" s="255">
        <v>0.13056000000000001</v>
      </c>
      <c r="AV12" s="255">
        <v>0.14552000000000001</v>
      </c>
      <c r="AW12" s="255">
        <v>0.18360000000000001</v>
      </c>
      <c r="AX12" s="255">
        <v>0.11016000000000002</v>
      </c>
      <c r="AY12" s="255">
        <v>0.14008000000000001</v>
      </c>
      <c r="AZ12" s="255">
        <v>0.13328000000000001</v>
      </c>
      <c r="BA12" s="255">
        <v>0.13192000000000001</v>
      </c>
      <c r="BB12" s="255">
        <v>0.10200000000000001</v>
      </c>
      <c r="BC12" s="255">
        <v>0.11696000000000001</v>
      </c>
      <c r="BD12" s="255">
        <v>0.11968000000000001</v>
      </c>
      <c r="BE12" s="255">
        <v>0.13600000000000001</v>
      </c>
      <c r="BF12" s="255">
        <v>0.20128000000000001</v>
      </c>
      <c r="BG12" s="255">
        <v>0.18632000000000004</v>
      </c>
      <c r="BH12" s="255">
        <v>0.18767999999999999</v>
      </c>
      <c r="BI12" s="255">
        <v>0.14280000000000001</v>
      </c>
      <c r="BJ12" s="255">
        <v>0.17408000000000001</v>
      </c>
      <c r="BK12" s="255">
        <v>0.22576000000000002</v>
      </c>
      <c r="BL12" s="255">
        <v>0.18360000000000001</v>
      </c>
      <c r="BM12" s="255">
        <v>0.13736000000000001</v>
      </c>
      <c r="BN12" s="255">
        <v>0.16320000000000001</v>
      </c>
      <c r="BO12" s="255">
        <v>0.14824000000000001</v>
      </c>
      <c r="BP12" s="255">
        <v>0.17952000000000001</v>
      </c>
    </row>
    <row r="13" spans="1:68" x14ac:dyDescent="0.25">
      <c r="C13" s="254" t="s">
        <v>189</v>
      </c>
      <c r="D13" s="255">
        <f t="shared" si="1"/>
        <v>0.20425019554674867</v>
      </c>
      <c r="E13" s="260">
        <f t="shared" si="2"/>
        <v>3916.9059999999995</v>
      </c>
      <c r="F13" s="255">
        <f t="shared" si="3"/>
        <v>0.19995695559681809</v>
      </c>
      <c r="G13" s="260">
        <f t="shared" si="4"/>
        <v>10348832.223999999</v>
      </c>
      <c r="H13" s="255">
        <f t="shared" si="5"/>
        <v>0.16463312152348014</v>
      </c>
      <c r="I13" s="260">
        <f t="shared" si="6"/>
        <v>102.14708207429763</v>
      </c>
      <c r="J13" s="255">
        <v>0.22200000000000003</v>
      </c>
      <c r="K13" s="255">
        <v>0.24</v>
      </c>
      <c r="L13" s="255">
        <v>0.2</v>
      </c>
      <c r="M13" s="255">
        <v>0.17400000000000002</v>
      </c>
      <c r="N13" s="255">
        <v>0.19800000000000001</v>
      </c>
      <c r="O13" s="255">
        <v>0.24199999999999999</v>
      </c>
      <c r="P13" s="255">
        <v>0.21800000000000003</v>
      </c>
      <c r="Q13" s="255">
        <v>0.21400000000000002</v>
      </c>
      <c r="R13" s="255">
        <v>0.24199999999999999</v>
      </c>
      <c r="S13" s="255">
        <v>0.20200000000000001</v>
      </c>
      <c r="T13" s="255">
        <v>0.19600000000000001</v>
      </c>
      <c r="U13" s="255">
        <v>0.14799999999999999</v>
      </c>
      <c r="V13" s="255">
        <v>0.18000000000000002</v>
      </c>
      <c r="W13" s="255">
        <v>0.252</v>
      </c>
      <c r="X13" s="255">
        <v>0.22599999999999998</v>
      </c>
      <c r="Y13" s="255">
        <v>0.25</v>
      </c>
      <c r="Z13" s="255">
        <v>0.24199999999999999</v>
      </c>
      <c r="AA13" s="255">
        <v>0.248</v>
      </c>
      <c r="AB13" s="255">
        <v>0.22400000000000003</v>
      </c>
      <c r="AC13" s="255">
        <v>0.22999999999999998</v>
      </c>
      <c r="AD13" s="255">
        <v>0.18600000000000003</v>
      </c>
      <c r="AE13" s="255">
        <v>0.20200000000000001</v>
      </c>
      <c r="AF13" s="255">
        <v>0.188</v>
      </c>
      <c r="AG13" s="255">
        <v>0.19800000000000001</v>
      </c>
      <c r="AH13" s="255">
        <v>0.19800000000000001</v>
      </c>
      <c r="AI13" s="255">
        <v>0.21600000000000003</v>
      </c>
      <c r="AJ13" s="255">
        <v>0.19400000000000001</v>
      </c>
      <c r="AK13" s="255">
        <v>0.22000000000000003</v>
      </c>
      <c r="AL13" s="255">
        <v>0.21400000000000002</v>
      </c>
      <c r="AM13" s="255">
        <v>0.15600000000000003</v>
      </c>
      <c r="AN13" s="255">
        <v>0.15000000000000002</v>
      </c>
      <c r="AO13" s="255">
        <v>0.22200000000000003</v>
      </c>
      <c r="AP13" s="255">
        <v>0.22000000000000003</v>
      </c>
      <c r="AQ13" s="255">
        <v>4.6000000000000006E-2</v>
      </c>
      <c r="AR13" s="255">
        <v>9.0000000000000011E-2</v>
      </c>
      <c r="AS13" s="255">
        <v>0.20800000000000002</v>
      </c>
      <c r="AT13" s="255">
        <v>0.20600000000000002</v>
      </c>
      <c r="AU13" s="255">
        <v>0.19400000000000001</v>
      </c>
      <c r="AV13" s="255">
        <v>0.20200000000000001</v>
      </c>
      <c r="AW13" s="255">
        <v>0.188</v>
      </c>
      <c r="AX13" s="255">
        <v>0.19800000000000001</v>
      </c>
      <c r="AY13" s="255">
        <v>0.20400000000000001</v>
      </c>
      <c r="AZ13" s="255">
        <v>0.19800000000000001</v>
      </c>
      <c r="BA13" s="255">
        <v>0.18400000000000002</v>
      </c>
      <c r="BB13" s="255">
        <v>0.17</v>
      </c>
      <c r="BC13" s="255">
        <v>0.15800000000000003</v>
      </c>
      <c r="BD13" s="255">
        <v>0.18400000000000002</v>
      </c>
      <c r="BE13" s="255">
        <v>0.18400000000000002</v>
      </c>
      <c r="BF13" s="255">
        <v>0.20600000000000002</v>
      </c>
      <c r="BG13" s="255">
        <v>0.20600000000000002</v>
      </c>
      <c r="BH13" s="255">
        <v>0.19800000000000001</v>
      </c>
      <c r="BI13" s="255">
        <v>0.18600000000000003</v>
      </c>
      <c r="BJ13" s="255">
        <v>0.22000000000000003</v>
      </c>
      <c r="BK13" s="255">
        <v>0.22599999999999998</v>
      </c>
      <c r="BL13" s="255">
        <v>0.21200000000000002</v>
      </c>
      <c r="BM13" s="255">
        <v>0.19400000000000001</v>
      </c>
      <c r="BN13" s="255">
        <v>0.19600000000000001</v>
      </c>
      <c r="BO13" s="255">
        <v>0.192</v>
      </c>
      <c r="BP13" s="255">
        <v>0.20800000000000002</v>
      </c>
    </row>
    <row r="14" spans="1:68" x14ac:dyDescent="0.25">
      <c r="C14" s="254" t="s">
        <v>190</v>
      </c>
      <c r="D14" s="255">
        <f t="shared" si="1"/>
        <v>0.18218173332638055</v>
      </c>
      <c r="E14" s="260">
        <f t="shared" si="2"/>
        <v>3493.6990999999998</v>
      </c>
      <c r="F14" s="255">
        <f t="shared" si="3"/>
        <v>0.18596274850305181</v>
      </c>
      <c r="G14" s="260">
        <f t="shared" si="4"/>
        <v>9624557.8375999965</v>
      </c>
      <c r="H14" s="255">
        <f t="shared" si="5"/>
        <v>0.1094150490519115</v>
      </c>
      <c r="I14" s="260">
        <f t="shared" si="6"/>
        <v>97.966788936436274</v>
      </c>
      <c r="J14" s="255">
        <v>0.22939999999999999</v>
      </c>
      <c r="K14" s="255">
        <v>0.18870000000000001</v>
      </c>
      <c r="L14" s="255">
        <v>0.23865</v>
      </c>
      <c r="M14" s="255">
        <v>0.23865</v>
      </c>
      <c r="N14" s="255">
        <v>0.26084999999999997</v>
      </c>
      <c r="O14" s="255">
        <v>0.20350000000000001</v>
      </c>
      <c r="P14" s="255">
        <v>0.18684999999999999</v>
      </c>
      <c r="Q14" s="255">
        <v>0.20904999999999999</v>
      </c>
      <c r="R14" s="255">
        <v>0.21829999999999999</v>
      </c>
      <c r="S14" s="255">
        <v>0.24049999999999999</v>
      </c>
      <c r="T14" s="255">
        <v>0.21274999999999999</v>
      </c>
      <c r="U14" s="255">
        <v>0.22755</v>
      </c>
      <c r="V14" s="255">
        <v>0.20535</v>
      </c>
      <c r="W14" s="255">
        <v>0.16095000000000001</v>
      </c>
      <c r="X14" s="255">
        <v>0.10360000000000001</v>
      </c>
      <c r="Y14" s="255">
        <v>0.14430000000000001</v>
      </c>
      <c r="Z14" s="255">
        <v>0.1258</v>
      </c>
      <c r="AA14" s="255">
        <v>0.17020000000000002</v>
      </c>
      <c r="AB14" s="255">
        <v>0.14244999999999999</v>
      </c>
      <c r="AC14" s="255">
        <v>0.13505</v>
      </c>
      <c r="AD14" s="255">
        <v>0.27565000000000001</v>
      </c>
      <c r="AE14" s="255">
        <v>0.22384999999999999</v>
      </c>
      <c r="AF14" s="255">
        <v>0.22384999999999999</v>
      </c>
      <c r="AG14" s="255">
        <v>0.22014999999999998</v>
      </c>
      <c r="AH14" s="255">
        <v>0.16095000000000001</v>
      </c>
      <c r="AI14" s="255">
        <v>0.20535</v>
      </c>
      <c r="AJ14" s="255">
        <v>0.20350000000000001</v>
      </c>
      <c r="AK14" s="255">
        <v>0.1739</v>
      </c>
      <c r="AL14" s="255">
        <v>0.20720000000000002</v>
      </c>
      <c r="AM14" s="255">
        <v>0.21644999999999998</v>
      </c>
      <c r="AN14" s="255">
        <v>0.16835</v>
      </c>
      <c r="AO14" s="255">
        <v>0.14985000000000001</v>
      </c>
      <c r="AP14" s="255">
        <v>0.17759999999999998</v>
      </c>
      <c r="AQ14" s="255">
        <v>2.775E-2</v>
      </c>
      <c r="AR14" s="255">
        <v>6.4750000000000002E-2</v>
      </c>
      <c r="AS14" s="255">
        <v>0.11284999999999999</v>
      </c>
      <c r="AT14" s="255">
        <v>0.185</v>
      </c>
      <c r="AU14" s="255">
        <v>0.1961</v>
      </c>
      <c r="AV14" s="255">
        <v>0.185</v>
      </c>
      <c r="AW14" s="255">
        <v>0.11655</v>
      </c>
      <c r="AX14" s="255">
        <v>0.18870000000000001</v>
      </c>
      <c r="AY14" s="255">
        <v>0.16464999999999999</v>
      </c>
      <c r="AZ14" s="255">
        <v>0.17020000000000002</v>
      </c>
      <c r="BA14" s="255">
        <v>0.185</v>
      </c>
      <c r="BB14" s="255">
        <v>0.19980000000000001</v>
      </c>
      <c r="BC14" s="255">
        <v>0.18870000000000001</v>
      </c>
      <c r="BD14" s="255">
        <v>0.18684999999999999</v>
      </c>
      <c r="BE14" s="255">
        <v>0.19795000000000001</v>
      </c>
      <c r="BF14" s="255">
        <v>0.17574999999999999</v>
      </c>
      <c r="BG14" s="255">
        <v>0.16464999999999999</v>
      </c>
      <c r="BH14" s="255">
        <v>0.15354999999999999</v>
      </c>
      <c r="BI14" s="255">
        <v>0.1517</v>
      </c>
      <c r="BJ14" s="255">
        <v>0.1406</v>
      </c>
      <c r="BK14" s="255">
        <v>0.13689999999999999</v>
      </c>
      <c r="BL14" s="255">
        <v>0.12025</v>
      </c>
      <c r="BM14" s="255">
        <v>0.14985000000000001</v>
      </c>
      <c r="BN14" s="255">
        <v>0.14985000000000001</v>
      </c>
      <c r="BO14" s="255">
        <v>0.16650000000000001</v>
      </c>
      <c r="BP14" s="255">
        <v>0.17759999999999998</v>
      </c>
    </row>
    <row r="15" spans="1:68" x14ac:dyDescent="0.25">
      <c r="C15" s="254" t="s">
        <v>193</v>
      </c>
      <c r="D15" s="255">
        <f t="shared" si="1"/>
        <v>9.230740939667309E-2</v>
      </c>
      <c r="E15" s="260">
        <f t="shared" si="2"/>
        <v>1770.1791899999998</v>
      </c>
      <c r="F15" s="255">
        <f t="shared" si="3"/>
        <v>9.7963740064302585E-2</v>
      </c>
      <c r="G15" s="260">
        <f t="shared" si="4"/>
        <v>5070142.7561499998</v>
      </c>
      <c r="H15" s="255">
        <f t="shared" si="5"/>
        <v>-5.5224346878302855E-3</v>
      </c>
      <c r="I15" s="260">
        <f t="shared" si="6"/>
        <v>94.226097672550353</v>
      </c>
      <c r="J15" s="255">
        <v>0.10864000000000001</v>
      </c>
      <c r="K15" s="255">
        <v>9.1179999999999997E-2</v>
      </c>
      <c r="L15" s="255">
        <v>0.12707000000000002</v>
      </c>
      <c r="M15" s="255">
        <v>0.16295999999999999</v>
      </c>
      <c r="N15" s="255">
        <v>0.14938000000000001</v>
      </c>
      <c r="O15" s="255">
        <v>7.954E-2</v>
      </c>
      <c r="P15" s="255">
        <v>9.0210000000000012E-2</v>
      </c>
      <c r="Q15" s="255">
        <v>9.894E-2</v>
      </c>
      <c r="R15" s="255">
        <v>8.6330000000000004E-2</v>
      </c>
      <c r="S15" s="255">
        <v>0.13968</v>
      </c>
      <c r="T15" s="255">
        <v>0.12416000000000001</v>
      </c>
      <c r="U15" s="255">
        <v>0.19690999999999997</v>
      </c>
      <c r="V15" s="255">
        <v>0.1358</v>
      </c>
      <c r="W15" s="255">
        <v>6.5960000000000005E-2</v>
      </c>
      <c r="X15" s="255">
        <v>3.7830000000000003E-2</v>
      </c>
      <c r="Y15" s="255">
        <v>6.3050000000000009E-2</v>
      </c>
      <c r="Z15" s="255">
        <v>4.462E-2</v>
      </c>
      <c r="AA15" s="255">
        <v>6.4020000000000007E-2</v>
      </c>
      <c r="AB15" s="255">
        <v>5.7229999999999996E-2</v>
      </c>
      <c r="AC15" s="255">
        <v>4.947E-2</v>
      </c>
      <c r="AD15" s="255">
        <v>0.15908</v>
      </c>
      <c r="AE15" s="255">
        <v>0.12222000000000001</v>
      </c>
      <c r="AF15" s="255">
        <v>0.14065</v>
      </c>
      <c r="AG15" s="255">
        <v>0.12319000000000001</v>
      </c>
      <c r="AH15" s="255">
        <v>6.4020000000000007E-2</v>
      </c>
      <c r="AI15" s="255">
        <v>0.10573</v>
      </c>
      <c r="AJ15" s="255">
        <v>0.1164</v>
      </c>
      <c r="AK15" s="255">
        <v>7.2750000000000009E-2</v>
      </c>
      <c r="AL15" s="255">
        <v>9.7970000000000002E-2</v>
      </c>
      <c r="AM15" s="255">
        <v>0.18429999999999999</v>
      </c>
      <c r="AN15" s="255">
        <v>0.14355999999999999</v>
      </c>
      <c r="AO15" s="255">
        <v>6.2080000000000003E-2</v>
      </c>
      <c r="AP15" s="255">
        <v>7.5660000000000005E-2</v>
      </c>
      <c r="AQ15" s="255">
        <v>1.0670000000000001E-2</v>
      </c>
      <c r="AR15" s="255">
        <v>2.7160000000000004E-2</v>
      </c>
      <c r="AS15" s="255">
        <v>3.7830000000000003E-2</v>
      </c>
      <c r="AT15" s="255">
        <v>8.924E-2</v>
      </c>
      <c r="AU15" s="255">
        <v>0.10961</v>
      </c>
      <c r="AV15" s="255">
        <v>9.3119999999999994E-2</v>
      </c>
      <c r="AW15" s="255">
        <v>4.1710000000000004E-2</v>
      </c>
      <c r="AX15" s="255">
        <v>0.10670000000000002</v>
      </c>
      <c r="AY15" s="255">
        <v>7.4690000000000006E-2</v>
      </c>
      <c r="AZ15" s="255">
        <v>7.954E-2</v>
      </c>
      <c r="BA15" s="255">
        <v>0.10476000000000001</v>
      </c>
      <c r="BB15" s="255">
        <v>0.15035000000000001</v>
      </c>
      <c r="BC15" s="255">
        <v>0.1552</v>
      </c>
      <c r="BD15" s="255">
        <v>0.10961</v>
      </c>
      <c r="BE15" s="255">
        <v>0.11834</v>
      </c>
      <c r="BF15" s="255">
        <v>7.8570000000000001E-2</v>
      </c>
      <c r="BG15" s="255">
        <v>7.0809999999999998E-2</v>
      </c>
      <c r="BH15" s="255">
        <v>6.5960000000000005E-2</v>
      </c>
      <c r="BI15" s="255">
        <v>6.6930000000000003E-2</v>
      </c>
      <c r="BJ15" s="255">
        <v>5.0440000000000006E-2</v>
      </c>
      <c r="BK15" s="255">
        <v>5.0440000000000006E-2</v>
      </c>
      <c r="BL15" s="255">
        <v>3.977E-2</v>
      </c>
      <c r="BM15" s="255">
        <v>6.4990000000000006E-2</v>
      </c>
      <c r="BN15" s="255">
        <v>6.3050000000000009E-2</v>
      </c>
      <c r="BO15" s="255">
        <v>7.8570000000000001E-2</v>
      </c>
      <c r="BP15" s="255">
        <v>7.8570000000000001E-2</v>
      </c>
    </row>
    <row r="16" spans="1:68" x14ac:dyDescent="0.25">
      <c r="C16" s="254" t="s">
        <v>196</v>
      </c>
      <c r="D16" s="255">
        <f t="shared" si="1"/>
        <v>7.5300348855399712E-2</v>
      </c>
      <c r="E16" s="260">
        <f t="shared" si="2"/>
        <v>1444.0347900000004</v>
      </c>
      <c r="F16" s="255">
        <f t="shared" si="3"/>
        <v>7.9301194272663869E-2</v>
      </c>
      <c r="G16" s="260">
        <f t="shared" si="4"/>
        <v>4104257.0999400001</v>
      </c>
      <c r="H16" s="255">
        <f t="shared" si="5"/>
        <v>-9.1974867011632599E-2</v>
      </c>
      <c r="I16" s="260">
        <f t="shared" si="6"/>
        <v>94.954873688903191</v>
      </c>
      <c r="J16" s="255">
        <v>6.8040000000000003E-2</v>
      </c>
      <c r="K16" s="255">
        <v>6.8040000000000003E-2</v>
      </c>
      <c r="L16" s="255">
        <v>9.4769999999999993E-2</v>
      </c>
      <c r="M16" s="255">
        <v>0.13283999999999999</v>
      </c>
      <c r="N16" s="255">
        <v>9.0720000000000009E-2</v>
      </c>
      <c r="O16" s="255">
        <v>4.8599999999999997E-2</v>
      </c>
      <c r="P16" s="255">
        <v>8.8290000000000007E-2</v>
      </c>
      <c r="Q16" s="255">
        <v>8.3430000000000004E-2</v>
      </c>
      <c r="R16" s="255">
        <v>5.3460000000000008E-2</v>
      </c>
      <c r="S16" s="255">
        <v>9.7199999999999995E-2</v>
      </c>
      <c r="T16" s="255">
        <v>0.11097000000000001</v>
      </c>
      <c r="U16" s="255">
        <v>0.17658000000000001</v>
      </c>
      <c r="V16" s="255">
        <v>0.15470999999999999</v>
      </c>
      <c r="W16" s="255">
        <v>4.9410000000000003E-2</v>
      </c>
      <c r="X16" s="255">
        <v>2.7540000000000002E-2</v>
      </c>
      <c r="Y16" s="255">
        <v>4.5360000000000004E-2</v>
      </c>
      <c r="Z16" s="255">
        <v>3.5639999999999998E-2</v>
      </c>
      <c r="AA16" s="255">
        <v>4.1309999999999999E-2</v>
      </c>
      <c r="AB16" s="255">
        <v>4.7789999999999999E-2</v>
      </c>
      <c r="AC16" s="255">
        <v>4.2120000000000005E-2</v>
      </c>
      <c r="AD16" s="255">
        <v>8.7480000000000002E-2</v>
      </c>
      <c r="AE16" s="255">
        <v>8.0189999999999997E-2</v>
      </c>
      <c r="AF16" s="255">
        <v>0.10287</v>
      </c>
      <c r="AG16" s="255">
        <v>9.153E-2</v>
      </c>
      <c r="AH16" s="255">
        <v>5.5889999999999995E-2</v>
      </c>
      <c r="AI16" s="255">
        <v>7.6139999999999999E-2</v>
      </c>
      <c r="AJ16" s="255">
        <v>9.2339999999999992E-2</v>
      </c>
      <c r="AK16" s="255">
        <v>5.9130000000000002E-2</v>
      </c>
      <c r="AL16" s="255">
        <v>6.5610000000000002E-2</v>
      </c>
      <c r="AM16" s="255">
        <v>0.16848000000000002</v>
      </c>
      <c r="AN16" s="255">
        <v>0.26324999999999998</v>
      </c>
      <c r="AO16" s="255">
        <v>5.1029999999999999E-2</v>
      </c>
      <c r="AP16" s="255">
        <v>5.5080000000000004E-2</v>
      </c>
      <c r="AQ16" s="255">
        <v>1.2960000000000001E-2</v>
      </c>
      <c r="AR16" s="255">
        <v>2.5920000000000002E-2</v>
      </c>
      <c r="AS16" s="255">
        <v>3.159E-2</v>
      </c>
      <c r="AT16" s="255">
        <v>7.6139999999999999E-2</v>
      </c>
      <c r="AU16" s="255">
        <v>8.9100000000000013E-2</v>
      </c>
      <c r="AV16" s="255">
        <v>6.8849999999999995E-2</v>
      </c>
      <c r="AW16" s="255">
        <v>3.7260000000000001E-2</v>
      </c>
      <c r="AX16" s="255">
        <v>9.3960000000000002E-2</v>
      </c>
      <c r="AY16" s="255">
        <v>5.994E-2</v>
      </c>
      <c r="AZ16" s="255">
        <v>6.966E-2</v>
      </c>
      <c r="BA16" s="255">
        <v>9.2339999999999992E-2</v>
      </c>
      <c r="BB16" s="255">
        <v>0.16362000000000002</v>
      </c>
      <c r="BC16" s="255">
        <v>0.21708000000000002</v>
      </c>
      <c r="BD16" s="255">
        <v>0.10125000000000001</v>
      </c>
      <c r="BE16" s="255">
        <v>0.12069000000000001</v>
      </c>
      <c r="BF16" s="255">
        <v>7.0470000000000005E-2</v>
      </c>
      <c r="BG16" s="255">
        <v>5.8319999999999997E-2</v>
      </c>
      <c r="BH16" s="255">
        <v>5.1029999999999999E-2</v>
      </c>
      <c r="BI16" s="255">
        <v>4.9410000000000003E-2</v>
      </c>
      <c r="BJ16" s="255">
        <v>4.2930000000000003E-2</v>
      </c>
      <c r="BK16" s="255">
        <v>4.2120000000000005E-2</v>
      </c>
      <c r="BL16" s="255">
        <v>3.4020000000000002E-2</v>
      </c>
      <c r="BM16" s="255">
        <v>5.1840000000000004E-2</v>
      </c>
      <c r="BN16" s="255">
        <v>5.3460000000000008E-2</v>
      </c>
      <c r="BO16" s="255">
        <v>6.480000000000001E-2</v>
      </c>
      <c r="BP16" s="255">
        <v>7.0470000000000005E-2</v>
      </c>
    </row>
    <row r="17" spans="2:68" x14ac:dyDescent="0.25">
      <c r="B17" s="254" t="s">
        <v>570</v>
      </c>
      <c r="C17" s="254" t="s">
        <v>571</v>
      </c>
      <c r="D17" s="255">
        <f t="shared" si="1"/>
        <v>0.73173818897637777</v>
      </c>
      <c r="E17" s="260">
        <f t="shared" si="2"/>
        <v>14032.543249999997</v>
      </c>
      <c r="F17" s="255">
        <f t="shared" si="3"/>
        <v>0.7170375460604036</v>
      </c>
      <c r="G17" s="260">
        <f t="shared" si="4"/>
        <v>37110493.307620004</v>
      </c>
      <c r="H17" s="255">
        <f t="shared" si="5"/>
        <v>0.47996211236180175</v>
      </c>
      <c r="I17" s="260">
        <f t="shared" si="6"/>
        <v>102.05019151322597</v>
      </c>
      <c r="J17" s="255">
        <v>0.62552999999999992</v>
      </c>
      <c r="K17" s="255">
        <v>0.53925000000000001</v>
      </c>
      <c r="L17" s="255">
        <v>0.74056999999999995</v>
      </c>
      <c r="M17" s="255">
        <v>0.79809000000000008</v>
      </c>
      <c r="N17" s="255">
        <v>0.82684999999999986</v>
      </c>
      <c r="O17" s="255">
        <v>0.74056999999999995</v>
      </c>
      <c r="P17" s="255">
        <v>0.64710000000000001</v>
      </c>
      <c r="Q17" s="255">
        <v>0.74775999999999998</v>
      </c>
      <c r="R17" s="255">
        <v>0.71899999999999997</v>
      </c>
      <c r="S17" s="255">
        <v>0.83403999999999989</v>
      </c>
      <c r="T17" s="255">
        <v>0.81246999999999991</v>
      </c>
      <c r="U17" s="255">
        <v>0.80528</v>
      </c>
      <c r="V17" s="255">
        <v>0.68304999999999993</v>
      </c>
      <c r="W17" s="255">
        <v>0.66147999999999996</v>
      </c>
      <c r="X17" s="255">
        <v>0.47454000000000002</v>
      </c>
      <c r="Y17" s="255">
        <v>0.52486999999999995</v>
      </c>
      <c r="Z17" s="255">
        <v>0.61114999999999997</v>
      </c>
      <c r="AA17" s="255">
        <v>0.76214000000000004</v>
      </c>
      <c r="AB17" s="255">
        <v>0.66866999999999999</v>
      </c>
      <c r="AC17" s="255">
        <v>0.56081999999999999</v>
      </c>
      <c r="AD17" s="255">
        <v>0.71180999999999994</v>
      </c>
      <c r="AE17" s="255">
        <v>0.51049</v>
      </c>
      <c r="AF17" s="255">
        <v>0.73338000000000003</v>
      </c>
      <c r="AG17" s="255">
        <v>0.79809000000000008</v>
      </c>
      <c r="AH17" s="255">
        <v>0.55362999999999996</v>
      </c>
      <c r="AI17" s="255">
        <v>0.82684999999999986</v>
      </c>
      <c r="AJ17" s="255">
        <v>0.82684999999999986</v>
      </c>
      <c r="AK17" s="255">
        <v>0.73338000000000003</v>
      </c>
      <c r="AL17" s="255">
        <v>0.77651999999999999</v>
      </c>
      <c r="AM17" s="255">
        <v>0.81965999999999994</v>
      </c>
      <c r="AN17" s="255">
        <v>0.76214000000000004</v>
      </c>
      <c r="AO17" s="255">
        <v>0.75495000000000001</v>
      </c>
      <c r="AP17" s="255">
        <v>0.77651999999999999</v>
      </c>
      <c r="AQ17" s="255">
        <v>0.54644000000000004</v>
      </c>
      <c r="AR17" s="255">
        <v>0.67585999999999991</v>
      </c>
      <c r="AS17" s="255">
        <v>0.45296999999999998</v>
      </c>
      <c r="AT17" s="255">
        <v>0.63990999999999998</v>
      </c>
      <c r="AU17" s="255">
        <v>0.70461999999999991</v>
      </c>
      <c r="AV17" s="255">
        <v>0.68304999999999993</v>
      </c>
      <c r="AW17" s="255">
        <v>0.54644000000000004</v>
      </c>
      <c r="AX17" s="255">
        <v>0.78371000000000002</v>
      </c>
      <c r="AY17" s="255">
        <v>0.79090000000000005</v>
      </c>
      <c r="AZ17" s="255">
        <v>0.77651999999999999</v>
      </c>
      <c r="BA17" s="255">
        <v>0.58238999999999996</v>
      </c>
      <c r="BB17" s="255">
        <v>0.84122999999999992</v>
      </c>
      <c r="BC17" s="255">
        <v>0.77651999999999999</v>
      </c>
      <c r="BD17" s="255">
        <v>0.71899999999999997</v>
      </c>
      <c r="BE17" s="255">
        <v>0.54644000000000004</v>
      </c>
      <c r="BF17" s="255">
        <v>0.54644000000000004</v>
      </c>
      <c r="BG17" s="255">
        <v>0.69742999999999999</v>
      </c>
      <c r="BH17" s="255">
        <v>0.75495000000000001</v>
      </c>
      <c r="BI17" s="255">
        <v>0.72619</v>
      </c>
      <c r="BJ17" s="255">
        <v>0.59676999999999991</v>
      </c>
      <c r="BK17" s="255">
        <v>0.54644000000000004</v>
      </c>
      <c r="BL17" s="255">
        <v>0.54644000000000004</v>
      </c>
      <c r="BM17" s="255">
        <v>0.81246999999999991</v>
      </c>
      <c r="BN17" s="255">
        <v>0.60395999999999994</v>
      </c>
      <c r="BO17" s="255">
        <v>0.78371000000000002</v>
      </c>
      <c r="BP17" s="255">
        <v>0.55362999999999996</v>
      </c>
    </row>
    <row r="18" spans="2:68" x14ac:dyDescent="0.25">
      <c r="C18" s="254" t="s">
        <v>572</v>
      </c>
      <c r="D18" s="255">
        <f t="shared" si="1"/>
        <v>3.9914954372425301E-2</v>
      </c>
      <c r="E18" s="260">
        <f t="shared" si="2"/>
        <v>765.44907999999998</v>
      </c>
      <c r="F18" s="255">
        <f t="shared" si="3"/>
        <v>4.3577399389048074E-2</v>
      </c>
      <c r="G18" s="260">
        <f t="shared" si="4"/>
        <v>2255361.3785999999</v>
      </c>
      <c r="H18" s="255">
        <f t="shared" si="5"/>
        <v>0.10548784390354095</v>
      </c>
      <c r="I18" s="260">
        <f t="shared" si="6"/>
        <v>91.595540192921149</v>
      </c>
      <c r="J18" s="255">
        <v>1.0559999999999998E-2</v>
      </c>
      <c r="K18" s="255">
        <v>9.6799999999999994E-3</v>
      </c>
      <c r="L18" s="255">
        <v>2.1999999999999999E-2</v>
      </c>
      <c r="M18" s="255">
        <v>4.1799999999999997E-2</v>
      </c>
      <c r="N18" s="255">
        <v>3.6079999999999994E-2</v>
      </c>
      <c r="O18" s="255">
        <v>4.5760000000000002E-2</v>
      </c>
      <c r="P18" s="255">
        <v>1.9799999999999998E-2</v>
      </c>
      <c r="Q18" s="255">
        <v>2.5959999999999997E-2</v>
      </c>
      <c r="R18" s="255">
        <v>3.5200000000000002E-2</v>
      </c>
      <c r="S18" s="255">
        <v>3.6079999999999994E-2</v>
      </c>
      <c r="T18" s="255">
        <v>3.7399999999999996E-2</v>
      </c>
      <c r="U18" s="255">
        <v>6.3799999999999996E-2</v>
      </c>
      <c r="V18" s="255">
        <v>3.5639999999999998E-2</v>
      </c>
      <c r="W18" s="255">
        <v>2.1119999999999996E-2</v>
      </c>
      <c r="X18" s="255">
        <v>1.2320000000000001E-2</v>
      </c>
      <c r="Y18" s="255">
        <v>1.0999999999999999E-2</v>
      </c>
      <c r="Z18" s="255">
        <v>1.5399999999999999E-2</v>
      </c>
      <c r="AA18" s="255">
        <v>3.7839999999999999E-2</v>
      </c>
      <c r="AB18" s="255">
        <v>2.2439999999999998E-2</v>
      </c>
      <c r="AC18" s="255">
        <v>8.8000000000000005E-3</v>
      </c>
      <c r="AD18" s="255">
        <v>9.5479999999999995E-2</v>
      </c>
      <c r="AE18" s="255">
        <v>6.2039999999999991E-2</v>
      </c>
      <c r="AF18" s="255">
        <v>9.8999999999999991E-2</v>
      </c>
      <c r="AG18" s="255">
        <v>4.5319999999999999E-2</v>
      </c>
      <c r="AH18" s="255">
        <v>3.96E-3</v>
      </c>
      <c r="AI18" s="255">
        <v>4.3119999999999999E-2</v>
      </c>
      <c r="AJ18" s="255">
        <v>4.8399999999999999E-2</v>
      </c>
      <c r="AK18" s="255">
        <v>1.6279999999999999E-2</v>
      </c>
      <c r="AL18" s="255">
        <v>3.9599999999999996E-2</v>
      </c>
      <c r="AM18" s="255">
        <v>5.1479999999999991E-2</v>
      </c>
      <c r="AN18" s="255">
        <v>3.2559999999999999E-2</v>
      </c>
      <c r="AO18" s="255">
        <v>3.2559999999999999E-2</v>
      </c>
      <c r="AP18" s="255">
        <v>3.4319999999999996E-2</v>
      </c>
      <c r="AQ18" s="255">
        <v>3.0359999999999995E-2</v>
      </c>
      <c r="AR18" s="255">
        <v>7.2599999999999998E-2</v>
      </c>
      <c r="AS18" s="255">
        <v>1.3199999999999998E-2</v>
      </c>
      <c r="AT18" s="255">
        <v>2.5519999999999998E-2</v>
      </c>
      <c r="AU18" s="255">
        <v>9.3280000000000002E-2</v>
      </c>
      <c r="AV18" s="255">
        <v>0.15268000000000001</v>
      </c>
      <c r="AW18" s="255">
        <v>6.5999999999999991E-3</v>
      </c>
      <c r="AX18" s="255">
        <v>5.1919999999999994E-2</v>
      </c>
      <c r="AY18" s="255">
        <v>2.332E-2</v>
      </c>
      <c r="AZ18" s="255">
        <v>5.5879999999999999E-2</v>
      </c>
      <c r="BA18" s="255">
        <v>5.1919999999999994E-2</v>
      </c>
      <c r="BB18" s="255">
        <v>3.3000000000000002E-2</v>
      </c>
      <c r="BC18" s="255">
        <v>4.2239999999999993E-2</v>
      </c>
      <c r="BD18" s="255">
        <v>8.6239999999999997E-2</v>
      </c>
      <c r="BE18" s="255">
        <v>4.5319999999999999E-2</v>
      </c>
      <c r="BF18" s="255">
        <v>2.1559999999999999E-2</v>
      </c>
      <c r="BG18" s="255">
        <v>3.6519999999999997E-2</v>
      </c>
      <c r="BH18" s="255">
        <v>5.0599999999999992E-2</v>
      </c>
      <c r="BI18" s="255">
        <v>4.5760000000000002E-2</v>
      </c>
      <c r="BJ18" s="255">
        <v>5.2799999999999991E-3</v>
      </c>
      <c r="BK18" s="255">
        <v>6.1600000000000005E-3</v>
      </c>
      <c r="BL18" s="255">
        <v>3.5199999999999997E-3</v>
      </c>
      <c r="BM18" s="255">
        <v>4.0480000000000002E-2</v>
      </c>
      <c r="BN18" s="255">
        <v>1.9799999999999998E-2</v>
      </c>
      <c r="BO18" s="255">
        <v>3.0359999999999995E-2</v>
      </c>
      <c r="BP18" s="255">
        <v>1.584E-2</v>
      </c>
    </row>
    <row r="19" spans="2:68" x14ac:dyDescent="0.25">
      <c r="C19" s="254" t="s">
        <v>573</v>
      </c>
      <c r="D19" s="255">
        <f t="shared" si="1"/>
        <v>7.9743278927882397E-2</v>
      </c>
      <c r="E19" s="260">
        <f t="shared" si="2"/>
        <v>1529.2368600000007</v>
      </c>
      <c r="F19" s="255">
        <f t="shared" si="3"/>
        <v>8.3267277454482952E-2</v>
      </c>
      <c r="G19" s="260">
        <f t="shared" si="4"/>
        <v>4309522.9248400014</v>
      </c>
      <c r="H19" s="255">
        <f t="shared" si="5"/>
        <v>-0.10679132758543429</v>
      </c>
      <c r="I19" s="260">
        <f t="shared" si="6"/>
        <v>95.76784706510081</v>
      </c>
      <c r="J19" s="255">
        <v>2.0500000000000001E-2</v>
      </c>
      <c r="K19" s="255">
        <v>5.6579999999999998E-2</v>
      </c>
      <c r="L19" s="255">
        <v>8.5280000000000009E-2</v>
      </c>
      <c r="M19" s="255">
        <v>6.8059999999999996E-2</v>
      </c>
      <c r="N19" s="255">
        <v>5.74E-2</v>
      </c>
      <c r="O19" s="255">
        <v>0.10742000000000002</v>
      </c>
      <c r="P19" s="255">
        <v>0.11398</v>
      </c>
      <c r="Q19" s="255">
        <v>5.9860000000000003E-2</v>
      </c>
      <c r="R19" s="255">
        <v>0.11726</v>
      </c>
      <c r="S19" s="255">
        <v>5.4940000000000003E-2</v>
      </c>
      <c r="T19" s="255">
        <v>6.1499999999999999E-2</v>
      </c>
      <c r="U19" s="255">
        <v>7.2160000000000002E-2</v>
      </c>
      <c r="V19" s="255">
        <v>0.16072</v>
      </c>
      <c r="W19" s="255">
        <v>5.1660000000000005E-2</v>
      </c>
      <c r="X19" s="255">
        <v>6.3960000000000003E-2</v>
      </c>
      <c r="Y19" s="255">
        <v>3.4439999999999998E-2</v>
      </c>
      <c r="Z19" s="255">
        <v>2.2960000000000005E-2</v>
      </c>
      <c r="AA19" s="255">
        <v>7.954E-2</v>
      </c>
      <c r="AB19" s="255">
        <v>9.5119999999999996E-2</v>
      </c>
      <c r="AC19" s="255">
        <v>1.3940000000000001E-2</v>
      </c>
      <c r="AD19" s="255">
        <v>0.14514000000000002</v>
      </c>
      <c r="AE19" s="255">
        <v>8.8560000000000014E-2</v>
      </c>
      <c r="AF19" s="255">
        <v>8.610000000000001E-2</v>
      </c>
      <c r="AG19" s="255">
        <v>6.7239999999999994E-2</v>
      </c>
      <c r="AH19" s="255">
        <v>6.5600000000000007E-3</v>
      </c>
      <c r="AI19" s="255">
        <v>5.5760000000000004E-2</v>
      </c>
      <c r="AJ19" s="255">
        <v>3.7720000000000004E-2</v>
      </c>
      <c r="AK19" s="255">
        <v>2.2960000000000005E-2</v>
      </c>
      <c r="AL19" s="255">
        <v>6.5600000000000006E-2</v>
      </c>
      <c r="AM19" s="255">
        <v>7.4620000000000006E-2</v>
      </c>
      <c r="AN19" s="255">
        <v>0.15006</v>
      </c>
      <c r="AO19" s="255">
        <v>3.116E-2</v>
      </c>
      <c r="AP19" s="255">
        <v>6.8879999999999997E-2</v>
      </c>
      <c r="AQ19" s="255">
        <v>0.11562</v>
      </c>
      <c r="AR19" s="255">
        <v>1.3940000000000001E-2</v>
      </c>
      <c r="AS19" s="255">
        <v>0.13858000000000001</v>
      </c>
      <c r="AT19" s="255">
        <v>0.20500000000000002</v>
      </c>
      <c r="AU19" s="255">
        <v>0.10250000000000001</v>
      </c>
      <c r="AV19" s="255">
        <v>8.7740000000000012E-2</v>
      </c>
      <c r="AW19" s="255">
        <v>3.2800000000000004E-3</v>
      </c>
      <c r="AX19" s="255">
        <v>6.0680000000000005E-2</v>
      </c>
      <c r="AY19" s="255">
        <v>5.5760000000000004E-2</v>
      </c>
      <c r="AZ19" s="255">
        <v>4.7559999999999998E-2</v>
      </c>
      <c r="BA19" s="255">
        <v>0.24845999999999999</v>
      </c>
      <c r="BB19" s="255">
        <v>7.1340000000000001E-2</v>
      </c>
      <c r="BC19" s="255">
        <v>0.1148</v>
      </c>
      <c r="BD19" s="255">
        <v>0.13447999999999999</v>
      </c>
      <c r="BE19" s="255">
        <v>0.31734000000000001</v>
      </c>
      <c r="BF19" s="255">
        <v>0.26732</v>
      </c>
      <c r="BG19" s="255">
        <v>8.4460000000000007E-2</v>
      </c>
      <c r="BH19" s="255">
        <v>2.0500000000000001E-2</v>
      </c>
      <c r="BI19" s="255">
        <v>7.6260000000000008E-2</v>
      </c>
      <c r="BJ19" s="255">
        <v>8.2000000000000007E-3</v>
      </c>
      <c r="BK19" s="255">
        <v>1.23E-2</v>
      </c>
      <c r="BL19" s="255">
        <v>7.3800000000000003E-3</v>
      </c>
      <c r="BM19" s="255">
        <v>4.018E-2</v>
      </c>
      <c r="BN19" s="255">
        <v>0.23534000000000002</v>
      </c>
      <c r="BO19" s="255">
        <v>5.6579999999999998E-2</v>
      </c>
      <c r="BP19" s="255">
        <v>0.24681999999999998</v>
      </c>
    </row>
    <row r="20" spans="2:68" x14ac:dyDescent="0.25">
      <c r="C20" s="254" t="s">
        <v>574</v>
      </c>
      <c r="D20" s="255">
        <f t="shared" si="1"/>
        <v>2.5151113312822656E-2</v>
      </c>
      <c r="E20" s="260">
        <f t="shared" si="2"/>
        <v>482.32290000000006</v>
      </c>
      <c r="F20" s="255">
        <f t="shared" si="3"/>
        <v>2.7548780625365903E-2</v>
      </c>
      <c r="G20" s="260">
        <f t="shared" si="4"/>
        <v>1425795.4058999999</v>
      </c>
      <c r="H20" s="255">
        <f t="shared" si="5"/>
        <v>-1.4964971352362449E-2</v>
      </c>
      <c r="I20" s="260">
        <f t="shared" si="6"/>
        <v>91.29664813427145</v>
      </c>
      <c r="J20" s="255">
        <v>4.7999999999999996E-3</v>
      </c>
      <c r="K20" s="255">
        <v>9.2999999999999992E-3</v>
      </c>
      <c r="L20" s="255">
        <v>2.1599999999999998E-2</v>
      </c>
      <c r="M20" s="255">
        <v>2.3099999999999999E-2</v>
      </c>
      <c r="N20" s="255">
        <v>1.9800000000000002E-2</v>
      </c>
      <c r="O20" s="255">
        <v>3.9300000000000002E-2</v>
      </c>
      <c r="P20" s="255">
        <v>1.6199999999999999E-2</v>
      </c>
      <c r="Q20" s="255">
        <v>2.4599999999999997E-2</v>
      </c>
      <c r="R20" s="255">
        <v>5.0399999999999993E-2</v>
      </c>
      <c r="S20" s="255">
        <v>1.7999999999999999E-2</v>
      </c>
      <c r="T20" s="255">
        <v>1.8599999999999998E-2</v>
      </c>
      <c r="U20" s="255">
        <v>1.14E-2</v>
      </c>
      <c r="V20" s="255">
        <v>1.4999999999999999E-2</v>
      </c>
      <c r="W20" s="255">
        <v>8.9999999999999993E-3</v>
      </c>
      <c r="X20" s="255">
        <v>9.2999999999999992E-3</v>
      </c>
      <c r="Y20" s="255">
        <v>7.1999999999999998E-3</v>
      </c>
      <c r="Z20" s="255">
        <v>7.4999999999999997E-3</v>
      </c>
      <c r="AA20" s="255">
        <v>3.3000000000000002E-2</v>
      </c>
      <c r="AB20" s="255">
        <v>1.1099999999999999E-2</v>
      </c>
      <c r="AC20" s="255">
        <v>5.1000000000000004E-3</v>
      </c>
      <c r="AD20" s="255">
        <v>9.2999999999999992E-3</v>
      </c>
      <c r="AE20" s="255">
        <v>0.30480000000000002</v>
      </c>
      <c r="AF20" s="255">
        <v>4.3199999999999995E-2</v>
      </c>
      <c r="AG20" s="255">
        <v>2.8499999999999998E-2</v>
      </c>
      <c r="AH20" s="255">
        <v>2.3999999999999998E-3</v>
      </c>
      <c r="AI20" s="255">
        <v>1.29E-2</v>
      </c>
      <c r="AJ20" s="255">
        <v>2.2499999999999999E-2</v>
      </c>
      <c r="AK20" s="255">
        <v>6.2999999999999992E-3</v>
      </c>
      <c r="AL20" s="255">
        <v>5.7599999999999998E-2</v>
      </c>
      <c r="AM20" s="255">
        <v>1.2599999999999998E-2</v>
      </c>
      <c r="AN20" s="255">
        <v>1.14E-2</v>
      </c>
      <c r="AO20" s="255">
        <v>1.5299999999999999E-2</v>
      </c>
      <c r="AP20" s="255">
        <v>3.1199999999999999E-2</v>
      </c>
      <c r="AQ20" s="255">
        <v>3.5099999999999999E-2</v>
      </c>
      <c r="AR20" s="255">
        <v>2.6699999999999998E-2</v>
      </c>
      <c r="AS20" s="255">
        <v>1.14E-2</v>
      </c>
      <c r="AT20" s="255">
        <v>1.38E-2</v>
      </c>
      <c r="AU20" s="255">
        <v>4.1100000000000005E-2</v>
      </c>
      <c r="AV20" s="255">
        <v>1.89E-2</v>
      </c>
      <c r="AW20" s="255">
        <v>1.5E-3</v>
      </c>
      <c r="AX20" s="255">
        <v>5.3399999999999996E-2</v>
      </c>
      <c r="AY20" s="255">
        <v>2.5199999999999997E-2</v>
      </c>
      <c r="AZ20" s="255">
        <v>2.4E-2</v>
      </c>
      <c r="BA20" s="255">
        <v>6.3299999999999995E-2</v>
      </c>
      <c r="BB20" s="255">
        <v>1.38E-2</v>
      </c>
      <c r="BC20" s="255">
        <v>2.1599999999999998E-2</v>
      </c>
      <c r="BD20" s="255">
        <v>2.0999999999999998E-2</v>
      </c>
      <c r="BE20" s="255">
        <v>2.0699999999999996E-2</v>
      </c>
      <c r="BF20" s="255">
        <v>1.0200000000000001E-2</v>
      </c>
      <c r="BG20" s="255">
        <v>2.7E-2</v>
      </c>
      <c r="BH20" s="255">
        <v>3.15E-2</v>
      </c>
      <c r="BI20" s="255">
        <v>6.6900000000000001E-2</v>
      </c>
      <c r="BJ20" s="255">
        <v>5.7000000000000002E-3</v>
      </c>
      <c r="BK20" s="255">
        <v>4.7999999999999996E-3</v>
      </c>
      <c r="BL20" s="255">
        <v>2.3999999999999998E-3</v>
      </c>
      <c r="BM20" s="255">
        <v>1.8599999999999998E-2</v>
      </c>
      <c r="BN20" s="255">
        <v>6.0000000000000001E-3</v>
      </c>
      <c r="BO20" s="255">
        <v>2.8499999999999998E-2</v>
      </c>
      <c r="BP20" s="255">
        <v>8.0999999999999996E-3</v>
      </c>
    </row>
    <row r="21" spans="2:68" x14ac:dyDescent="0.25">
      <c r="B21" s="254" t="s">
        <v>575</v>
      </c>
      <c r="C21" s="254" t="s">
        <v>576</v>
      </c>
      <c r="D21" s="255">
        <f t="shared" si="1"/>
        <v>0.87035863169421712</v>
      </c>
      <c r="E21" s="260">
        <f t="shared" si="2"/>
        <v>16690.867480000001</v>
      </c>
      <c r="F21" s="255">
        <f t="shared" si="3"/>
        <v>0.86878037351382376</v>
      </c>
      <c r="G21" s="260">
        <f t="shared" si="4"/>
        <v>44963988.865320005</v>
      </c>
      <c r="H21" s="255">
        <f t="shared" si="5"/>
        <v>0.22815115720359333</v>
      </c>
      <c r="I21" s="260">
        <f t="shared" si="6"/>
        <v>100.18166365499373</v>
      </c>
      <c r="J21" s="255">
        <v>0.78120000000000001</v>
      </c>
      <c r="K21" s="255">
        <v>0.78120000000000001</v>
      </c>
      <c r="L21" s="255">
        <v>0.86799999999999999</v>
      </c>
      <c r="M21" s="255">
        <v>0.93744000000000005</v>
      </c>
      <c r="N21" s="255">
        <v>0.97216000000000014</v>
      </c>
      <c r="O21" s="255">
        <v>0.92876000000000003</v>
      </c>
      <c r="P21" s="255">
        <v>0.8246</v>
      </c>
      <c r="Q21" s="255">
        <v>0.83327999999999991</v>
      </c>
      <c r="R21" s="255">
        <v>0.91139999999999999</v>
      </c>
      <c r="S21" s="255">
        <v>0.97216000000000014</v>
      </c>
      <c r="T21" s="255">
        <v>0.92008000000000001</v>
      </c>
      <c r="U21" s="255">
        <v>0.98083999999999993</v>
      </c>
      <c r="V21" s="255">
        <v>0.92876000000000003</v>
      </c>
      <c r="W21" s="255">
        <v>0.79856000000000005</v>
      </c>
      <c r="X21" s="255">
        <v>0.68572</v>
      </c>
      <c r="Y21" s="255">
        <v>0.73780000000000001</v>
      </c>
      <c r="Z21" s="255">
        <v>0.71175999999999995</v>
      </c>
      <c r="AA21" s="255">
        <v>0.92876000000000003</v>
      </c>
      <c r="AB21" s="255">
        <v>0.83327999999999991</v>
      </c>
      <c r="AC21" s="255">
        <v>0.56420000000000003</v>
      </c>
      <c r="AD21" s="255">
        <v>0.98951999999999996</v>
      </c>
      <c r="AE21" s="255">
        <v>0.98951999999999996</v>
      </c>
      <c r="AF21" s="255">
        <v>0.98083999999999993</v>
      </c>
      <c r="AG21" s="255">
        <v>0.93744000000000005</v>
      </c>
      <c r="AH21" s="255">
        <v>0.32984000000000002</v>
      </c>
      <c r="AI21" s="255">
        <v>0.95480000000000009</v>
      </c>
      <c r="AJ21" s="255">
        <v>0.92876000000000003</v>
      </c>
      <c r="AK21" s="255">
        <v>0.73780000000000001</v>
      </c>
      <c r="AL21" s="255">
        <v>0.93744000000000005</v>
      </c>
      <c r="AM21" s="255">
        <v>0.97216000000000014</v>
      </c>
      <c r="AN21" s="255">
        <v>0.97216000000000014</v>
      </c>
      <c r="AO21" s="255">
        <v>0.85931999999999997</v>
      </c>
      <c r="AP21" s="255">
        <v>0.91139999999999999</v>
      </c>
      <c r="AQ21" s="255">
        <v>0.72911999999999999</v>
      </c>
      <c r="AR21" s="255">
        <v>0.78988000000000003</v>
      </c>
      <c r="AS21" s="255">
        <v>0.66836000000000007</v>
      </c>
      <c r="AT21" s="255">
        <v>0.89404000000000006</v>
      </c>
      <c r="AU21" s="255">
        <v>0.95480000000000009</v>
      </c>
      <c r="AV21" s="255">
        <v>0.95480000000000009</v>
      </c>
      <c r="AW21" s="255">
        <v>0.19964000000000001</v>
      </c>
      <c r="AX21" s="255">
        <v>0.96348000000000011</v>
      </c>
      <c r="AY21" s="255">
        <v>0.89404000000000006</v>
      </c>
      <c r="AZ21" s="255">
        <v>0.87668000000000001</v>
      </c>
      <c r="BA21" s="255">
        <v>0.95480000000000009</v>
      </c>
      <c r="BB21" s="255">
        <v>0.96348000000000011</v>
      </c>
      <c r="BC21" s="255">
        <v>0.96348000000000011</v>
      </c>
      <c r="BD21" s="255">
        <v>0.96348000000000011</v>
      </c>
      <c r="BE21" s="255">
        <v>0.93744000000000005</v>
      </c>
      <c r="BF21" s="255">
        <v>0.89404000000000006</v>
      </c>
      <c r="BG21" s="255">
        <v>0.85063999999999995</v>
      </c>
      <c r="BH21" s="255">
        <v>0.86799999999999999</v>
      </c>
      <c r="BI21" s="255">
        <v>0.90272000000000008</v>
      </c>
      <c r="BJ21" s="255">
        <v>0.53815999999999997</v>
      </c>
      <c r="BK21" s="255">
        <v>0.48608000000000007</v>
      </c>
      <c r="BL21" s="255">
        <v>0.3906</v>
      </c>
      <c r="BM21" s="255">
        <v>0.86799999999999999</v>
      </c>
      <c r="BN21" s="255">
        <v>0.84195999999999993</v>
      </c>
      <c r="BO21" s="255">
        <v>0.86799999999999999</v>
      </c>
      <c r="BP21" s="255">
        <v>0.83327999999999991</v>
      </c>
    </row>
    <row r="22" spans="2:68" x14ac:dyDescent="0.25">
      <c r="C22" s="254" t="s">
        <v>577</v>
      </c>
      <c r="D22" s="255">
        <f t="shared" si="1"/>
        <v>2.3134358867393238E-2</v>
      </c>
      <c r="E22" s="260">
        <f t="shared" si="2"/>
        <v>443.64760000000012</v>
      </c>
      <c r="F22" s="255">
        <f t="shared" si="3"/>
        <v>2.2016048162023984E-2</v>
      </c>
      <c r="G22" s="260">
        <f t="shared" si="4"/>
        <v>1139447.17744</v>
      </c>
      <c r="H22" s="255">
        <f t="shared" si="5"/>
        <v>-0.18550415939797621</v>
      </c>
      <c r="I22" s="260">
        <f t="shared" si="6"/>
        <v>105.07952515882599</v>
      </c>
      <c r="J22" s="255">
        <v>3.7619999999999994E-2</v>
      </c>
      <c r="K22" s="255">
        <v>4.5539999999999997E-2</v>
      </c>
      <c r="L22" s="255">
        <v>2.1999999999999999E-2</v>
      </c>
      <c r="M22" s="255">
        <v>1.3199999999999998E-2</v>
      </c>
      <c r="N22" s="255">
        <v>8.8000000000000005E-3</v>
      </c>
      <c r="O22" s="255">
        <v>1.4959999999999999E-2</v>
      </c>
      <c r="P22" s="255">
        <v>3.4099999999999998E-2</v>
      </c>
      <c r="Q22" s="255">
        <v>2.8379999999999999E-2</v>
      </c>
      <c r="R22" s="255">
        <v>1.7159999999999998E-2</v>
      </c>
      <c r="S22" s="255">
        <v>9.8999999999999991E-3</v>
      </c>
      <c r="T22" s="255">
        <v>1.7159999999999998E-2</v>
      </c>
      <c r="U22" s="255">
        <v>7.0399999999999994E-3</v>
      </c>
      <c r="V22" s="255">
        <v>1.5179999999999997E-2</v>
      </c>
      <c r="W22" s="255">
        <v>4.8179999999999994E-2</v>
      </c>
      <c r="X22" s="255">
        <v>5.2799999999999993E-2</v>
      </c>
      <c r="Y22" s="255">
        <v>5.6979999999999996E-2</v>
      </c>
      <c r="Z22" s="255">
        <v>6.4019999999999994E-2</v>
      </c>
      <c r="AA22" s="255">
        <v>1.8919999999999999E-2</v>
      </c>
      <c r="AB22" s="255">
        <v>3.168E-2</v>
      </c>
      <c r="AC22" s="255">
        <v>5.9839999999999997E-2</v>
      </c>
      <c r="AD22" s="255">
        <v>3.7399999999999998E-3</v>
      </c>
      <c r="AE22" s="255">
        <v>4.8399999999999997E-3</v>
      </c>
      <c r="AF22" s="255">
        <v>6.8199999999999997E-3</v>
      </c>
      <c r="AG22" s="255">
        <v>1.3859999999999999E-2</v>
      </c>
      <c r="AH22" s="255">
        <v>3.8059999999999997E-2</v>
      </c>
      <c r="AI22" s="255">
        <v>1.3859999999999999E-2</v>
      </c>
      <c r="AJ22" s="255">
        <v>1.4959999999999999E-2</v>
      </c>
      <c r="AK22" s="255">
        <v>3.696E-2</v>
      </c>
      <c r="AL22" s="255">
        <v>1.3859999999999999E-2</v>
      </c>
      <c r="AM22" s="255">
        <v>8.5799999999999991E-3</v>
      </c>
      <c r="AN22" s="255">
        <v>4.8399999999999997E-3</v>
      </c>
      <c r="AO22" s="255">
        <v>3.2559999999999999E-2</v>
      </c>
      <c r="AP22" s="255">
        <v>2.002E-2</v>
      </c>
      <c r="AQ22" s="255">
        <v>3.3000000000000002E-2</v>
      </c>
      <c r="AR22" s="255">
        <v>3.3659999999999995E-2</v>
      </c>
      <c r="AS22" s="255">
        <v>4.5539999999999997E-2</v>
      </c>
      <c r="AT22" s="255">
        <v>2.1119999999999996E-2</v>
      </c>
      <c r="AU22" s="255">
        <v>1.188E-2</v>
      </c>
      <c r="AV22" s="255">
        <v>1.1440000000000001E-2</v>
      </c>
      <c r="AW22" s="255">
        <v>3.1019999999999995E-2</v>
      </c>
      <c r="AX22" s="255">
        <v>1.1219999999999999E-2</v>
      </c>
      <c r="AY22" s="255">
        <v>2.3539999999999998E-2</v>
      </c>
      <c r="AZ22" s="255">
        <v>2.4859999999999997E-2</v>
      </c>
      <c r="BA22" s="255">
        <v>1.342E-2</v>
      </c>
      <c r="BB22" s="255">
        <v>8.5799999999999991E-3</v>
      </c>
      <c r="BC22" s="255">
        <v>4.8399999999999997E-3</v>
      </c>
      <c r="BD22" s="255">
        <v>1.1219999999999999E-2</v>
      </c>
      <c r="BE22" s="255">
        <v>1.342E-2</v>
      </c>
      <c r="BF22" s="255">
        <v>1.9359999999999999E-2</v>
      </c>
      <c r="BG22" s="255">
        <v>2.6839999999999999E-2</v>
      </c>
      <c r="BH22" s="255">
        <v>2.376E-2</v>
      </c>
      <c r="BI22" s="255">
        <v>2.4859999999999997E-2</v>
      </c>
      <c r="BJ22" s="255">
        <v>5.6979999999999996E-2</v>
      </c>
      <c r="BK22" s="255">
        <v>7.2599999999999998E-2</v>
      </c>
      <c r="BL22" s="255">
        <v>6.336E-2</v>
      </c>
      <c r="BM22" s="255">
        <v>2.8379999999999999E-2</v>
      </c>
      <c r="BN22" s="255">
        <v>2.9919999999999999E-2</v>
      </c>
      <c r="BO22" s="255">
        <v>2.9919999999999999E-2</v>
      </c>
      <c r="BP22" s="255">
        <v>3.0579999999999996E-2</v>
      </c>
    </row>
    <row r="23" spans="2:68" x14ac:dyDescent="0.25">
      <c r="C23" s="254" t="s">
        <v>578</v>
      </c>
      <c r="D23" s="255">
        <f t="shared" si="1"/>
        <v>4.2829531209261106E-2</v>
      </c>
      <c r="E23" s="260">
        <f t="shared" si="2"/>
        <v>821.34192000000019</v>
      </c>
      <c r="F23" s="255">
        <f t="shared" si="3"/>
        <v>4.78116344901875E-2</v>
      </c>
      <c r="G23" s="260">
        <f t="shared" si="4"/>
        <v>2474505.4865300013</v>
      </c>
      <c r="H23" s="255">
        <f t="shared" si="5"/>
        <v>-0.1616966035854098</v>
      </c>
      <c r="I23" s="260">
        <f t="shared" si="6"/>
        <v>89.579726077030713</v>
      </c>
      <c r="J23" s="255">
        <v>4.4590000000000005E-2</v>
      </c>
      <c r="K23" s="255">
        <v>3.6750000000000005E-2</v>
      </c>
      <c r="L23" s="255">
        <v>5.3410000000000006E-2</v>
      </c>
      <c r="M23" s="255">
        <v>2.3029999999999998E-2</v>
      </c>
      <c r="N23" s="255">
        <v>5.3899999999999998E-3</v>
      </c>
      <c r="O23" s="255">
        <v>2.793E-2</v>
      </c>
      <c r="P23" s="255">
        <v>5.1450000000000003E-2</v>
      </c>
      <c r="Q23" s="255">
        <v>6.566000000000001E-2</v>
      </c>
      <c r="R23" s="255">
        <v>4.018E-2</v>
      </c>
      <c r="S23" s="255">
        <v>5.8799999999999998E-3</v>
      </c>
      <c r="T23" s="255">
        <v>3.1850000000000003E-2</v>
      </c>
      <c r="U23" s="255">
        <v>6.3700000000000007E-3</v>
      </c>
      <c r="V23" s="255">
        <v>2.2540000000000001E-2</v>
      </c>
      <c r="W23" s="255">
        <v>4.802E-2</v>
      </c>
      <c r="X23" s="255">
        <v>7.399E-2</v>
      </c>
      <c r="Y23" s="255">
        <v>4.018E-2</v>
      </c>
      <c r="Z23" s="255">
        <v>4.41E-2</v>
      </c>
      <c r="AA23" s="255">
        <v>2.401E-2</v>
      </c>
      <c r="AB23" s="255">
        <v>5.3410000000000006E-2</v>
      </c>
      <c r="AC23" s="255">
        <v>0.12544</v>
      </c>
      <c r="AD23" s="255">
        <v>9.7999999999999997E-4</v>
      </c>
      <c r="AE23" s="255">
        <v>1.9599999999999999E-3</v>
      </c>
      <c r="AF23" s="255">
        <v>3.9199999999999999E-3</v>
      </c>
      <c r="AG23" s="255">
        <v>2.401E-2</v>
      </c>
      <c r="AH23" s="255">
        <v>0.43757000000000001</v>
      </c>
      <c r="AI23" s="255">
        <v>1.1270000000000001E-2</v>
      </c>
      <c r="AJ23" s="255">
        <v>3.3320000000000002E-2</v>
      </c>
      <c r="AK23" s="255">
        <v>9.7020000000000009E-2</v>
      </c>
      <c r="AL23" s="255">
        <v>2.1559999999999999E-2</v>
      </c>
      <c r="AM23" s="255">
        <v>1.0290000000000001E-2</v>
      </c>
      <c r="AN23" s="255">
        <v>7.3499999999999998E-3</v>
      </c>
      <c r="AO23" s="255">
        <v>4.2630000000000001E-2</v>
      </c>
      <c r="AP23" s="255">
        <v>2.793E-2</v>
      </c>
      <c r="AQ23" s="255">
        <v>5.8799999999999998E-2</v>
      </c>
      <c r="AR23" s="255">
        <v>6.8599999999999994E-2</v>
      </c>
      <c r="AS23" s="255">
        <v>9.7020000000000009E-2</v>
      </c>
      <c r="AT23" s="255">
        <v>3.4790000000000001E-2</v>
      </c>
      <c r="AU23" s="255">
        <v>1.5679999999999999E-2</v>
      </c>
      <c r="AV23" s="255">
        <v>1.7639999999999999E-2</v>
      </c>
      <c r="AW23" s="255">
        <v>0.61446000000000001</v>
      </c>
      <c r="AX23" s="255">
        <v>7.3499999999999998E-3</v>
      </c>
      <c r="AY23" s="255">
        <v>3.1359999999999999E-2</v>
      </c>
      <c r="AZ23" s="255">
        <v>4.7039999999999998E-2</v>
      </c>
      <c r="BA23" s="255">
        <v>1.3230000000000002E-2</v>
      </c>
      <c r="BB23" s="255">
        <v>9.8000000000000014E-3</v>
      </c>
      <c r="BC23" s="255">
        <v>7.8399999999999997E-3</v>
      </c>
      <c r="BD23" s="255">
        <v>8.8199999999999997E-3</v>
      </c>
      <c r="BE23" s="255">
        <v>2.1070000000000002E-2</v>
      </c>
      <c r="BF23" s="255">
        <v>3.2830000000000005E-2</v>
      </c>
      <c r="BG23" s="255">
        <v>5.0470000000000001E-2</v>
      </c>
      <c r="BH23" s="255">
        <v>5.978E-2</v>
      </c>
      <c r="BI23" s="255">
        <v>2.5970000000000003E-2</v>
      </c>
      <c r="BJ23" s="255">
        <v>0.12005000000000002</v>
      </c>
      <c r="BK23" s="255">
        <v>7.8400000000000011E-2</v>
      </c>
      <c r="BL23" s="255">
        <v>0.17150000000000001</v>
      </c>
      <c r="BM23" s="255">
        <v>4.3119999999999999E-2</v>
      </c>
      <c r="BN23" s="255">
        <v>3.9690000000000003E-2</v>
      </c>
      <c r="BO23" s="255">
        <v>3.6260000000000001E-2</v>
      </c>
      <c r="BP23" s="255">
        <v>3.8710000000000001E-2</v>
      </c>
    </row>
    <row r="24" spans="2:68" x14ac:dyDescent="0.25">
      <c r="C24" s="254" t="s">
        <v>579</v>
      </c>
      <c r="D24" s="255">
        <f t="shared" si="1"/>
        <v>3.5286929655316261E-2</v>
      </c>
      <c r="E24" s="260">
        <f t="shared" si="2"/>
        <v>676.69745</v>
      </c>
      <c r="F24" s="255">
        <f t="shared" si="3"/>
        <v>3.0668133491642408E-2</v>
      </c>
      <c r="G24" s="260">
        <f t="shared" si="4"/>
        <v>1587238.4493000002</v>
      </c>
      <c r="H24" s="255">
        <f t="shared" si="5"/>
        <v>-8.6911951197800486E-2</v>
      </c>
      <c r="I24" s="260">
        <f t="shared" si="6"/>
        <v>115.06057147211961</v>
      </c>
      <c r="J24" s="255">
        <v>2.325E-2</v>
      </c>
      <c r="K24" s="255">
        <v>3.007E-2</v>
      </c>
      <c r="L24" s="255">
        <v>1.1469999999999999E-2</v>
      </c>
      <c r="M24" s="255">
        <v>5.8900000000000003E-3</v>
      </c>
      <c r="N24" s="255">
        <v>2.1700000000000001E-3</v>
      </c>
      <c r="O24" s="255">
        <v>8.9899999999999997E-3</v>
      </c>
      <c r="P24" s="255">
        <v>2.511E-2</v>
      </c>
      <c r="Q24" s="255">
        <v>2.325E-2</v>
      </c>
      <c r="R24" s="255">
        <v>9.2999999999999992E-3</v>
      </c>
      <c r="S24" s="255">
        <v>2.7899999999999999E-3</v>
      </c>
      <c r="T24" s="255">
        <v>1.209E-2</v>
      </c>
      <c r="U24" s="255">
        <v>2.48E-3</v>
      </c>
      <c r="V24" s="255">
        <v>9.2999999999999992E-3</v>
      </c>
      <c r="W24" s="255">
        <v>4.4639999999999999E-2</v>
      </c>
      <c r="X24" s="255">
        <v>6.386E-2</v>
      </c>
      <c r="Y24" s="255">
        <v>5.2389999999999999E-2</v>
      </c>
      <c r="Z24" s="255">
        <v>0.10044</v>
      </c>
      <c r="AA24" s="255">
        <v>1.1469999999999999E-2</v>
      </c>
      <c r="AB24" s="255">
        <v>3.2550000000000003E-2</v>
      </c>
      <c r="AC24" s="255">
        <v>0.14849000000000001</v>
      </c>
      <c r="AD24" s="255">
        <v>9.2999999999999995E-4</v>
      </c>
      <c r="AE24" s="255">
        <v>1.5500000000000002E-3</v>
      </c>
      <c r="AF24" s="255">
        <v>2.48E-3</v>
      </c>
      <c r="AG24" s="255">
        <v>8.3700000000000007E-3</v>
      </c>
      <c r="AH24" s="255">
        <v>8.4629999999999997E-2</v>
      </c>
      <c r="AI24" s="255">
        <v>5.5799999999999999E-3</v>
      </c>
      <c r="AJ24" s="255">
        <v>1.2709999999999999E-2</v>
      </c>
      <c r="AK24" s="255">
        <v>7.6569999999999999E-2</v>
      </c>
      <c r="AL24" s="255">
        <v>1.0540000000000001E-2</v>
      </c>
      <c r="AM24" s="255">
        <v>4.3400000000000001E-3</v>
      </c>
      <c r="AN24" s="255">
        <v>4.6499999999999996E-3</v>
      </c>
      <c r="AO24" s="255">
        <v>3.3170000000000005E-2</v>
      </c>
      <c r="AP24" s="255">
        <v>1.643E-2</v>
      </c>
      <c r="AQ24" s="255">
        <v>3.7819999999999999E-2</v>
      </c>
      <c r="AR24" s="255">
        <v>3.875E-2</v>
      </c>
      <c r="AS24" s="255">
        <v>0.10044</v>
      </c>
      <c r="AT24" s="255">
        <v>2.2939999999999999E-2</v>
      </c>
      <c r="AU24" s="255">
        <v>7.4399999999999996E-3</v>
      </c>
      <c r="AV24" s="255">
        <v>7.7499999999999999E-3</v>
      </c>
      <c r="AW24" s="255">
        <v>7.3159999999999989E-2</v>
      </c>
      <c r="AX24" s="255">
        <v>7.1300000000000001E-3</v>
      </c>
      <c r="AY24" s="255">
        <v>3.2550000000000003E-2</v>
      </c>
      <c r="AZ24" s="255">
        <v>2.9139999999999999E-2</v>
      </c>
      <c r="BA24" s="255">
        <v>1.1780000000000001E-2</v>
      </c>
      <c r="BB24" s="255">
        <v>9.2999999999999992E-3</v>
      </c>
      <c r="BC24" s="255">
        <v>8.3700000000000007E-3</v>
      </c>
      <c r="BD24" s="255">
        <v>7.4399999999999996E-3</v>
      </c>
      <c r="BE24" s="255">
        <v>1.5810000000000001E-2</v>
      </c>
      <c r="BF24" s="255">
        <v>2.2009999999999998E-2</v>
      </c>
      <c r="BG24" s="255">
        <v>3.4100000000000005E-2</v>
      </c>
      <c r="BH24" s="255">
        <v>2.5419999999999998E-2</v>
      </c>
      <c r="BI24" s="255">
        <v>3.2550000000000003E-2</v>
      </c>
      <c r="BJ24" s="255">
        <v>0.20211999999999999</v>
      </c>
      <c r="BK24" s="255">
        <v>0.23715</v>
      </c>
      <c r="BL24" s="255">
        <v>0.27094000000000001</v>
      </c>
      <c r="BM24" s="255">
        <v>3.8440000000000002E-2</v>
      </c>
      <c r="BN24" s="255">
        <v>5.6420000000000005E-2</v>
      </c>
      <c r="BO24" s="255">
        <v>4.1850000000000005E-2</v>
      </c>
      <c r="BP24" s="255">
        <v>6.5100000000000005E-2</v>
      </c>
    </row>
    <row r="25" spans="2:68" x14ac:dyDescent="0.25">
      <c r="C25" s="254" t="s">
        <v>580</v>
      </c>
      <c r="D25" s="255">
        <f t="shared" si="1"/>
        <v>2.9053613182458155E-2</v>
      </c>
      <c r="E25" s="260">
        <f t="shared" si="2"/>
        <v>557.16114000000005</v>
      </c>
      <c r="F25" s="255">
        <f t="shared" si="3"/>
        <v>3.1375666669886948E-2</v>
      </c>
      <c r="G25" s="260">
        <f t="shared" si="4"/>
        <v>1623857.0412000001</v>
      </c>
      <c r="H25" s="255">
        <f t="shared" si="5"/>
        <v>-0.38295546718728224</v>
      </c>
      <c r="I25" s="260">
        <f t="shared" si="6"/>
        <v>92.599189965077613</v>
      </c>
      <c r="J25" s="255">
        <v>0.11252999999999999</v>
      </c>
      <c r="K25" s="255">
        <v>0.10819000000000001</v>
      </c>
      <c r="L25" s="255">
        <v>4.2779999999999999E-2</v>
      </c>
      <c r="M25" s="255">
        <v>1.736E-2</v>
      </c>
      <c r="N25" s="255">
        <v>8.0599999999999995E-3</v>
      </c>
      <c r="O25" s="255">
        <v>1.9529999999999999E-2</v>
      </c>
      <c r="P25" s="255">
        <v>6.230999999999999E-2</v>
      </c>
      <c r="Q25" s="255">
        <v>5.2699999999999997E-2</v>
      </c>
      <c r="R25" s="255">
        <v>2.6349999999999998E-2</v>
      </c>
      <c r="S25" s="255">
        <v>8.3700000000000007E-3</v>
      </c>
      <c r="T25" s="255">
        <v>2.1389999999999999E-2</v>
      </c>
      <c r="U25" s="255">
        <v>7.7499999999999999E-3</v>
      </c>
      <c r="V25" s="255">
        <v>2.5729999999999999E-2</v>
      </c>
      <c r="W25" s="255">
        <v>6.0760000000000002E-2</v>
      </c>
      <c r="X25" s="255">
        <v>0.12709999999999999</v>
      </c>
      <c r="Y25" s="255">
        <v>0.11129</v>
      </c>
      <c r="Z25" s="255">
        <v>8.0600000000000005E-2</v>
      </c>
      <c r="AA25" s="255">
        <v>1.9220000000000001E-2</v>
      </c>
      <c r="AB25" s="255">
        <v>5.3629999999999997E-2</v>
      </c>
      <c r="AC25" s="255">
        <v>0.10571</v>
      </c>
      <c r="AD25" s="255">
        <v>3.7199999999999998E-3</v>
      </c>
      <c r="AE25" s="255">
        <v>4.96E-3</v>
      </c>
      <c r="AF25" s="255">
        <v>5.8900000000000003E-3</v>
      </c>
      <c r="AG25" s="255">
        <v>1.6119999999999999E-2</v>
      </c>
      <c r="AH25" s="255">
        <v>0.10974</v>
      </c>
      <c r="AI25" s="255">
        <v>1.116E-2</v>
      </c>
      <c r="AJ25" s="255">
        <v>1.457E-2</v>
      </c>
      <c r="AK25" s="255">
        <v>5.5489999999999998E-2</v>
      </c>
      <c r="AL25" s="255">
        <v>1.3950000000000001E-2</v>
      </c>
      <c r="AM25" s="255">
        <v>8.6800000000000002E-3</v>
      </c>
      <c r="AN25" s="255">
        <v>1.116E-2</v>
      </c>
      <c r="AO25" s="255">
        <v>3.1620000000000002E-2</v>
      </c>
      <c r="AP25" s="255">
        <v>2.077E-2</v>
      </c>
      <c r="AQ25" s="255">
        <v>0.13825999999999999</v>
      </c>
      <c r="AR25" s="255">
        <v>6.6650000000000001E-2</v>
      </c>
      <c r="AS25" s="255">
        <v>9.2999999999999999E-2</v>
      </c>
      <c r="AT25" s="255">
        <v>2.9139999999999999E-2</v>
      </c>
      <c r="AU25" s="255">
        <v>1.0540000000000001E-2</v>
      </c>
      <c r="AV25" s="255">
        <v>9.6100000000000005E-3</v>
      </c>
      <c r="AW25" s="255">
        <v>8.4320000000000006E-2</v>
      </c>
      <c r="AX25" s="255">
        <v>8.6800000000000002E-3</v>
      </c>
      <c r="AY25" s="255">
        <v>2.0460000000000002E-2</v>
      </c>
      <c r="AZ25" s="255">
        <v>2.2630000000000001E-2</v>
      </c>
      <c r="BA25" s="255">
        <v>9.6100000000000005E-3</v>
      </c>
      <c r="BB25" s="255">
        <v>8.3700000000000007E-3</v>
      </c>
      <c r="BC25" s="255">
        <v>1.1780000000000001E-2</v>
      </c>
      <c r="BD25" s="255">
        <v>8.3700000000000007E-3</v>
      </c>
      <c r="BE25" s="255">
        <v>1.55E-2</v>
      </c>
      <c r="BF25" s="255">
        <v>3.1309999999999998E-2</v>
      </c>
      <c r="BG25" s="255">
        <v>3.5649999999999994E-2</v>
      </c>
      <c r="BH25" s="255">
        <v>2.5729999999999999E-2</v>
      </c>
      <c r="BI25" s="255">
        <v>1.519E-2</v>
      </c>
      <c r="BJ25" s="255">
        <v>8.4320000000000006E-2</v>
      </c>
      <c r="BK25" s="255">
        <v>0.12493000000000001</v>
      </c>
      <c r="BL25" s="255">
        <v>0.11036</v>
      </c>
      <c r="BM25" s="255">
        <v>1.984E-2</v>
      </c>
      <c r="BN25" s="255">
        <v>3.0689999999999999E-2</v>
      </c>
      <c r="BO25" s="255">
        <v>2.1389999999999999E-2</v>
      </c>
      <c r="BP25" s="255">
        <v>3.3790000000000001E-2</v>
      </c>
    </row>
    <row r="26" spans="2:68" x14ac:dyDescent="0.25">
      <c r="B26" s="254" t="s">
        <v>581</v>
      </c>
      <c r="C26" s="254" t="s">
        <v>582</v>
      </c>
      <c r="D26" s="255">
        <f t="shared" si="1"/>
        <v>0.88455018653595452</v>
      </c>
      <c r="E26" s="260">
        <f t="shared" si="2"/>
        <v>16963.018927199999</v>
      </c>
      <c r="F26" s="255">
        <f t="shared" si="3"/>
        <v>0.87956752735841948</v>
      </c>
      <c r="G26" s="260">
        <f t="shared" si="4"/>
        <v>45522281.248693205</v>
      </c>
      <c r="H26" s="255">
        <f t="shared" si="5"/>
        <v>0.34239842995859332</v>
      </c>
      <c r="I26" s="260">
        <f t="shared" si="6"/>
        <v>100.56648966936051</v>
      </c>
      <c r="J26" s="255">
        <v>0.67073039999999995</v>
      </c>
      <c r="K26" s="255">
        <v>0.62660339999999992</v>
      </c>
      <c r="L26" s="255">
        <v>0.88253999999999999</v>
      </c>
      <c r="M26" s="255">
        <v>0.9354924</v>
      </c>
      <c r="N26" s="255">
        <v>0.9443178000000001</v>
      </c>
      <c r="O26" s="255">
        <v>0.9443178000000001</v>
      </c>
      <c r="P26" s="255">
        <v>0.81193680000000001</v>
      </c>
      <c r="Q26" s="255">
        <v>0.87371460000000001</v>
      </c>
      <c r="R26" s="255">
        <v>0.92666700000000002</v>
      </c>
      <c r="S26" s="255">
        <v>0.95314320000000008</v>
      </c>
      <c r="T26" s="255">
        <v>0.9354924</v>
      </c>
      <c r="U26" s="255">
        <v>0.96196860000000006</v>
      </c>
      <c r="V26" s="255">
        <v>0.90019079999999996</v>
      </c>
      <c r="W26" s="255">
        <v>0.76780979999999999</v>
      </c>
      <c r="X26" s="255">
        <v>0.58247640000000001</v>
      </c>
      <c r="Y26" s="255">
        <v>0.60012720000000008</v>
      </c>
      <c r="Z26" s="255">
        <v>0.67955580000000004</v>
      </c>
      <c r="AA26" s="255">
        <v>0.91784160000000004</v>
      </c>
      <c r="AB26" s="255">
        <v>0.80311140000000003</v>
      </c>
      <c r="AC26" s="255">
        <v>0.60895259999999996</v>
      </c>
      <c r="AD26" s="255">
        <v>0.96196860000000006</v>
      </c>
      <c r="AE26" s="255">
        <v>0.97079400000000005</v>
      </c>
      <c r="AF26" s="255">
        <v>0.96196860000000006</v>
      </c>
      <c r="AG26" s="255">
        <v>0.9443178000000001</v>
      </c>
      <c r="AH26" s="255">
        <v>0.58247640000000001</v>
      </c>
      <c r="AI26" s="255">
        <v>0.9443178000000001</v>
      </c>
      <c r="AJ26" s="255">
        <v>0.9443178000000001</v>
      </c>
      <c r="AK26" s="255">
        <v>0.79428600000000005</v>
      </c>
      <c r="AL26" s="255">
        <v>0.9443178000000001</v>
      </c>
      <c r="AM26" s="255">
        <v>0.96196860000000006</v>
      </c>
      <c r="AN26" s="255">
        <v>0.96196860000000006</v>
      </c>
      <c r="AO26" s="255">
        <v>0.84723839999999995</v>
      </c>
      <c r="AP26" s="255">
        <v>0.91784160000000004</v>
      </c>
      <c r="AQ26" s="255">
        <v>0.74133359999999993</v>
      </c>
      <c r="AR26" s="255">
        <v>0.80311140000000003</v>
      </c>
      <c r="AS26" s="255">
        <v>0.62660339999999992</v>
      </c>
      <c r="AT26" s="255">
        <v>0.89136539999999997</v>
      </c>
      <c r="AU26" s="255">
        <v>0.9443178000000001</v>
      </c>
      <c r="AV26" s="255">
        <v>0.9443178000000001</v>
      </c>
      <c r="AW26" s="255">
        <v>0.56482560000000004</v>
      </c>
      <c r="AX26" s="255">
        <v>0.95314320000000008</v>
      </c>
      <c r="AY26" s="255">
        <v>0.90019079999999996</v>
      </c>
      <c r="AZ26" s="255">
        <v>0.90901620000000005</v>
      </c>
      <c r="BA26" s="255">
        <v>0.95314320000000008</v>
      </c>
      <c r="BB26" s="255">
        <v>0.96196860000000006</v>
      </c>
      <c r="BC26" s="255">
        <v>0.97079400000000005</v>
      </c>
      <c r="BD26" s="255">
        <v>0.96196860000000006</v>
      </c>
      <c r="BE26" s="255">
        <v>0.9354924</v>
      </c>
      <c r="BF26" s="255">
        <v>0.85606379999999993</v>
      </c>
      <c r="BG26" s="255">
        <v>0.85606379999999993</v>
      </c>
      <c r="BH26" s="255">
        <v>0.86488920000000002</v>
      </c>
      <c r="BI26" s="255">
        <v>0.92666700000000002</v>
      </c>
      <c r="BJ26" s="255">
        <v>0.63542880000000002</v>
      </c>
      <c r="BK26" s="255">
        <v>0.59130179999999999</v>
      </c>
      <c r="BL26" s="255">
        <v>0.57365100000000002</v>
      </c>
      <c r="BM26" s="255">
        <v>0.91784160000000004</v>
      </c>
      <c r="BN26" s="255">
        <v>0.87371460000000001</v>
      </c>
      <c r="BO26" s="255">
        <v>0.90901620000000005</v>
      </c>
      <c r="BP26" s="255">
        <v>0.82958759999999998</v>
      </c>
    </row>
    <row r="27" spans="2:68" x14ac:dyDescent="0.25">
      <c r="C27" s="254" t="s">
        <v>583</v>
      </c>
      <c r="D27" s="255">
        <f t="shared" si="1"/>
        <v>1.4517582520727953E-2</v>
      </c>
      <c r="E27" s="260">
        <f t="shared" si="2"/>
        <v>278.40367999999995</v>
      </c>
      <c r="F27" s="255">
        <f t="shared" si="3"/>
        <v>1.6165295438101992E-2</v>
      </c>
      <c r="G27" s="260">
        <f t="shared" si="4"/>
        <v>836639.71498759999</v>
      </c>
      <c r="H27" s="255">
        <f t="shared" si="5"/>
        <v>-0.38957069898302477</v>
      </c>
      <c r="I27" s="260">
        <f t="shared" si="6"/>
        <v>89.807096791498537</v>
      </c>
      <c r="J27" s="255">
        <v>7.7454599999999998E-2</v>
      </c>
      <c r="K27" s="255">
        <v>9.8789399999999999E-2</v>
      </c>
      <c r="L27" s="255">
        <v>1.94796E-2</v>
      </c>
      <c r="M27" s="255">
        <v>1.12858E-2</v>
      </c>
      <c r="N27" s="255">
        <v>1.1594999999999999E-2</v>
      </c>
      <c r="O27" s="255">
        <v>9.4305999999999991E-3</v>
      </c>
      <c r="P27" s="255">
        <v>3.2002199999999995E-2</v>
      </c>
      <c r="Q27" s="255">
        <v>1.7315200000000003E-2</v>
      </c>
      <c r="R27" s="255">
        <v>1.14404E-2</v>
      </c>
      <c r="S27" s="255">
        <v>1.1131199999999999E-2</v>
      </c>
      <c r="T27" s="255">
        <v>1.0049000000000001E-2</v>
      </c>
      <c r="U27" s="255">
        <v>8.8121999999999992E-3</v>
      </c>
      <c r="V27" s="255">
        <v>1.6851400000000002E-2</v>
      </c>
      <c r="W27" s="255">
        <v>4.6843799999999998E-2</v>
      </c>
      <c r="X27" s="255">
        <v>8.8585800000000006E-2</v>
      </c>
      <c r="Y27" s="255">
        <v>0.10311819999999999</v>
      </c>
      <c r="Z27" s="255">
        <v>6.0912399999999998E-2</v>
      </c>
      <c r="AA27" s="255">
        <v>1.3913999999999999E-2</v>
      </c>
      <c r="AB27" s="255">
        <v>2.6436599999999998E-2</v>
      </c>
      <c r="AC27" s="255">
        <v>4.2978799999999998E-2</v>
      </c>
      <c r="AD27" s="255">
        <v>8.9667999999999987E-3</v>
      </c>
      <c r="AE27" s="255">
        <v>6.9569999999999996E-3</v>
      </c>
      <c r="AF27" s="255">
        <v>8.1938000000000011E-3</v>
      </c>
      <c r="AG27" s="255">
        <v>9.4305999999999991E-3</v>
      </c>
      <c r="AH27" s="255">
        <v>1.9634200000000001E-2</v>
      </c>
      <c r="AI27" s="255">
        <v>1.19042E-2</v>
      </c>
      <c r="AJ27" s="255">
        <v>7.8846000000000003E-3</v>
      </c>
      <c r="AK27" s="255">
        <v>1.87066E-2</v>
      </c>
      <c r="AL27" s="255">
        <v>9.5852000000000003E-3</v>
      </c>
      <c r="AM27" s="255">
        <v>7.8846000000000003E-3</v>
      </c>
      <c r="AN27" s="255">
        <v>6.6477999999999997E-3</v>
      </c>
      <c r="AO27" s="255">
        <v>2.1644E-2</v>
      </c>
      <c r="AP27" s="255">
        <v>1.2213400000000001E-2</v>
      </c>
      <c r="AQ27" s="255">
        <v>4.0196000000000003E-2</v>
      </c>
      <c r="AR27" s="255">
        <v>2.6282E-2</v>
      </c>
      <c r="AS27" s="255">
        <v>3.7722399999999996E-2</v>
      </c>
      <c r="AT27" s="255">
        <v>1.3913999999999999E-2</v>
      </c>
      <c r="AU27" s="255">
        <v>8.5030000000000001E-3</v>
      </c>
      <c r="AV27" s="255">
        <v>8.3484000000000006E-3</v>
      </c>
      <c r="AW27" s="255">
        <v>1.3450199999999999E-2</v>
      </c>
      <c r="AX27" s="255">
        <v>1.0049000000000001E-2</v>
      </c>
      <c r="AY27" s="255">
        <v>1.25226E-2</v>
      </c>
      <c r="AZ27" s="255">
        <v>9.4305999999999991E-3</v>
      </c>
      <c r="BA27" s="255">
        <v>7.5753999999999995E-3</v>
      </c>
      <c r="BB27" s="255">
        <v>6.4931999999999993E-3</v>
      </c>
      <c r="BC27" s="255">
        <v>4.0195999999999999E-3</v>
      </c>
      <c r="BD27" s="255">
        <v>7.2661999999999996E-3</v>
      </c>
      <c r="BE27" s="255">
        <v>9.4305999999999991E-3</v>
      </c>
      <c r="BF27" s="255">
        <v>1.6696800000000001E-2</v>
      </c>
      <c r="BG27" s="255">
        <v>1.48416E-2</v>
      </c>
      <c r="BH27" s="255">
        <v>1.12858E-2</v>
      </c>
      <c r="BI27" s="255">
        <v>8.8121999999999992E-3</v>
      </c>
      <c r="BJ27" s="255">
        <v>2.72096E-2</v>
      </c>
      <c r="BK27" s="255">
        <v>5.5810599999999995E-2</v>
      </c>
      <c r="BL27" s="255">
        <v>3.35482E-2</v>
      </c>
      <c r="BM27" s="255">
        <v>9.1214E-3</v>
      </c>
      <c r="BN27" s="255">
        <v>1.2986399999999999E-2</v>
      </c>
      <c r="BO27" s="255">
        <v>8.9667999999999987E-3</v>
      </c>
      <c r="BP27" s="255">
        <v>1.36048E-2</v>
      </c>
    </row>
    <row r="28" spans="2:68" x14ac:dyDescent="0.25">
      <c r="C28" s="254" t="s">
        <v>584</v>
      </c>
      <c r="D28" s="255">
        <f t="shared" si="1"/>
        <v>2.0464067638316739E-2</v>
      </c>
      <c r="E28" s="260">
        <f t="shared" si="2"/>
        <v>392.43942510000011</v>
      </c>
      <c r="F28" s="255">
        <f t="shared" si="3"/>
        <v>1.973043217614814E-2</v>
      </c>
      <c r="G28" s="260">
        <f t="shared" si="4"/>
        <v>1021154.4364061999</v>
      </c>
      <c r="H28" s="255">
        <f t="shared" si="5"/>
        <v>-0.14402899858888418</v>
      </c>
      <c r="I28" s="260">
        <f t="shared" si="6"/>
        <v>103.71829393101424</v>
      </c>
      <c r="J28" s="255">
        <v>1.7361000000000001E-2</v>
      </c>
      <c r="K28" s="255">
        <v>2.0640300000000004E-2</v>
      </c>
      <c r="L28" s="255">
        <v>8.8734000000000018E-3</v>
      </c>
      <c r="M28" s="255">
        <v>5.7870000000000005E-3</v>
      </c>
      <c r="N28" s="255">
        <v>5.5941000000000003E-3</v>
      </c>
      <c r="O28" s="255">
        <v>8.2947000000000003E-3</v>
      </c>
      <c r="P28" s="255">
        <v>2.4691200000000003E-2</v>
      </c>
      <c r="Q28" s="255">
        <v>1.4274600000000002E-2</v>
      </c>
      <c r="R28" s="255">
        <v>5.9799000000000007E-3</v>
      </c>
      <c r="S28" s="255">
        <v>5.5941000000000003E-3</v>
      </c>
      <c r="T28" s="255">
        <v>7.9089E-3</v>
      </c>
      <c r="U28" s="255">
        <v>6.365700000000001E-3</v>
      </c>
      <c r="V28" s="255">
        <v>1.6010699999999999E-2</v>
      </c>
      <c r="W28" s="255">
        <v>2.7777600000000003E-2</v>
      </c>
      <c r="X28" s="255">
        <v>4.0123200000000005E-2</v>
      </c>
      <c r="Y28" s="255">
        <v>2.7006000000000002E-2</v>
      </c>
      <c r="Z28" s="255">
        <v>5.0154000000000004E-2</v>
      </c>
      <c r="AA28" s="255">
        <v>1.2538500000000001E-2</v>
      </c>
      <c r="AB28" s="255">
        <v>3.5879400000000006E-2</v>
      </c>
      <c r="AC28" s="255">
        <v>7.0408499999999999E-2</v>
      </c>
      <c r="AD28" s="255">
        <v>6.1728000000000009E-3</v>
      </c>
      <c r="AE28" s="255">
        <v>6.365700000000001E-3</v>
      </c>
      <c r="AF28" s="255">
        <v>6.9444000000000007E-3</v>
      </c>
      <c r="AG28" s="255">
        <v>1.0030800000000001E-2</v>
      </c>
      <c r="AH28" s="255">
        <v>4.8225000000000004E-2</v>
      </c>
      <c r="AI28" s="255">
        <v>8.4876000000000014E-3</v>
      </c>
      <c r="AJ28" s="255">
        <v>1.0609500000000001E-2</v>
      </c>
      <c r="AK28" s="255">
        <v>3.5686500000000003E-2</v>
      </c>
      <c r="AL28" s="255">
        <v>9.2592000000000004E-3</v>
      </c>
      <c r="AM28" s="255">
        <v>7.3302000000000003E-3</v>
      </c>
      <c r="AN28" s="255">
        <v>6.5586000000000012E-3</v>
      </c>
      <c r="AO28" s="255">
        <v>3.26001E-2</v>
      </c>
      <c r="AP28" s="255">
        <v>1.9482900000000001E-2</v>
      </c>
      <c r="AQ28" s="255">
        <v>3.3178800000000001E-2</v>
      </c>
      <c r="AR28" s="255">
        <v>2.8356300000000001E-2</v>
      </c>
      <c r="AS28" s="255">
        <v>7.6002600000000003E-2</v>
      </c>
      <c r="AT28" s="255">
        <v>2.3533800000000001E-2</v>
      </c>
      <c r="AU28" s="255">
        <v>1.3503000000000001E-2</v>
      </c>
      <c r="AV28" s="255">
        <v>1.4274600000000002E-2</v>
      </c>
      <c r="AW28" s="255">
        <v>3.6072300000000002E-2</v>
      </c>
      <c r="AX28" s="255">
        <v>8.6805000000000007E-3</v>
      </c>
      <c r="AY28" s="255">
        <v>2.0833200000000003E-2</v>
      </c>
      <c r="AZ28" s="255">
        <v>1.8325500000000002E-2</v>
      </c>
      <c r="BA28" s="255">
        <v>1.3888800000000001E-2</v>
      </c>
      <c r="BB28" s="255">
        <v>6.7515000000000006E-3</v>
      </c>
      <c r="BC28" s="255">
        <v>5.0154000000000006E-3</v>
      </c>
      <c r="BD28" s="255">
        <v>9.4521000000000015E-3</v>
      </c>
      <c r="BE28" s="255">
        <v>1.6203600000000002E-2</v>
      </c>
      <c r="BF28" s="255">
        <v>4.84179E-2</v>
      </c>
      <c r="BG28" s="255">
        <v>4.1473500000000003E-2</v>
      </c>
      <c r="BH28" s="255">
        <v>4.1280600000000008E-2</v>
      </c>
      <c r="BI28" s="255">
        <v>1.87113E-2</v>
      </c>
      <c r="BJ28" s="255">
        <v>6.1920900000000008E-2</v>
      </c>
      <c r="BK28" s="255">
        <v>3.5300700000000004E-2</v>
      </c>
      <c r="BL28" s="255">
        <v>3.9544500000000003E-2</v>
      </c>
      <c r="BM28" s="255">
        <v>1.6975200000000003E-2</v>
      </c>
      <c r="BN28" s="255">
        <v>2.7777600000000003E-2</v>
      </c>
      <c r="BO28" s="255">
        <v>1.9290000000000002E-2</v>
      </c>
      <c r="BP28" s="255">
        <v>3.4336200000000004E-2</v>
      </c>
    </row>
    <row r="29" spans="2:68" x14ac:dyDescent="0.25">
      <c r="C29" s="254" t="s">
        <v>585</v>
      </c>
      <c r="D29" s="255">
        <f t="shared" si="1"/>
        <v>4.8074233717474045E-3</v>
      </c>
      <c r="E29" s="260">
        <f t="shared" si="2"/>
        <v>92.191957999999971</v>
      </c>
      <c r="F29" s="255">
        <f t="shared" si="3"/>
        <v>4.7734222655457497E-3</v>
      </c>
      <c r="G29" s="260">
        <f t="shared" si="4"/>
        <v>247049.90137999994</v>
      </c>
      <c r="H29" s="255">
        <f t="shared" si="5"/>
        <v>-0.29383429003217304</v>
      </c>
      <c r="I29" s="260">
        <f t="shared" si="6"/>
        <v>100.71230040650441</v>
      </c>
      <c r="J29" s="255">
        <v>2.0608000000000001E-2</v>
      </c>
      <c r="K29" s="255">
        <v>2.3368E-2</v>
      </c>
      <c r="L29" s="255">
        <v>4.4159999999999998E-3</v>
      </c>
      <c r="M29" s="255">
        <v>1.9779999999999997E-3</v>
      </c>
      <c r="N29" s="255">
        <v>1.748E-3</v>
      </c>
      <c r="O29" s="255">
        <v>1.748E-3</v>
      </c>
      <c r="P29" s="255">
        <v>8.8779999999999987E-3</v>
      </c>
      <c r="Q29" s="255">
        <v>4.738E-3</v>
      </c>
      <c r="R29" s="255">
        <v>2.1160000000000003E-3</v>
      </c>
      <c r="S29" s="255">
        <v>1.702E-3</v>
      </c>
      <c r="T29" s="255">
        <v>2.2539999999999999E-3</v>
      </c>
      <c r="U29" s="255">
        <v>1.2880000000000001E-3</v>
      </c>
      <c r="V29" s="255">
        <v>3.9559999999999994E-3</v>
      </c>
      <c r="W29" s="255">
        <v>1.1270000000000001E-2</v>
      </c>
      <c r="X29" s="255">
        <v>2.4195999999999999E-2</v>
      </c>
      <c r="Y29" s="255">
        <v>2.5391999999999998E-2</v>
      </c>
      <c r="Z29" s="255">
        <v>1.7434000000000002E-2</v>
      </c>
      <c r="AA29" s="255">
        <v>2.6679999999999998E-3</v>
      </c>
      <c r="AB29" s="255">
        <v>7.7739999999999997E-3</v>
      </c>
      <c r="AC29" s="255">
        <v>1.7986000000000002E-2</v>
      </c>
      <c r="AD29" s="255">
        <v>1.196E-3</v>
      </c>
      <c r="AE29" s="255">
        <v>9.6599999999999995E-4</v>
      </c>
      <c r="AF29" s="255">
        <v>1.15E-3</v>
      </c>
      <c r="AG29" s="255">
        <v>1.8400000000000001E-3</v>
      </c>
      <c r="AH29" s="255">
        <v>6.8999999999999999E-3</v>
      </c>
      <c r="AI29" s="255">
        <v>2.0240000000000002E-3</v>
      </c>
      <c r="AJ29" s="255">
        <v>1.748E-3</v>
      </c>
      <c r="AK29" s="255">
        <v>9.7520000000000003E-3</v>
      </c>
      <c r="AL29" s="255">
        <v>1.8400000000000001E-3</v>
      </c>
      <c r="AM29" s="255">
        <v>1.3339999999999999E-3</v>
      </c>
      <c r="AN29" s="255">
        <v>1.518E-3</v>
      </c>
      <c r="AO29" s="255">
        <v>5.7499999999999999E-3</v>
      </c>
      <c r="AP29" s="255">
        <v>2.7599999999999999E-3</v>
      </c>
      <c r="AQ29" s="255">
        <v>9.384E-3</v>
      </c>
      <c r="AR29" s="255">
        <v>5.5199999999999997E-3</v>
      </c>
      <c r="AS29" s="255">
        <v>1.6284E-2</v>
      </c>
      <c r="AT29" s="255">
        <v>4.2780000000000006E-3</v>
      </c>
      <c r="AU29" s="255">
        <v>1.702E-3</v>
      </c>
      <c r="AV29" s="255">
        <v>1.6559999999999999E-3</v>
      </c>
      <c r="AW29" s="255">
        <v>3.6340000000000001E-3</v>
      </c>
      <c r="AX29" s="255">
        <v>1.6099999999999999E-3</v>
      </c>
      <c r="AY29" s="255">
        <v>3.6340000000000001E-3</v>
      </c>
      <c r="AZ29" s="255">
        <v>2.99E-3</v>
      </c>
      <c r="BA29" s="255">
        <v>1.6559999999999999E-3</v>
      </c>
      <c r="BB29" s="255">
        <v>1.196E-3</v>
      </c>
      <c r="BC29" s="255">
        <v>1.1039999999999999E-3</v>
      </c>
      <c r="BD29" s="255">
        <v>1.3799999999999999E-3</v>
      </c>
      <c r="BE29" s="255">
        <v>2.4380000000000001E-3</v>
      </c>
      <c r="BF29" s="255">
        <v>5.3359999999999996E-3</v>
      </c>
      <c r="BG29" s="255">
        <v>4.7840000000000001E-3</v>
      </c>
      <c r="BH29" s="255">
        <v>3.1280000000000001E-3</v>
      </c>
      <c r="BI29" s="255">
        <v>2.4380000000000001E-3</v>
      </c>
      <c r="BJ29" s="255">
        <v>2.1022000000000002E-2</v>
      </c>
      <c r="BK29" s="255">
        <v>3.0038000000000002E-2</v>
      </c>
      <c r="BL29" s="255">
        <v>2.7186000000000002E-2</v>
      </c>
      <c r="BM29" s="255">
        <v>2.898E-3</v>
      </c>
      <c r="BN29" s="255">
        <v>5.7499999999999999E-3</v>
      </c>
      <c r="BO29" s="255">
        <v>2.99E-3</v>
      </c>
      <c r="BP29" s="255">
        <v>7.2220000000000001E-3</v>
      </c>
    </row>
    <row r="30" spans="2:68" x14ac:dyDescent="0.25">
      <c r="C30" s="254" t="s">
        <v>586</v>
      </c>
      <c r="D30" s="255">
        <f t="shared" si="1"/>
        <v>2.3002189289252746E-2</v>
      </c>
      <c r="E30" s="260">
        <f t="shared" si="2"/>
        <v>441.11298399999993</v>
      </c>
      <c r="F30" s="255">
        <f t="shared" si="3"/>
        <v>2.1854899420494144E-2</v>
      </c>
      <c r="G30" s="260">
        <f t="shared" si="4"/>
        <v>1131106.8759775006</v>
      </c>
      <c r="H30" s="255">
        <f t="shared" si="5"/>
        <v>-0.19213302273185862</v>
      </c>
      <c r="I30" s="260">
        <f t="shared" si="6"/>
        <v>105.24957743654836</v>
      </c>
      <c r="J30" s="255">
        <v>4.1375999999999996E-2</v>
      </c>
      <c r="K30" s="255">
        <v>3.8789999999999998E-2</v>
      </c>
      <c r="L30" s="255">
        <v>2.2843000000000002E-2</v>
      </c>
      <c r="M30" s="255">
        <v>1.0559499999999999E-2</v>
      </c>
      <c r="N30" s="255">
        <v>9.2665000000000004E-3</v>
      </c>
      <c r="O30" s="255">
        <v>1.0559499999999999E-2</v>
      </c>
      <c r="P30" s="255">
        <v>3.0601E-2</v>
      </c>
      <c r="Q30" s="255">
        <v>2.4782499999999999E-2</v>
      </c>
      <c r="R30" s="255">
        <v>1.4223000000000001E-2</v>
      </c>
      <c r="S30" s="255">
        <v>8.8354999999999996E-3</v>
      </c>
      <c r="T30" s="255">
        <v>1.0775E-2</v>
      </c>
      <c r="U30" s="255">
        <v>5.8184999999999999E-3</v>
      </c>
      <c r="V30" s="255">
        <v>1.5515999999999999E-2</v>
      </c>
      <c r="W30" s="255">
        <v>3.8143499999999997E-2</v>
      </c>
      <c r="X30" s="255">
        <v>5.2150999999999996E-2</v>
      </c>
      <c r="Y30" s="255">
        <v>4.6117000000000005E-2</v>
      </c>
      <c r="Z30" s="255">
        <v>5.6461000000000004E-2</v>
      </c>
      <c r="AA30" s="255">
        <v>1.53005E-2</v>
      </c>
      <c r="AB30" s="255">
        <v>3.2971500000000001E-2</v>
      </c>
      <c r="AC30" s="255">
        <v>7.6717999999999995E-2</v>
      </c>
      <c r="AD30" s="255">
        <v>6.0340000000000003E-3</v>
      </c>
      <c r="AE30" s="255">
        <v>4.0945E-3</v>
      </c>
      <c r="AF30" s="255">
        <v>4.9565E-3</v>
      </c>
      <c r="AG30" s="255">
        <v>9.051E-3</v>
      </c>
      <c r="AH30" s="255">
        <v>7.6933500000000002E-2</v>
      </c>
      <c r="AI30" s="255">
        <v>9.9129999999999999E-3</v>
      </c>
      <c r="AJ30" s="255">
        <v>8.4045000000000005E-3</v>
      </c>
      <c r="AK30" s="255">
        <v>4.2668999999999999E-2</v>
      </c>
      <c r="AL30" s="255">
        <v>1.0128499999999999E-2</v>
      </c>
      <c r="AM30" s="255">
        <v>5.8184999999999999E-3</v>
      </c>
      <c r="AN30" s="255">
        <v>5.1719999999999995E-3</v>
      </c>
      <c r="AO30" s="255">
        <v>2.6290999999999998E-2</v>
      </c>
      <c r="AP30" s="255">
        <v>1.4007500000000001E-2</v>
      </c>
      <c r="AQ30" s="255">
        <v>3.2325E-2</v>
      </c>
      <c r="AR30" s="255">
        <v>2.9523500000000001E-2</v>
      </c>
      <c r="AS30" s="255">
        <v>7.0468500000000003E-2</v>
      </c>
      <c r="AT30" s="255">
        <v>1.9179499999999999E-2</v>
      </c>
      <c r="AU30" s="255">
        <v>7.1115000000000006E-3</v>
      </c>
      <c r="AV30" s="255">
        <v>7.3270000000000002E-3</v>
      </c>
      <c r="AW30" s="255">
        <v>4.8918499999999997E-2</v>
      </c>
      <c r="AX30" s="255">
        <v>7.7579999999999993E-3</v>
      </c>
      <c r="AY30" s="255">
        <v>2.155E-2</v>
      </c>
      <c r="AZ30" s="255">
        <v>1.4654E-2</v>
      </c>
      <c r="BA30" s="255">
        <v>7.9734999999999997E-3</v>
      </c>
      <c r="BB30" s="255">
        <v>5.8184999999999999E-3</v>
      </c>
      <c r="BC30" s="255">
        <v>5.1719999999999995E-3</v>
      </c>
      <c r="BD30" s="255">
        <v>5.6030000000000003E-3</v>
      </c>
      <c r="BE30" s="255">
        <v>1.0775E-2</v>
      </c>
      <c r="BF30" s="255">
        <v>2.1118999999999999E-2</v>
      </c>
      <c r="BG30" s="255">
        <v>2.3920500000000001E-2</v>
      </c>
      <c r="BH30" s="255">
        <v>1.9826E-2</v>
      </c>
      <c r="BI30" s="255">
        <v>1.7024500000000001E-2</v>
      </c>
      <c r="BJ30" s="255">
        <v>9.6328499999999997E-2</v>
      </c>
      <c r="BK30" s="255">
        <v>0.11184450000000001</v>
      </c>
      <c r="BL30" s="255">
        <v>0.13059299999999999</v>
      </c>
      <c r="BM30" s="255">
        <v>1.7240000000000002E-2</v>
      </c>
      <c r="BN30" s="255">
        <v>3.0385499999999999E-2</v>
      </c>
      <c r="BO30" s="255">
        <v>2.1981000000000001E-2</v>
      </c>
      <c r="BP30" s="255">
        <v>4.5686000000000004E-2</v>
      </c>
    </row>
    <row r="31" spans="2:68" x14ac:dyDescent="0.25">
      <c r="C31" s="254" t="s">
        <v>587</v>
      </c>
      <c r="D31" s="255">
        <f t="shared" si="1"/>
        <v>3.9363935996245498E-2</v>
      </c>
      <c r="E31" s="260">
        <f t="shared" si="2"/>
        <v>754.88220059999992</v>
      </c>
      <c r="F31" s="255">
        <f t="shared" si="3"/>
        <v>4.2995692995407238E-2</v>
      </c>
      <c r="G31" s="260">
        <f t="shared" si="4"/>
        <v>2225254.9896852002</v>
      </c>
      <c r="H31" s="255">
        <f t="shared" si="5"/>
        <v>-0.29024427245144713</v>
      </c>
      <c r="I31" s="260">
        <f t="shared" si="6"/>
        <v>91.553207435103602</v>
      </c>
      <c r="J31" s="255">
        <v>8.781760000000001E-2</v>
      </c>
      <c r="K31" s="255">
        <v>9.4994999999999996E-2</v>
      </c>
      <c r="L31" s="255">
        <v>4.34866E-2</v>
      </c>
      <c r="M31" s="255">
        <v>2.1954400000000002E-2</v>
      </c>
      <c r="N31" s="255">
        <v>1.1821600000000002E-2</v>
      </c>
      <c r="O31" s="255">
        <v>2.1532200000000001E-2</v>
      </c>
      <c r="P31" s="255">
        <v>6.2063399999999998E-2</v>
      </c>
      <c r="Q31" s="255">
        <v>5.1508400000000003E-2</v>
      </c>
      <c r="R31" s="255">
        <v>2.9553999999999997E-2</v>
      </c>
      <c r="S31" s="255">
        <v>1.1399400000000001E-2</v>
      </c>
      <c r="T31" s="255">
        <v>2.5754200000000001E-2</v>
      </c>
      <c r="U31" s="255">
        <v>1.0555E-2</v>
      </c>
      <c r="V31" s="255">
        <v>3.08206E-2</v>
      </c>
      <c r="W31" s="255">
        <v>5.9530199999999998E-2</v>
      </c>
      <c r="X31" s="255">
        <v>0.13172639999999999</v>
      </c>
      <c r="Y31" s="255">
        <v>9.2884000000000008E-2</v>
      </c>
      <c r="Z31" s="255">
        <v>6.9240799999999991E-2</v>
      </c>
      <c r="AA31" s="255">
        <v>2.5332E-2</v>
      </c>
      <c r="AB31" s="255">
        <v>6.839640000000001E-2</v>
      </c>
      <c r="AC31" s="255">
        <v>0.12665999999999999</v>
      </c>
      <c r="AD31" s="255">
        <v>7.1774000000000004E-3</v>
      </c>
      <c r="AE31" s="255">
        <v>5.9108000000000008E-3</v>
      </c>
      <c r="AF31" s="255">
        <v>7.5995999999999998E-3</v>
      </c>
      <c r="AG31" s="255">
        <v>1.94212E-2</v>
      </c>
      <c r="AH31" s="255">
        <v>0.2444538</v>
      </c>
      <c r="AI31" s="255">
        <v>1.51992E-2</v>
      </c>
      <c r="AJ31" s="255">
        <v>2.23766E-2</v>
      </c>
      <c r="AK31" s="255">
        <v>7.810700000000001E-2</v>
      </c>
      <c r="AL31" s="255">
        <v>1.8576800000000001E-2</v>
      </c>
      <c r="AM31" s="255">
        <v>1.1399400000000001E-2</v>
      </c>
      <c r="AN31" s="255">
        <v>1.0132799999999999E-2</v>
      </c>
      <c r="AO31" s="255">
        <v>4.8975199999999997E-2</v>
      </c>
      <c r="AP31" s="255">
        <v>2.7865200000000003E-2</v>
      </c>
      <c r="AQ31" s="255">
        <v>0.116105</v>
      </c>
      <c r="AR31" s="255">
        <v>9.2461799999999997E-2</v>
      </c>
      <c r="AS31" s="255">
        <v>0.132993</v>
      </c>
      <c r="AT31" s="255">
        <v>3.5887000000000002E-2</v>
      </c>
      <c r="AU31" s="255">
        <v>1.51992E-2</v>
      </c>
      <c r="AV31" s="255">
        <v>1.6465799999999999E-2</v>
      </c>
      <c r="AW31" s="255">
        <v>0.3162278</v>
      </c>
      <c r="AX31" s="255">
        <v>1.0555E-2</v>
      </c>
      <c r="AY31" s="255">
        <v>3.1664999999999999E-2</v>
      </c>
      <c r="AZ31" s="255">
        <v>3.4620399999999996E-2</v>
      </c>
      <c r="BA31" s="255">
        <v>1.3932600000000002E-2</v>
      </c>
      <c r="BB31" s="255">
        <v>1.0555E-2</v>
      </c>
      <c r="BC31" s="255">
        <v>9.2884000000000005E-3</v>
      </c>
      <c r="BD31" s="255">
        <v>1.0132799999999999E-2</v>
      </c>
      <c r="BE31" s="255">
        <v>2.111E-2</v>
      </c>
      <c r="BF31" s="255">
        <v>4.1797800000000003E-2</v>
      </c>
      <c r="BG31" s="255">
        <v>4.9819599999999999E-2</v>
      </c>
      <c r="BH31" s="255">
        <v>4.9819599999999999E-2</v>
      </c>
      <c r="BI31" s="255">
        <v>2.2798800000000001E-2</v>
      </c>
      <c r="BJ31" s="255">
        <v>0.1165272</v>
      </c>
      <c r="BK31" s="255">
        <v>0.10048359999999999</v>
      </c>
      <c r="BL31" s="255">
        <v>0.1473478</v>
      </c>
      <c r="BM31" s="255">
        <v>3.1242800000000001E-2</v>
      </c>
      <c r="BN31" s="255">
        <v>3.9264600000000004E-2</v>
      </c>
      <c r="BO31" s="255">
        <v>3.2931599999999998E-2</v>
      </c>
      <c r="BP31" s="255">
        <v>5.2775000000000002E-2</v>
      </c>
    </row>
    <row r="32" spans="2:68" x14ac:dyDescent="0.25">
      <c r="C32" s="254" t="s">
        <v>588</v>
      </c>
      <c r="D32" s="255">
        <f t="shared" si="1"/>
        <v>8.2944165510768116E-3</v>
      </c>
      <c r="E32" s="260">
        <f t="shared" si="2"/>
        <v>159.06202620000002</v>
      </c>
      <c r="F32" s="255">
        <f t="shared" si="3"/>
        <v>8.7809132278974349E-3</v>
      </c>
      <c r="G32" s="260">
        <f t="shared" si="4"/>
        <v>454458.79838380014</v>
      </c>
      <c r="H32" s="255">
        <f t="shared" si="5"/>
        <v>-0.3639005818484794</v>
      </c>
      <c r="I32" s="260">
        <f t="shared" si="6"/>
        <v>94.459611839973576</v>
      </c>
      <c r="J32" s="255">
        <v>5.4912200000000001E-2</v>
      </c>
      <c r="K32" s="255">
        <v>5.9950799999999999E-2</v>
      </c>
      <c r="L32" s="255">
        <v>1.2297600000000001E-2</v>
      </c>
      <c r="M32" s="255">
        <v>5.2094000000000003E-3</v>
      </c>
      <c r="N32" s="255">
        <v>6.4904000000000003E-3</v>
      </c>
      <c r="O32" s="255">
        <v>4.3554000000000006E-3</v>
      </c>
      <c r="P32" s="255">
        <v>1.5969800000000003E-2</v>
      </c>
      <c r="Q32" s="255">
        <v>8.5400000000000007E-3</v>
      </c>
      <c r="R32" s="255">
        <v>5.8072000000000011E-3</v>
      </c>
      <c r="S32" s="255">
        <v>5.6364000000000006E-3</v>
      </c>
      <c r="T32" s="255">
        <v>4.5262000000000002E-3</v>
      </c>
      <c r="U32" s="255">
        <v>3.7576000000000003E-3</v>
      </c>
      <c r="V32" s="255">
        <v>7.3444000000000009E-3</v>
      </c>
      <c r="W32" s="255">
        <v>2.5107600000000001E-2</v>
      </c>
      <c r="X32" s="255">
        <v>3.3476800000000001E-2</v>
      </c>
      <c r="Y32" s="255">
        <v>5.1667000000000005E-2</v>
      </c>
      <c r="Z32" s="255">
        <v>3.2879000000000005E-2</v>
      </c>
      <c r="AA32" s="255">
        <v>6.405000000000001E-3</v>
      </c>
      <c r="AB32" s="255">
        <v>1.09312E-2</v>
      </c>
      <c r="AC32" s="255">
        <v>3.4587E-2</v>
      </c>
      <c r="AD32" s="255">
        <v>4.2700000000000004E-3</v>
      </c>
      <c r="AE32" s="255">
        <v>4.4408000000000008E-3</v>
      </c>
      <c r="AF32" s="255">
        <v>3.6722000000000005E-3</v>
      </c>
      <c r="AG32" s="255">
        <v>4.0991999999999999E-3</v>
      </c>
      <c r="AH32" s="255">
        <v>1.63114E-2</v>
      </c>
      <c r="AI32" s="255">
        <v>5.0385999999999998E-3</v>
      </c>
      <c r="AJ32" s="255">
        <v>4.0138000000000005E-3</v>
      </c>
      <c r="AK32" s="255">
        <v>1.5201200000000002E-2</v>
      </c>
      <c r="AL32" s="255">
        <v>4.4408000000000008E-3</v>
      </c>
      <c r="AM32" s="255">
        <v>2.9889999999999999E-3</v>
      </c>
      <c r="AN32" s="255">
        <v>2.4766000000000002E-3</v>
      </c>
      <c r="AO32" s="255">
        <v>1.0418800000000001E-2</v>
      </c>
      <c r="AP32" s="255">
        <v>5.6364000000000006E-3</v>
      </c>
      <c r="AQ32" s="255">
        <v>1.7763200000000003E-2</v>
      </c>
      <c r="AR32" s="255">
        <v>9.8209999999999999E-3</v>
      </c>
      <c r="AS32" s="255">
        <v>2.0837600000000001E-2</v>
      </c>
      <c r="AT32" s="255">
        <v>6.405000000000001E-3</v>
      </c>
      <c r="AU32" s="255">
        <v>3.3306000000000004E-3</v>
      </c>
      <c r="AV32" s="255">
        <v>2.9036000000000005E-3</v>
      </c>
      <c r="AW32" s="255">
        <v>1.3578600000000001E-2</v>
      </c>
      <c r="AX32" s="255">
        <v>4.3554000000000006E-3</v>
      </c>
      <c r="AY32" s="255">
        <v>5.7218000000000008E-3</v>
      </c>
      <c r="AZ32" s="255">
        <v>5.7218000000000008E-3</v>
      </c>
      <c r="BA32" s="255">
        <v>3.3306000000000004E-3</v>
      </c>
      <c r="BB32" s="255">
        <v>2.8182000000000003E-3</v>
      </c>
      <c r="BC32" s="255">
        <v>2.4766000000000002E-3</v>
      </c>
      <c r="BD32" s="255">
        <v>2.6474000000000003E-3</v>
      </c>
      <c r="BE32" s="255">
        <v>4.7824000000000009E-3</v>
      </c>
      <c r="BF32" s="255">
        <v>6.405000000000001E-3</v>
      </c>
      <c r="BG32" s="255">
        <v>7.4298000000000003E-3</v>
      </c>
      <c r="BH32" s="255">
        <v>5.2948000000000005E-3</v>
      </c>
      <c r="BI32" s="255">
        <v>5.2094000000000003E-3</v>
      </c>
      <c r="BJ32" s="255">
        <v>3.16834E-2</v>
      </c>
      <c r="BK32" s="255">
        <v>3.9881800000000002E-2</v>
      </c>
      <c r="BL32" s="255">
        <v>3.2025000000000005E-2</v>
      </c>
      <c r="BM32" s="255">
        <v>5.5510000000000004E-3</v>
      </c>
      <c r="BN32" s="255">
        <v>7.4298000000000003E-3</v>
      </c>
      <c r="BO32" s="255">
        <v>6.5758000000000006E-3</v>
      </c>
      <c r="BP32" s="255">
        <v>1.00772E-2</v>
      </c>
    </row>
    <row r="33" spans="1:68" x14ac:dyDescent="0.25">
      <c r="C33" s="254" t="s">
        <v>589</v>
      </c>
      <c r="D33" s="255">
        <f t="shared" si="1"/>
        <v>2.0897971528393392E-4</v>
      </c>
      <c r="E33" s="260">
        <f t="shared" si="2"/>
        <v>4.0076040000000006</v>
      </c>
      <c r="F33" s="255">
        <f t="shared" si="3"/>
        <v>2.5885581899438322E-4</v>
      </c>
      <c r="G33" s="260">
        <f t="shared" si="4"/>
        <v>13397.160568800002</v>
      </c>
      <c r="H33" s="255">
        <f t="shared" si="5"/>
        <v>-0.41946344162615429</v>
      </c>
      <c r="I33" s="260">
        <f t="shared" si="6"/>
        <v>80.732090974732344</v>
      </c>
      <c r="J33" s="255">
        <v>1.4016E-3</v>
      </c>
      <c r="K33" s="255">
        <v>1.9056000000000001E-3</v>
      </c>
      <c r="L33" s="255">
        <v>4.0559999999999999E-4</v>
      </c>
      <c r="M33" s="255">
        <v>1.8000000000000001E-4</v>
      </c>
      <c r="N33" s="255">
        <v>1.8000000000000001E-4</v>
      </c>
      <c r="O33" s="255">
        <v>1.3440000000000001E-4</v>
      </c>
      <c r="P33" s="255">
        <v>5.7840000000000007E-4</v>
      </c>
      <c r="Q33" s="255">
        <v>2.544E-4</v>
      </c>
      <c r="R33" s="255">
        <v>2.1600000000000002E-4</v>
      </c>
      <c r="S33" s="255">
        <v>1.7039999999999999E-4</v>
      </c>
      <c r="T33" s="255">
        <v>1.392E-4</v>
      </c>
      <c r="U33" s="255">
        <v>1.032E-4</v>
      </c>
      <c r="V33" s="255">
        <v>3.144E-4</v>
      </c>
      <c r="W33" s="255">
        <v>8.8320000000000011E-4</v>
      </c>
      <c r="X33" s="255">
        <v>1.9704000000000002E-3</v>
      </c>
      <c r="Y33" s="255">
        <v>2.0639999999999999E-3</v>
      </c>
      <c r="Z33" s="255">
        <v>1.2000000000000001E-3</v>
      </c>
      <c r="AA33" s="255">
        <v>1.9679999999999999E-4</v>
      </c>
      <c r="AB33" s="255">
        <v>5.5199999999999997E-4</v>
      </c>
      <c r="AC33" s="255">
        <v>6.4800000000000003E-4</v>
      </c>
      <c r="AD33" s="255">
        <v>1.1519999999999999E-4</v>
      </c>
      <c r="AE33" s="255">
        <v>9.3600000000000012E-5</v>
      </c>
      <c r="AF33" s="255">
        <v>1.032E-4</v>
      </c>
      <c r="AG33" s="255">
        <v>1.2960000000000001E-4</v>
      </c>
      <c r="AH33" s="255">
        <v>1.6080000000000001E-4</v>
      </c>
      <c r="AI33" s="255">
        <v>1.7039999999999999E-4</v>
      </c>
      <c r="AJ33" s="255">
        <v>8.8800000000000004E-5</v>
      </c>
      <c r="AK33" s="255">
        <v>2.1360000000000001E-4</v>
      </c>
      <c r="AL33" s="255">
        <v>1.272E-4</v>
      </c>
      <c r="AM33" s="255">
        <v>9.1200000000000008E-5</v>
      </c>
      <c r="AN33" s="255">
        <v>1.2E-4</v>
      </c>
      <c r="AO33" s="255">
        <v>3.7440000000000005E-4</v>
      </c>
      <c r="AP33" s="255">
        <v>1.6559999999999999E-4</v>
      </c>
      <c r="AQ33" s="255">
        <v>1.1496E-3</v>
      </c>
      <c r="AR33" s="255">
        <v>7.272E-4</v>
      </c>
      <c r="AS33" s="255">
        <v>6.6719999999999995E-4</v>
      </c>
      <c r="AT33" s="255">
        <v>2.04E-4</v>
      </c>
      <c r="AU33" s="255">
        <v>1.0560000000000001E-4</v>
      </c>
      <c r="AV33" s="255">
        <v>9.3600000000000012E-5</v>
      </c>
      <c r="AW33" s="255">
        <v>1.2239999999999999E-4</v>
      </c>
      <c r="AX33" s="255">
        <v>1.3679999999999999E-4</v>
      </c>
      <c r="AY33" s="255">
        <v>1.416E-4</v>
      </c>
      <c r="AZ33" s="255">
        <v>1.2960000000000001E-4</v>
      </c>
      <c r="BA33" s="255">
        <v>9.3600000000000012E-5</v>
      </c>
      <c r="BB33" s="255">
        <v>7.9200000000000001E-5</v>
      </c>
      <c r="BC33" s="255">
        <v>5.7599999999999997E-5</v>
      </c>
      <c r="BD33" s="255">
        <v>7.680000000000001E-5</v>
      </c>
      <c r="BE33" s="255">
        <v>1.3679999999999999E-4</v>
      </c>
      <c r="BF33" s="255">
        <v>2.3279999999999999E-4</v>
      </c>
      <c r="BG33" s="255">
        <v>1.9919999999999999E-4</v>
      </c>
      <c r="BH33" s="255">
        <v>1.5120000000000002E-4</v>
      </c>
      <c r="BI33" s="255">
        <v>8.6399999999999999E-5</v>
      </c>
      <c r="BJ33" s="255">
        <v>2.6640000000000002E-4</v>
      </c>
      <c r="BK33" s="255">
        <v>9.3840000000000004E-4</v>
      </c>
      <c r="BL33" s="255">
        <v>4.2960000000000003E-4</v>
      </c>
      <c r="BM33" s="255">
        <v>1.1519999999999999E-4</v>
      </c>
      <c r="BN33" s="255">
        <v>1.6799999999999999E-4</v>
      </c>
      <c r="BO33" s="255">
        <v>1.1519999999999999E-4</v>
      </c>
      <c r="BP33" s="255">
        <v>1.9679999999999999E-4</v>
      </c>
    </row>
    <row r="34" spans="1:68" x14ac:dyDescent="0.25">
      <c r="C34" s="254" t="s">
        <v>590</v>
      </c>
      <c r="D34" s="255">
        <f t="shared" si="1"/>
        <v>2.288036710642957E-3</v>
      </c>
      <c r="E34" s="260">
        <f t="shared" si="2"/>
        <v>43.877679999999991</v>
      </c>
      <c r="F34" s="255">
        <f t="shared" si="3"/>
        <v>2.4943372927139834E-3</v>
      </c>
      <c r="G34" s="260">
        <f t="shared" si="4"/>
        <v>129095.17488560003</v>
      </c>
      <c r="H34" s="255">
        <f t="shared" si="5"/>
        <v>-0.32689068376820252</v>
      </c>
      <c r="I34" s="260">
        <f t="shared" si="6"/>
        <v>91.729242766259603</v>
      </c>
      <c r="J34" s="255">
        <v>9.8531999999999995E-3</v>
      </c>
      <c r="K34" s="255">
        <v>1.2899600000000001E-2</v>
      </c>
      <c r="L34" s="255">
        <v>2.4752000000000003E-3</v>
      </c>
      <c r="M34" s="255">
        <v>1.0948000000000002E-3</v>
      </c>
      <c r="N34" s="255">
        <v>1.0710000000000001E-3</v>
      </c>
      <c r="O34" s="255">
        <v>8.3299999999999997E-4</v>
      </c>
      <c r="P34" s="255">
        <v>4.9741999999999998E-3</v>
      </c>
      <c r="Q34" s="255">
        <v>2.4514000000000003E-3</v>
      </c>
      <c r="R34" s="255">
        <v>1.2138000000000001E-3</v>
      </c>
      <c r="S34" s="255">
        <v>9.9960000000000001E-4</v>
      </c>
      <c r="T34" s="255">
        <v>1.0710000000000001E-3</v>
      </c>
      <c r="U34" s="255">
        <v>6.6640000000000015E-4</v>
      </c>
      <c r="V34" s="255">
        <v>2.1182000000000002E-3</v>
      </c>
      <c r="W34" s="255">
        <v>8.2348000000000005E-3</v>
      </c>
      <c r="X34" s="255">
        <v>1.6398200000000002E-2</v>
      </c>
      <c r="Y34" s="255">
        <v>1.5541400000000002E-2</v>
      </c>
      <c r="Z34" s="255">
        <v>1.5422400000000003E-2</v>
      </c>
      <c r="AA34" s="255">
        <v>1.3803999999999999E-3</v>
      </c>
      <c r="AB34" s="255">
        <v>4.3316000000000006E-3</v>
      </c>
      <c r="AC34" s="255">
        <v>1.4161000000000002E-2</v>
      </c>
      <c r="AD34" s="255">
        <v>6.4260000000000012E-4</v>
      </c>
      <c r="AE34" s="255">
        <v>4.7600000000000008E-4</v>
      </c>
      <c r="AF34" s="255">
        <v>5.4740000000000008E-4</v>
      </c>
      <c r="AG34" s="255">
        <v>7.8540000000000012E-4</v>
      </c>
      <c r="AH34" s="255">
        <v>3.3319999999999999E-3</v>
      </c>
      <c r="AI34" s="255">
        <v>1.0710000000000001E-3</v>
      </c>
      <c r="AJ34" s="255">
        <v>5.9500000000000004E-4</v>
      </c>
      <c r="AK34" s="255">
        <v>3.9269999999999999E-3</v>
      </c>
      <c r="AL34" s="255">
        <v>8.3299999999999997E-4</v>
      </c>
      <c r="AM34" s="255">
        <v>5.7120000000000001E-4</v>
      </c>
      <c r="AN34" s="255">
        <v>7.8540000000000012E-4</v>
      </c>
      <c r="AO34" s="255">
        <v>2.9274000000000001E-3</v>
      </c>
      <c r="AP34" s="255">
        <v>1.2614000000000002E-3</v>
      </c>
      <c r="AQ34" s="255">
        <v>3.7366000000000005E-3</v>
      </c>
      <c r="AR34" s="255">
        <v>2.4038000000000002E-3</v>
      </c>
      <c r="AS34" s="255">
        <v>9.7342000000000001E-3</v>
      </c>
      <c r="AT34" s="255">
        <v>1.7374000000000001E-3</v>
      </c>
      <c r="AU34" s="255">
        <v>6.1880000000000008E-4</v>
      </c>
      <c r="AV34" s="255">
        <v>6.1880000000000008E-4</v>
      </c>
      <c r="AW34" s="255">
        <v>1.5232000000000002E-3</v>
      </c>
      <c r="AX34" s="255">
        <v>8.0920000000000015E-4</v>
      </c>
      <c r="AY34" s="255">
        <v>1.428E-3</v>
      </c>
      <c r="AZ34" s="255">
        <v>9.0440000000000008E-4</v>
      </c>
      <c r="BA34" s="255">
        <v>5.4740000000000008E-4</v>
      </c>
      <c r="BB34" s="255">
        <v>5.2360000000000004E-4</v>
      </c>
      <c r="BC34" s="255">
        <v>5.9500000000000004E-4</v>
      </c>
      <c r="BD34" s="255">
        <v>4.7600000000000008E-4</v>
      </c>
      <c r="BE34" s="255">
        <v>8.3299999999999997E-4</v>
      </c>
      <c r="BF34" s="255">
        <v>2.0706000000000001E-3</v>
      </c>
      <c r="BG34" s="255">
        <v>1.5708000000000002E-3</v>
      </c>
      <c r="BH34" s="255">
        <v>1.0234E-3</v>
      </c>
      <c r="BI34" s="255">
        <v>6.6640000000000015E-4</v>
      </c>
      <c r="BJ34" s="255">
        <v>9.3772000000000005E-3</v>
      </c>
      <c r="BK34" s="255">
        <v>2.0896399999999999E-2</v>
      </c>
      <c r="BL34" s="255">
        <v>1.3589800000000001E-2</v>
      </c>
      <c r="BM34" s="255">
        <v>8.5680000000000001E-4</v>
      </c>
      <c r="BN34" s="255">
        <v>1.6184000000000003E-3</v>
      </c>
      <c r="BO34" s="255">
        <v>8.3299999999999997E-4</v>
      </c>
      <c r="BP34" s="255">
        <v>1.8564000000000002E-3</v>
      </c>
    </row>
    <row r="35" spans="1:68" x14ac:dyDescent="0.25">
      <c r="C35" s="254" t="s">
        <v>591</v>
      </c>
      <c r="D35" s="255">
        <f t="shared" si="1"/>
        <v>3.4995984773426514E-5</v>
      </c>
      <c r="E35" s="260">
        <f t="shared" si="2"/>
        <v>0.67111800000000021</v>
      </c>
      <c r="F35" s="255">
        <f t="shared" si="3"/>
        <v>4.3450388941808887E-5</v>
      </c>
      <c r="G35" s="260">
        <f t="shared" si="4"/>
        <v>2248.7879148000015</v>
      </c>
      <c r="H35" s="255">
        <f t="shared" si="5"/>
        <v>-0.28301803822023641</v>
      </c>
      <c r="I35" s="260">
        <f t="shared" si="6"/>
        <v>80.542397031923073</v>
      </c>
      <c r="J35" s="255">
        <v>1.2E-5</v>
      </c>
      <c r="K35" s="255">
        <v>8.1600000000000005E-5</v>
      </c>
      <c r="L35" s="255">
        <v>9.4400000000000004E-5</v>
      </c>
      <c r="M35" s="255">
        <v>3.4800000000000006E-5</v>
      </c>
      <c r="N35" s="255">
        <v>4.88E-5</v>
      </c>
      <c r="O35" s="255">
        <v>4.7600000000000005E-5</v>
      </c>
      <c r="P35" s="255">
        <v>1.2000000000000002E-4</v>
      </c>
      <c r="Q35" s="255">
        <v>4.5599999999999997E-5</v>
      </c>
      <c r="R35" s="255">
        <v>6.2400000000000012E-5</v>
      </c>
      <c r="S35" s="255">
        <v>2.44E-5</v>
      </c>
      <c r="T35" s="255">
        <v>2.9200000000000002E-5</v>
      </c>
      <c r="U35" s="255">
        <v>2.6400000000000005E-5</v>
      </c>
      <c r="V35" s="255">
        <v>1.0280000000000001E-4</v>
      </c>
      <c r="W35" s="255">
        <v>3.0800000000000003E-5</v>
      </c>
      <c r="X35" s="255">
        <v>1.2240000000000002E-4</v>
      </c>
      <c r="Y35" s="255">
        <v>4.0800000000000002E-5</v>
      </c>
      <c r="Z35" s="255">
        <v>1.5200000000000002E-5</v>
      </c>
      <c r="AA35" s="255">
        <v>3.4800000000000006E-5</v>
      </c>
      <c r="AB35" s="255">
        <v>1.1080000000000001E-4</v>
      </c>
      <c r="AC35" s="255">
        <v>2.8000000000000003E-6</v>
      </c>
      <c r="AD35" s="255">
        <v>7.2800000000000008E-5</v>
      </c>
      <c r="AE35" s="255">
        <v>6.1600000000000007E-5</v>
      </c>
      <c r="AF35" s="255">
        <v>3.6800000000000007E-5</v>
      </c>
      <c r="AG35" s="255">
        <v>2.6800000000000004E-5</v>
      </c>
      <c r="AH35" s="255">
        <v>2.0000000000000003E-6</v>
      </c>
      <c r="AI35" s="255">
        <v>2.0000000000000002E-5</v>
      </c>
      <c r="AJ35" s="255">
        <v>1.04E-5</v>
      </c>
      <c r="AK35" s="255">
        <v>9.2000000000000017E-6</v>
      </c>
      <c r="AL35" s="255">
        <v>2.2000000000000003E-5</v>
      </c>
      <c r="AM35" s="255">
        <v>2.6000000000000002E-5</v>
      </c>
      <c r="AN35" s="255">
        <v>4.8400000000000004E-5</v>
      </c>
      <c r="AO35" s="255">
        <v>1.6000000000000003E-5</v>
      </c>
      <c r="AP35" s="255">
        <v>3.2000000000000005E-5</v>
      </c>
      <c r="AQ35" s="255">
        <v>2.5840000000000005E-4</v>
      </c>
      <c r="AR35" s="255">
        <v>5.6000000000000006E-6</v>
      </c>
      <c r="AS35" s="255">
        <v>2.8760000000000005E-4</v>
      </c>
      <c r="AT35" s="255">
        <v>7.7600000000000002E-5</v>
      </c>
      <c r="AU35" s="255">
        <v>2.9600000000000001E-5</v>
      </c>
      <c r="AV35" s="255">
        <v>2.3200000000000001E-5</v>
      </c>
      <c r="AW35" s="255">
        <v>0</v>
      </c>
      <c r="AX35" s="255">
        <v>3.0400000000000004E-5</v>
      </c>
      <c r="AY35" s="255">
        <v>1.5200000000000002E-5</v>
      </c>
      <c r="AZ35" s="255">
        <v>1.2E-5</v>
      </c>
      <c r="BA35" s="255">
        <v>5.1600000000000007E-5</v>
      </c>
      <c r="BB35" s="255">
        <v>8.8000000000000004E-6</v>
      </c>
      <c r="BC35" s="255">
        <v>4.8000000000000006E-6</v>
      </c>
      <c r="BD35" s="255">
        <v>3.0400000000000004E-5</v>
      </c>
      <c r="BE35" s="255">
        <v>9.3599999999999998E-5</v>
      </c>
      <c r="BF35" s="255">
        <v>1.3119999999999999E-4</v>
      </c>
      <c r="BG35" s="255">
        <v>3.5600000000000005E-5</v>
      </c>
      <c r="BH35" s="255">
        <v>5.2000000000000002E-6</v>
      </c>
      <c r="BI35" s="255">
        <v>2.0800000000000001E-5</v>
      </c>
      <c r="BJ35" s="255">
        <v>4.0000000000000003E-7</v>
      </c>
      <c r="BK35" s="255">
        <v>0</v>
      </c>
      <c r="BL35" s="255">
        <v>0</v>
      </c>
      <c r="BM35" s="255">
        <v>7.6000000000000009E-6</v>
      </c>
      <c r="BN35" s="255">
        <v>8.2400000000000011E-5</v>
      </c>
      <c r="BO35" s="255">
        <v>2.1200000000000004E-5</v>
      </c>
      <c r="BP35" s="255">
        <v>1.4480000000000002E-4</v>
      </c>
    </row>
    <row r="36" spans="1:68" x14ac:dyDescent="0.25">
      <c r="C36" s="254" t="s">
        <v>592</v>
      </c>
      <c r="D36" s="255">
        <f t="shared" si="1"/>
        <v>2.6249889138029933E-3</v>
      </c>
      <c r="E36" s="260">
        <f t="shared" si="2"/>
        <v>50.339412400000001</v>
      </c>
      <c r="F36" s="255">
        <f t="shared" si="3"/>
        <v>3.309826491053088E-3</v>
      </c>
      <c r="G36" s="260">
        <f t="shared" si="4"/>
        <v>171301.06299239988</v>
      </c>
      <c r="H36" s="255">
        <f t="shared" si="5"/>
        <v>-0.37219902453932746</v>
      </c>
      <c r="I36" s="260">
        <f t="shared" si="6"/>
        <v>79.308958366811552</v>
      </c>
      <c r="J36" s="255">
        <v>1.4663799999999999E-2</v>
      </c>
      <c r="K36" s="255">
        <v>2.2702200000000002E-2</v>
      </c>
      <c r="L36" s="255">
        <v>5.3065999999999999E-3</v>
      </c>
      <c r="M36" s="255">
        <v>2.5747999999999999E-3</v>
      </c>
      <c r="N36" s="255">
        <v>3.7051999999999996E-3</v>
      </c>
      <c r="O36" s="255">
        <v>1.7897999999999998E-3</v>
      </c>
      <c r="P36" s="255">
        <v>8.7291999999999995E-3</v>
      </c>
      <c r="Q36" s="255">
        <v>3.9563999999999997E-3</v>
      </c>
      <c r="R36" s="255">
        <v>2.7003999999999999E-3</v>
      </c>
      <c r="S36" s="255">
        <v>3.2028E-3</v>
      </c>
      <c r="T36" s="255">
        <v>1.8839999999999998E-3</v>
      </c>
      <c r="U36" s="255">
        <v>1.6956E-3</v>
      </c>
      <c r="V36" s="255">
        <v>3.6737999999999996E-3</v>
      </c>
      <c r="W36" s="255">
        <v>1.8211999999999999E-2</v>
      </c>
      <c r="X36" s="255">
        <v>2.9453200000000002E-2</v>
      </c>
      <c r="Y36" s="255">
        <v>3.44772E-2</v>
      </c>
      <c r="Z36" s="255">
        <v>1.9593599999999999E-2</v>
      </c>
      <c r="AA36" s="255">
        <v>2.826E-3</v>
      </c>
      <c r="AB36" s="255">
        <v>5.4007999999999999E-3</v>
      </c>
      <c r="AC36" s="255">
        <v>1.0362E-2</v>
      </c>
      <c r="AD36" s="255">
        <v>2.6061999999999999E-3</v>
      </c>
      <c r="AE36" s="255">
        <v>1.6014E-3</v>
      </c>
      <c r="AF36" s="255">
        <v>1.6642E-3</v>
      </c>
      <c r="AG36" s="255">
        <v>1.5072E-3</v>
      </c>
      <c r="AH36" s="255">
        <v>1.9468E-3</v>
      </c>
      <c r="AI36" s="255">
        <v>2.7945999999999999E-3</v>
      </c>
      <c r="AJ36" s="255">
        <v>1.0989999999999999E-3</v>
      </c>
      <c r="AK36" s="255">
        <v>2.6061999999999999E-3</v>
      </c>
      <c r="AL36" s="255">
        <v>1.6642E-3</v>
      </c>
      <c r="AM36" s="255">
        <v>1.2874E-3</v>
      </c>
      <c r="AN36" s="255">
        <v>1.1617999999999999E-3</v>
      </c>
      <c r="AO36" s="255">
        <v>4.0820000000000006E-3</v>
      </c>
      <c r="AP36" s="255">
        <v>1.9781999999999998E-3</v>
      </c>
      <c r="AQ36" s="255">
        <v>5.0554000000000007E-3</v>
      </c>
      <c r="AR36" s="255">
        <v>3.3598E-3</v>
      </c>
      <c r="AS36" s="255">
        <v>5.6205999999999999E-3</v>
      </c>
      <c r="AT36" s="255">
        <v>2.3235999999999999E-3</v>
      </c>
      <c r="AU36" s="255">
        <v>1.3188E-3</v>
      </c>
      <c r="AV36" s="255">
        <v>1.1931999999999999E-3</v>
      </c>
      <c r="AW36" s="255">
        <v>6.2800000000000009E-4</v>
      </c>
      <c r="AX36" s="255">
        <v>2.1352000000000003E-3</v>
      </c>
      <c r="AY36" s="255">
        <v>1.6014E-3</v>
      </c>
      <c r="AZ36" s="255">
        <v>1.0676000000000001E-3</v>
      </c>
      <c r="BA36" s="255">
        <v>9.7340000000000002E-4</v>
      </c>
      <c r="BB36" s="255">
        <v>1.0676000000000001E-3</v>
      </c>
      <c r="BC36" s="255">
        <v>5.9659999999999997E-4</v>
      </c>
      <c r="BD36" s="255">
        <v>1.0362000000000001E-3</v>
      </c>
      <c r="BE36" s="255">
        <v>1.3816E-3</v>
      </c>
      <c r="BF36" s="255">
        <v>2.4805999999999999E-3</v>
      </c>
      <c r="BG36" s="255">
        <v>1.9154E-3</v>
      </c>
      <c r="BH36" s="255">
        <v>1.2246E-3</v>
      </c>
      <c r="BI36" s="255">
        <v>8.4780000000000001E-4</v>
      </c>
      <c r="BJ36" s="255">
        <v>3.4226E-3</v>
      </c>
      <c r="BK36" s="255">
        <v>1.1618E-2</v>
      </c>
      <c r="BL36" s="255">
        <v>4.1448000000000006E-3</v>
      </c>
      <c r="BM36" s="255">
        <v>9.4199999999999991E-4</v>
      </c>
      <c r="BN36" s="255">
        <v>1.5386E-3</v>
      </c>
      <c r="BO36" s="255">
        <v>8.7920000000000012E-4</v>
      </c>
      <c r="BP36" s="255">
        <v>1.4758E-3</v>
      </c>
    </row>
    <row r="37" spans="1:68" x14ac:dyDescent="0.25">
      <c r="B37" s="254" t="s">
        <v>593</v>
      </c>
      <c r="C37" s="261" t="s">
        <v>594</v>
      </c>
      <c r="D37" s="255">
        <f t="shared" si="1"/>
        <v>0.57396293528706255</v>
      </c>
      <c r="E37" s="260">
        <f t="shared" si="2"/>
        <v>11006.887209999999</v>
      </c>
      <c r="F37" s="255">
        <f t="shared" si="3"/>
        <v>0.57289415516787656</v>
      </c>
      <c r="G37" s="260">
        <f t="shared" si="4"/>
        <v>29650308.868960001</v>
      </c>
      <c r="H37" s="255">
        <f t="shared" si="5"/>
        <v>0.30403235319633221</v>
      </c>
      <c r="I37" s="260">
        <f t="shared" si="6"/>
        <v>100.1865580420999</v>
      </c>
      <c r="J37" s="262">
        <v>0.56528999999999996</v>
      </c>
      <c r="K37" s="262">
        <v>0.54244999999999988</v>
      </c>
      <c r="L37" s="262">
        <v>0.61097000000000001</v>
      </c>
      <c r="M37" s="262">
        <v>0.66806999999999994</v>
      </c>
      <c r="N37" s="262">
        <v>0.67377999999999993</v>
      </c>
      <c r="O37" s="262">
        <v>0.61097000000000001</v>
      </c>
      <c r="P37" s="262">
        <v>0.53103</v>
      </c>
      <c r="Q37" s="262">
        <v>0.57099999999999995</v>
      </c>
      <c r="R37" s="262">
        <v>0.59955000000000003</v>
      </c>
      <c r="S37" s="262">
        <v>0.66235999999999995</v>
      </c>
      <c r="T37" s="262">
        <v>0.65664999999999984</v>
      </c>
      <c r="U37" s="262">
        <v>0.70803999999999989</v>
      </c>
      <c r="V37" s="262">
        <v>0.61668000000000001</v>
      </c>
      <c r="W37" s="262">
        <v>0.51390000000000002</v>
      </c>
      <c r="X37" s="262">
        <v>0.43966999999999995</v>
      </c>
      <c r="Y37" s="262">
        <v>0.49105999999999994</v>
      </c>
      <c r="Z37" s="262">
        <v>0.45679999999999998</v>
      </c>
      <c r="AA37" s="262">
        <v>0.58812999999999993</v>
      </c>
      <c r="AB37" s="262">
        <v>0.51961000000000002</v>
      </c>
      <c r="AC37" s="262">
        <v>0.45679999999999998</v>
      </c>
      <c r="AD37" s="262">
        <v>0.65664999999999984</v>
      </c>
      <c r="AE37" s="262">
        <v>0.44538</v>
      </c>
      <c r="AF37" s="262">
        <v>0.63380999999999998</v>
      </c>
      <c r="AG37" s="262">
        <v>0.63951999999999998</v>
      </c>
      <c r="AH37" s="262">
        <v>0.30263000000000001</v>
      </c>
      <c r="AI37" s="262">
        <v>0.62239</v>
      </c>
      <c r="AJ37" s="262">
        <v>0.65093999999999985</v>
      </c>
      <c r="AK37" s="262">
        <v>0.54244999999999988</v>
      </c>
      <c r="AL37" s="262">
        <v>0.60526000000000002</v>
      </c>
      <c r="AM37" s="262">
        <v>0.70803999999999989</v>
      </c>
      <c r="AN37" s="262">
        <v>0.52532000000000001</v>
      </c>
      <c r="AO37" s="262">
        <v>0.53103</v>
      </c>
      <c r="AP37" s="262">
        <v>0.58241999999999994</v>
      </c>
      <c r="AQ37" s="262">
        <v>0.39969999999999994</v>
      </c>
      <c r="AR37" s="262">
        <v>0.43395999999999996</v>
      </c>
      <c r="AS37" s="262">
        <v>0.45108999999999999</v>
      </c>
      <c r="AT37" s="262">
        <v>0.56528999999999996</v>
      </c>
      <c r="AU37" s="262">
        <v>0.59955000000000003</v>
      </c>
      <c r="AV37" s="262">
        <v>0.59383999999999992</v>
      </c>
      <c r="AW37" s="262">
        <v>0.19414000000000001</v>
      </c>
      <c r="AX37" s="262">
        <v>0.59383999999999992</v>
      </c>
      <c r="AY37" s="262">
        <v>0.55386999999999997</v>
      </c>
      <c r="AZ37" s="262">
        <v>0.57670999999999994</v>
      </c>
      <c r="BA37" s="262">
        <v>0.57099999999999995</v>
      </c>
      <c r="BB37" s="262">
        <v>0.62239</v>
      </c>
      <c r="BC37" s="262">
        <v>0.50247999999999993</v>
      </c>
      <c r="BD37" s="262">
        <v>0.61097000000000001</v>
      </c>
      <c r="BE37" s="262">
        <v>0.59955000000000003</v>
      </c>
      <c r="BF37" s="262">
        <v>0.54244999999999988</v>
      </c>
      <c r="BG37" s="262">
        <v>0.53673999999999988</v>
      </c>
      <c r="BH37" s="262">
        <v>0.54815999999999998</v>
      </c>
      <c r="BI37" s="262">
        <v>0.51961000000000002</v>
      </c>
      <c r="BJ37" s="262">
        <v>0.50247999999999993</v>
      </c>
      <c r="BK37" s="262">
        <v>0.47392999999999996</v>
      </c>
      <c r="BL37" s="262">
        <v>0.41682999999999998</v>
      </c>
      <c r="BM37" s="262">
        <v>0.53673999999999988</v>
      </c>
      <c r="BN37" s="262">
        <v>0.50818999999999992</v>
      </c>
      <c r="BO37" s="262">
        <v>0.55957999999999997</v>
      </c>
      <c r="BP37" s="262">
        <v>0.53103</v>
      </c>
    </row>
    <row r="38" spans="1:68" x14ac:dyDescent="0.25">
      <c r="C38" s="261" t="s">
        <v>595</v>
      </c>
      <c r="D38" s="255">
        <f t="shared" si="1"/>
        <v>3.548081556030661E-3</v>
      </c>
      <c r="E38" s="260">
        <f t="shared" si="2"/>
        <v>68.04155999999999</v>
      </c>
      <c r="F38" s="255">
        <f t="shared" si="3"/>
        <v>4.0918111513216998E-3</v>
      </c>
      <c r="G38" s="260">
        <f t="shared" si="4"/>
        <v>211772.91367999997</v>
      </c>
      <c r="H38" s="255">
        <f t="shared" si="5"/>
        <v>-0.34802920682532729</v>
      </c>
      <c r="I38" s="260">
        <f t="shared" si="6"/>
        <v>86.711762220125721</v>
      </c>
      <c r="J38" s="262">
        <v>8.5040000000000004E-2</v>
      </c>
      <c r="K38" s="262">
        <v>5.4280000000000002E-2</v>
      </c>
      <c r="L38" s="262">
        <v>2.316E-2</v>
      </c>
      <c r="M38" s="262">
        <v>2.2799999999999999E-3</v>
      </c>
      <c r="N38" s="262">
        <v>1.1200000000000001E-3</v>
      </c>
      <c r="O38" s="262">
        <v>1.3600000000000001E-3</v>
      </c>
      <c r="P38" s="262">
        <v>3.0159999999999999E-2</v>
      </c>
      <c r="Q38" s="262">
        <v>2.256E-2</v>
      </c>
      <c r="R38" s="262">
        <v>4.0000000000000001E-3</v>
      </c>
      <c r="S38" s="262">
        <v>1.1999999999999999E-3</v>
      </c>
      <c r="T38" s="262">
        <v>3.6000000000000003E-3</v>
      </c>
      <c r="U38" s="262">
        <v>5.9999999999999995E-4</v>
      </c>
      <c r="V38" s="262">
        <v>1.1800000000000001E-2</v>
      </c>
      <c r="W38" s="262">
        <v>1.5640000000000001E-2</v>
      </c>
      <c r="X38" s="262">
        <v>1.2400000000000001E-2</v>
      </c>
      <c r="Y38" s="262">
        <v>2.9520000000000001E-2</v>
      </c>
      <c r="Z38" s="262">
        <v>1.272E-2</v>
      </c>
      <c r="AA38" s="262">
        <v>2.4399999999999999E-3</v>
      </c>
      <c r="AB38" s="262">
        <v>7.7200000000000003E-3</v>
      </c>
      <c r="AC38" s="262">
        <v>1.66E-2</v>
      </c>
      <c r="AD38" s="262">
        <v>2.0000000000000001E-4</v>
      </c>
      <c r="AE38" s="262">
        <v>3.2000000000000003E-4</v>
      </c>
      <c r="AF38" s="262">
        <v>4.8000000000000001E-4</v>
      </c>
      <c r="AG38" s="262">
        <v>1.0400000000000001E-3</v>
      </c>
      <c r="AH38" s="262">
        <v>8.4800000000000014E-3</v>
      </c>
      <c r="AI38" s="262">
        <v>1.7600000000000001E-3</v>
      </c>
      <c r="AJ38" s="262">
        <v>1.0400000000000001E-3</v>
      </c>
      <c r="AK38" s="262">
        <v>8.0800000000000004E-3</v>
      </c>
      <c r="AL38" s="262">
        <v>1.92E-3</v>
      </c>
      <c r="AM38" s="262">
        <v>8.0000000000000004E-4</v>
      </c>
      <c r="AN38" s="262">
        <v>1.1480000000000001E-2</v>
      </c>
      <c r="AO38" s="262">
        <v>2.7599999999999999E-3</v>
      </c>
      <c r="AP38" s="262">
        <v>1.7600000000000001E-3</v>
      </c>
      <c r="AQ38" s="262">
        <v>6.3600000000000002E-3</v>
      </c>
      <c r="AR38" s="262">
        <v>5.6800000000000002E-3</v>
      </c>
      <c r="AS38" s="262">
        <v>6.0000000000000001E-3</v>
      </c>
      <c r="AT38" s="262">
        <v>3.8400000000000001E-3</v>
      </c>
      <c r="AU38" s="262">
        <v>6.4000000000000005E-4</v>
      </c>
      <c r="AV38" s="262">
        <v>5.9999999999999995E-4</v>
      </c>
      <c r="AW38" s="262">
        <v>1.64E-3</v>
      </c>
      <c r="AX38" s="262">
        <v>1.1999999999999999E-3</v>
      </c>
      <c r="AY38" s="262">
        <v>2E-3</v>
      </c>
      <c r="AZ38" s="262">
        <v>1.0400000000000001E-3</v>
      </c>
      <c r="BA38" s="262">
        <v>5.2000000000000006E-4</v>
      </c>
      <c r="BB38" s="262">
        <v>1.6000000000000001E-3</v>
      </c>
      <c r="BC38" s="262">
        <v>7.2000000000000007E-3</v>
      </c>
      <c r="BD38" s="262">
        <v>5.6000000000000006E-4</v>
      </c>
      <c r="BE38" s="262">
        <v>1.5200000000000001E-3</v>
      </c>
      <c r="BF38" s="262">
        <v>2.64E-3</v>
      </c>
      <c r="BG38" s="262">
        <v>1.8799999999999999E-3</v>
      </c>
      <c r="BH38" s="262">
        <v>8.8000000000000003E-4</v>
      </c>
      <c r="BI38" s="262">
        <v>9.6000000000000002E-4</v>
      </c>
      <c r="BJ38" s="262">
        <v>5.64E-3</v>
      </c>
      <c r="BK38" s="262">
        <v>6.7599999999999995E-3</v>
      </c>
      <c r="BL38" s="262">
        <v>5.9199999999999999E-3</v>
      </c>
      <c r="BM38" s="262">
        <v>1.1999999999999999E-3</v>
      </c>
      <c r="BN38" s="262">
        <v>2.0400000000000001E-3</v>
      </c>
      <c r="BO38" s="262">
        <v>8.8000000000000003E-4</v>
      </c>
      <c r="BP38" s="262">
        <v>1.5600000000000002E-3</v>
      </c>
    </row>
    <row r="39" spans="1:68" x14ac:dyDescent="0.25">
      <c r="C39" s="261" t="s">
        <v>596</v>
      </c>
      <c r="D39" s="255">
        <f t="shared" si="1"/>
        <v>4.0514971059081202E-3</v>
      </c>
      <c r="E39" s="260">
        <f t="shared" si="2"/>
        <v>77.695560000000015</v>
      </c>
      <c r="F39" s="255">
        <f t="shared" si="3"/>
        <v>4.0503940581930742E-3</v>
      </c>
      <c r="G39" s="260">
        <f t="shared" si="4"/>
        <v>209629.35960000003</v>
      </c>
      <c r="H39" s="255">
        <f t="shared" si="5"/>
        <v>-0.35130732679658977</v>
      </c>
      <c r="I39" s="260">
        <f t="shared" si="6"/>
        <v>100.02723309631602</v>
      </c>
      <c r="J39" s="262">
        <v>6.5199999999999998E-3</v>
      </c>
      <c r="K39" s="262">
        <v>7.8399999999999997E-3</v>
      </c>
      <c r="L39" s="262">
        <v>3.0000000000000001E-3</v>
      </c>
      <c r="M39" s="262">
        <v>2.2000000000000001E-3</v>
      </c>
      <c r="N39" s="262">
        <v>1.16E-3</v>
      </c>
      <c r="O39" s="262">
        <v>2.7200000000000002E-3</v>
      </c>
      <c r="P39" s="262">
        <v>6.0000000000000001E-3</v>
      </c>
      <c r="Q39" s="262">
        <v>5.0000000000000001E-3</v>
      </c>
      <c r="R39" s="262">
        <v>3.0000000000000001E-3</v>
      </c>
      <c r="S39" s="262">
        <v>1.72E-3</v>
      </c>
      <c r="T39" s="262">
        <v>2.9199999999999999E-3</v>
      </c>
      <c r="U39" s="262">
        <v>1.5600000000000002E-3</v>
      </c>
      <c r="V39" s="262">
        <v>3.2000000000000002E-3</v>
      </c>
      <c r="W39" s="262">
        <v>7.7200000000000003E-3</v>
      </c>
      <c r="X39" s="262">
        <v>1.2160000000000001E-2</v>
      </c>
      <c r="Y39" s="262">
        <v>1.0400000000000001E-2</v>
      </c>
      <c r="Z39" s="262">
        <v>1.0279999999999999E-2</v>
      </c>
      <c r="AA39" s="262">
        <v>3.5600000000000002E-3</v>
      </c>
      <c r="AB39" s="262">
        <v>6.7200000000000003E-3</v>
      </c>
      <c r="AC39" s="262">
        <v>1.044E-2</v>
      </c>
      <c r="AD39" s="262">
        <v>1.0400000000000001E-3</v>
      </c>
      <c r="AE39" s="262">
        <v>9.2000000000000003E-4</v>
      </c>
      <c r="AF39" s="262">
        <v>1.64E-3</v>
      </c>
      <c r="AG39" s="262">
        <v>2.2799999999999999E-3</v>
      </c>
      <c r="AH39" s="262">
        <v>8.8400000000000006E-3</v>
      </c>
      <c r="AI39" s="262">
        <v>2.8E-3</v>
      </c>
      <c r="AJ39" s="262">
        <v>2.3600000000000001E-3</v>
      </c>
      <c r="AK39" s="262">
        <v>6.28E-3</v>
      </c>
      <c r="AL39" s="262">
        <v>2.8400000000000001E-3</v>
      </c>
      <c r="AM39" s="262">
        <v>1.7600000000000001E-3</v>
      </c>
      <c r="AN39" s="262">
        <v>1.324E-2</v>
      </c>
      <c r="AO39" s="262">
        <v>6.2000000000000006E-3</v>
      </c>
      <c r="AP39" s="262">
        <v>3.5600000000000002E-3</v>
      </c>
      <c r="AQ39" s="262">
        <v>1.3880000000000002E-2</v>
      </c>
      <c r="AR39" s="262">
        <v>8.1600000000000006E-3</v>
      </c>
      <c r="AS39" s="262">
        <v>9.6799999999999994E-3</v>
      </c>
      <c r="AT39" s="262">
        <v>4.0400000000000002E-3</v>
      </c>
      <c r="AU39" s="262">
        <v>2.16E-3</v>
      </c>
      <c r="AV39" s="262">
        <v>2.3999999999999998E-3</v>
      </c>
      <c r="AW39" s="262">
        <v>3.9199999999999999E-3</v>
      </c>
      <c r="AX39" s="262">
        <v>2.4399999999999999E-3</v>
      </c>
      <c r="AY39" s="262">
        <v>4.3200000000000001E-3</v>
      </c>
      <c r="AZ39" s="262">
        <v>3.0000000000000001E-3</v>
      </c>
      <c r="BA39" s="262">
        <v>2.0800000000000003E-3</v>
      </c>
      <c r="BB39" s="262">
        <v>4.0800000000000003E-3</v>
      </c>
      <c r="BC39" s="262">
        <v>1.2400000000000001E-2</v>
      </c>
      <c r="BD39" s="262">
        <v>2.1200000000000004E-3</v>
      </c>
      <c r="BE39" s="262">
        <v>2.3999999999999998E-3</v>
      </c>
      <c r="BF39" s="262">
        <v>4.7200000000000002E-3</v>
      </c>
      <c r="BG39" s="262">
        <v>4.4000000000000003E-3</v>
      </c>
      <c r="BH39" s="262">
        <v>3.5600000000000002E-3</v>
      </c>
      <c r="BI39" s="262">
        <v>2.64E-3</v>
      </c>
      <c r="BJ39" s="262">
        <v>9.4000000000000004E-3</v>
      </c>
      <c r="BK39" s="262">
        <v>1.132E-2</v>
      </c>
      <c r="BL39" s="262">
        <v>1.06E-2</v>
      </c>
      <c r="BM39" s="262">
        <v>3.0800000000000003E-3</v>
      </c>
      <c r="BN39" s="262">
        <v>4.1600000000000005E-3</v>
      </c>
      <c r="BO39" s="262">
        <v>2.96E-3</v>
      </c>
      <c r="BP39" s="262">
        <v>4.3200000000000001E-3</v>
      </c>
    </row>
    <row r="40" spans="1:68" x14ac:dyDescent="0.25">
      <c r="C40" s="261" t="s">
        <v>597</v>
      </c>
      <c r="D40" s="255">
        <f t="shared" si="1"/>
        <v>3.9823087552797627E-2</v>
      </c>
      <c r="E40" s="260">
        <f t="shared" si="2"/>
        <v>763.68735000000004</v>
      </c>
      <c r="F40" s="255">
        <f t="shared" si="3"/>
        <v>4.3732372711587031E-2</v>
      </c>
      <c r="G40" s="260">
        <f t="shared" si="4"/>
        <v>2263382.0694000004</v>
      </c>
      <c r="H40" s="255">
        <f t="shared" si="5"/>
        <v>-0.18409739502606415</v>
      </c>
      <c r="I40" s="260">
        <f t="shared" si="6"/>
        <v>91.060889413499339</v>
      </c>
      <c r="J40" s="262">
        <v>3.2849999999999997E-2</v>
      </c>
      <c r="K40" s="262">
        <v>3.9599999999999996E-2</v>
      </c>
      <c r="L40" s="262">
        <v>2.7E-2</v>
      </c>
      <c r="M40" s="262">
        <v>1.2150000000000001E-2</v>
      </c>
      <c r="N40" s="262">
        <v>3.15E-3</v>
      </c>
      <c r="O40" s="262">
        <v>1.7999999999999999E-2</v>
      </c>
      <c r="P40" s="262">
        <v>3.8699999999999998E-2</v>
      </c>
      <c r="Q40" s="262">
        <v>4.1399999999999999E-2</v>
      </c>
      <c r="R40" s="262">
        <v>2.205E-2</v>
      </c>
      <c r="S40" s="262">
        <v>2.6999999999999997E-3</v>
      </c>
      <c r="T40" s="262">
        <v>2.1149999999999999E-2</v>
      </c>
      <c r="U40" s="262">
        <v>3.15E-3</v>
      </c>
      <c r="V40" s="262">
        <v>1.26E-2</v>
      </c>
      <c r="W40" s="262">
        <v>4.5899999999999996E-2</v>
      </c>
      <c r="X40" s="262">
        <v>7.2900000000000006E-2</v>
      </c>
      <c r="Y40" s="262">
        <v>5.6249999999999994E-2</v>
      </c>
      <c r="Z40" s="262">
        <v>6.2549999999999994E-2</v>
      </c>
      <c r="AA40" s="262">
        <v>1.3949999999999999E-2</v>
      </c>
      <c r="AB40" s="262">
        <v>3.6450000000000003E-2</v>
      </c>
      <c r="AC40" s="262">
        <v>0.14580000000000001</v>
      </c>
      <c r="AD40" s="262">
        <v>8.9999999999999998E-4</v>
      </c>
      <c r="AE40" s="262">
        <v>1.3499999999999999E-3</v>
      </c>
      <c r="AF40" s="262">
        <v>2.6999999999999997E-3</v>
      </c>
      <c r="AG40" s="262">
        <v>1.5300000000000001E-2</v>
      </c>
      <c r="AH40" s="262">
        <v>0.3024</v>
      </c>
      <c r="AI40" s="262">
        <v>6.3E-3</v>
      </c>
      <c r="AJ40" s="262">
        <v>2.1149999999999999E-2</v>
      </c>
      <c r="AK40" s="262">
        <v>8.2799999999999999E-2</v>
      </c>
      <c r="AL40" s="262">
        <v>1.3049999999999999E-2</v>
      </c>
      <c r="AM40" s="262">
        <v>4.9499999999999995E-3</v>
      </c>
      <c r="AN40" s="262">
        <v>1.17E-2</v>
      </c>
      <c r="AO40" s="262">
        <v>3.3750000000000002E-2</v>
      </c>
      <c r="AP40" s="262">
        <v>2.0250000000000001E-2</v>
      </c>
      <c r="AQ40" s="262">
        <v>5.4899999999999997E-2</v>
      </c>
      <c r="AR40" s="262">
        <v>6.8400000000000002E-2</v>
      </c>
      <c r="AS40" s="262">
        <v>0.10664999999999999</v>
      </c>
      <c r="AT40" s="262">
        <v>2.7E-2</v>
      </c>
      <c r="AU40" s="262">
        <v>1.125E-2</v>
      </c>
      <c r="AV40" s="262">
        <v>1.35E-2</v>
      </c>
      <c r="AW40" s="262">
        <v>0.59039999999999992</v>
      </c>
      <c r="AX40" s="262">
        <v>5.3999999999999994E-3</v>
      </c>
      <c r="AY40" s="262">
        <v>2.9249999999999998E-2</v>
      </c>
      <c r="AZ40" s="262">
        <v>4.2299999999999997E-2</v>
      </c>
      <c r="BA40" s="262">
        <v>1.0799999999999999E-2</v>
      </c>
      <c r="BB40" s="262">
        <v>8.5500000000000003E-3</v>
      </c>
      <c r="BC40" s="262">
        <v>1.89E-2</v>
      </c>
      <c r="BD40" s="262">
        <v>6.7499999999999999E-3</v>
      </c>
      <c r="BE40" s="262">
        <v>1.485E-2</v>
      </c>
      <c r="BF40" s="262">
        <v>2.8799999999999999E-2</v>
      </c>
      <c r="BG40" s="262">
        <v>4.9500000000000002E-2</v>
      </c>
      <c r="BH40" s="262">
        <v>5.8950000000000002E-2</v>
      </c>
      <c r="BI40" s="262">
        <v>2.9700000000000001E-2</v>
      </c>
      <c r="BJ40" s="262">
        <v>0.16650000000000001</v>
      </c>
      <c r="BK40" s="262">
        <v>0.16244999999999998</v>
      </c>
      <c r="BL40" s="262">
        <v>0.27765000000000001</v>
      </c>
      <c r="BM40" s="262">
        <v>4.5899999999999996E-2</v>
      </c>
      <c r="BN40" s="262">
        <v>4.5449999999999997E-2</v>
      </c>
      <c r="BO40" s="262">
        <v>3.8699999999999998E-2</v>
      </c>
      <c r="BP40" s="262">
        <v>5.0849999999999992E-2</v>
      </c>
    </row>
    <row r="41" spans="1:68" x14ac:dyDescent="0.25">
      <c r="C41" s="261" t="s">
        <v>598</v>
      </c>
      <c r="D41" s="255">
        <f t="shared" si="1"/>
        <v>1.3088824633675758E-2</v>
      </c>
      <c r="E41" s="260">
        <f t="shared" si="2"/>
        <v>251.00439000000003</v>
      </c>
      <c r="F41" s="255">
        <f t="shared" si="3"/>
        <v>1.2977264029770867E-2</v>
      </c>
      <c r="G41" s="260">
        <f t="shared" si="4"/>
        <v>671642.19304000016</v>
      </c>
      <c r="H41" s="255">
        <f t="shared" si="5"/>
        <v>-0.15430229561567863</v>
      </c>
      <c r="I41" s="260">
        <f t="shared" si="6"/>
        <v>100.85966197226905</v>
      </c>
      <c r="J41" s="262">
        <v>2.1189999999999997E-2</v>
      </c>
      <c r="K41" s="262">
        <v>1.4689999999999998E-2</v>
      </c>
      <c r="L41" s="262">
        <v>2.2749999999999999E-2</v>
      </c>
      <c r="M41" s="262">
        <v>7.539999999999999E-3</v>
      </c>
      <c r="N41" s="262">
        <v>1.56E-3</v>
      </c>
      <c r="O41" s="262">
        <v>8.8400000000000006E-3</v>
      </c>
      <c r="P41" s="262">
        <v>2.1059999999999999E-2</v>
      </c>
      <c r="Q41" s="262">
        <v>2.9509999999999998E-2</v>
      </c>
      <c r="R41" s="262">
        <v>1.443E-2</v>
      </c>
      <c r="S41" s="262">
        <v>1.82E-3</v>
      </c>
      <c r="T41" s="262">
        <v>9.4900000000000002E-3</v>
      </c>
      <c r="U41" s="262">
        <v>1.9499999999999999E-3</v>
      </c>
      <c r="V41" s="262">
        <v>8.3199999999999993E-3</v>
      </c>
      <c r="W41" s="262">
        <v>1.8719999999999997E-2</v>
      </c>
      <c r="X41" s="262">
        <v>3.0810000000000001E-2</v>
      </c>
      <c r="Y41" s="262">
        <v>1.3780000000000001E-2</v>
      </c>
      <c r="Z41" s="262">
        <v>1.651E-2</v>
      </c>
      <c r="AA41" s="262">
        <v>1.014E-2</v>
      </c>
      <c r="AB41" s="262">
        <v>2.4699999999999996E-2</v>
      </c>
      <c r="AC41" s="262">
        <v>4.7579999999999997E-2</v>
      </c>
      <c r="AD41" s="262">
        <v>2.5999999999999998E-4</v>
      </c>
      <c r="AE41" s="262">
        <v>5.1999999999999995E-4</v>
      </c>
      <c r="AF41" s="262">
        <v>1.1699999999999998E-3</v>
      </c>
      <c r="AG41" s="262">
        <v>6.3699999999999998E-3</v>
      </c>
      <c r="AH41" s="262">
        <v>0.14026999999999998</v>
      </c>
      <c r="AI41" s="262">
        <v>3.7699999999999995E-3</v>
      </c>
      <c r="AJ41" s="262">
        <v>7.28E-3</v>
      </c>
      <c r="AK41" s="262">
        <v>4.1729999999999996E-2</v>
      </c>
      <c r="AL41" s="262">
        <v>7.1500000000000001E-3</v>
      </c>
      <c r="AM41" s="262">
        <v>2.8599999999999997E-3</v>
      </c>
      <c r="AN41" s="262">
        <v>1.7160000000000002E-2</v>
      </c>
      <c r="AO41" s="262">
        <v>1.443E-2</v>
      </c>
      <c r="AP41" s="262">
        <v>8.8400000000000006E-3</v>
      </c>
      <c r="AQ41" s="262">
        <v>2.3269999999999999E-2</v>
      </c>
      <c r="AR41" s="262">
        <v>1.976E-2</v>
      </c>
      <c r="AS41" s="262">
        <v>3.6269999999999997E-2</v>
      </c>
      <c r="AT41" s="262">
        <v>1.183E-2</v>
      </c>
      <c r="AU41" s="262">
        <v>3.2499999999999999E-3</v>
      </c>
      <c r="AV41" s="262">
        <v>3.5100000000000001E-3</v>
      </c>
      <c r="AW41" s="262">
        <v>6.3439999999999996E-2</v>
      </c>
      <c r="AX41" s="262">
        <v>2.2100000000000002E-3</v>
      </c>
      <c r="AY41" s="262">
        <v>9.75E-3</v>
      </c>
      <c r="AZ41" s="262">
        <v>8.1899999999999994E-3</v>
      </c>
      <c r="BA41" s="262">
        <v>2.47E-3</v>
      </c>
      <c r="BB41" s="262">
        <v>4.6799999999999993E-3</v>
      </c>
      <c r="BC41" s="262">
        <v>1.5729999999999997E-2</v>
      </c>
      <c r="BD41" s="262">
        <v>1.9499999999999999E-3</v>
      </c>
      <c r="BE41" s="262">
        <v>4.4200000000000003E-3</v>
      </c>
      <c r="BF41" s="262">
        <v>8.8400000000000006E-3</v>
      </c>
      <c r="BG41" s="262">
        <v>1.0919999999999999E-2</v>
      </c>
      <c r="BH41" s="262">
        <v>8.1899999999999994E-3</v>
      </c>
      <c r="BI41" s="262">
        <v>3.8999999999999998E-3</v>
      </c>
      <c r="BJ41" s="262">
        <v>3.8870000000000002E-2</v>
      </c>
      <c r="BK41" s="262">
        <v>1.456E-2</v>
      </c>
      <c r="BL41" s="262">
        <v>2.8989999999999998E-2</v>
      </c>
      <c r="BM41" s="262">
        <v>6.1099999999999991E-3</v>
      </c>
      <c r="BN41" s="262">
        <v>8.8400000000000006E-3</v>
      </c>
      <c r="BO41" s="262">
        <v>5.3299999999999997E-3</v>
      </c>
      <c r="BP41" s="262">
        <v>8.5800000000000008E-3</v>
      </c>
    </row>
    <row r="42" spans="1:68" x14ac:dyDescent="0.25">
      <c r="C42" s="261" t="s">
        <v>599</v>
      </c>
      <c r="D42" s="255">
        <f t="shared" si="1"/>
        <v>6.7029863899462899E-3</v>
      </c>
      <c r="E42" s="260">
        <f t="shared" si="2"/>
        <v>128.54317</v>
      </c>
      <c r="F42" s="255">
        <f t="shared" si="3"/>
        <v>6.9037178310240675E-3</v>
      </c>
      <c r="G42" s="260">
        <f t="shared" si="4"/>
        <v>357303.98745999992</v>
      </c>
      <c r="H42" s="255">
        <f t="shared" si="5"/>
        <v>-7.3840326134470807E-2</v>
      </c>
      <c r="I42" s="260">
        <f t="shared" si="6"/>
        <v>97.092415333434886</v>
      </c>
      <c r="J42" s="262">
        <v>3.64E-3</v>
      </c>
      <c r="K42" s="262">
        <v>2.2400000000000002E-3</v>
      </c>
      <c r="L42" s="262">
        <v>1.176E-2</v>
      </c>
      <c r="M42" s="262">
        <v>5.9499999999999996E-3</v>
      </c>
      <c r="N42" s="262">
        <v>1.33E-3</v>
      </c>
      <c r="O42" s="262">
        <v>7.4200000000000004E-3</v>
      </c>
      <c r="P42" s="262">
        <v>6.1600000000000005E-3</v>
      </c>
      <c r="Q42" s="262">
        <v>1.1200000000000002E-2</v>
      </c>
      <c r="R42" s="262">
        <v>1.155E-2</v>
      </c>
      <c r="S42" s="262">
        <v>1.33E-3</v>
      </c>
      <c r="T42" s="262">
        <v>7.6300000000000005E-3</v>
      </c>
      <c r="U42" s="262">
        <v>1.47E-3</v>
      </c>
      <c r="V42" s="262">
        <v>3.15E-3</v>
      </c>
      <c r="W42" s="262">
        <v>4.4099999999999999E-3</v>
      </c>
      <c r="X42" s="262">
        <v>4.1999999999999997E-3</v>
      </c>
      <c r="Y42" s="262">
        <v>2.2400000000000002E-3</v>
      </c>
      <c r="Z42" s="262">
        <v>3.9899999999999996E-3</v>
      </c>
      <c r="AA42" s="262">
        <v>4.9699999999999996E-3</v>
      </c>
      <c r="AB42" s="262">
        <v>6.4400000000000004E-3</v>
      </c>
      <c r="AC42" s="262">
        <v>1.078E-2</v>
      </c>
      <c r="AD42" s="262">
        <v>1.4000000000000001E-4</v>
      </c>
      <c r="AE42" s="262">
        <v>4.2000000000000002E-4</v>
      </c>
      <c r="AF42" s="262">
        <v>7.7000000000000007E-4</v>
      </c>
      <c r="AG42" s="262">
        <v>6.4400000000000004E-3</v>
      </c>
      <c r="AH42" s="262">
        <v>8.7639999999999996E-2</v>
      </c>
      <c r="AI42" s="262">
        <v>1.9600000000000004E-3</v>
      </c>
      <c r="AJ42" s="262">
        <v>9.0299999999999998E-3</v>
      </c>
      <c r="AK42" s="262">
        <v>1.7150000000000002E-2</v>
      </c>
      <c r="AL42" s="262">
        <v>5.5300000000000002E-3</v>
      </c>
      <c r="AM42" s="262">
        <v>2.3800000000000002E-3</v>
      </c>
      <c r="AN42" s="262">
        <v>7.0699999999999999E-3</v>
      </c>
      <c r="AO42" s="262">
        <v>5.4600000000000004E-3</v>
      </c>
      <c r="AP42" s="262">
        <v>5.8799999999999998E-3</v>
      </c>
      <c r="AQ42" s="262">
        <v>7.6300000000000005E-3</v>
      </c>
      <c r="AR42" s="262">
        <v>7.2100000000000003E-3</v>
      </c>
      <c r="AS42" s="262">
        <v>7.7700000000000009E-3</v>
      </c>
      <c r="AT42" s="262">
        <v>6.2300000000000003E-3</v>
      </c>
      <c r="AU42" s="262">
        <v>3.0800000000000003E-3</v>
      </c>
      <c r="AV42" s="262">
        <v>3.0100000000000001E-3</v>
      </c>
      <c r="AW42" s="262">
        <v>4.6199999999999998E-2</v>
      </c>
      <c r="AX42" s="262">
        <v>1.2600000000000001E-3</v>
      </c>
      <c r="AY42" s="262">
        <v>4.4099999999999999E-3</v>
      </c>
      <c r="AZ42" s="262">
        <v>8.1199999999999987E-3</v>
      </c>
      <c r="BA42" s="262">
        <v>1.6100000000000001E-3</v>
      </c>
      <c r="BB42" s="262">
        <v>3.3600000000000001E-3</v>
      </c>
      <c r="BC42" s="262">
        <v>8.3300000000000006E-3</v>
      </c>
      <c r="BD42" s="262">
        <v>1.6100000000000001E-3</v>
      </c>
      <c r="BE42" s="262">
        <v>2.9399999999999999E-3</v>
      </c>
      <c r="BF42" s="262">
        <v>4.5500000000000002E-3</v>
      </c>
      <c r="BG42" s="262">
        <v>6.9300000000000004E-3</v>
      </c>
      <c r="BH42" s="262">
        <v>6.1600000000000005E-3</v>
      </c>
      <c r="BI42" s="262">
        <v>3.2200000000000002E-3</v>
      </c>
      <c r="BJ42" s="262">
        <v>1.1340000000000001E-2</v>
      </c>
      <c r="BK42" s="262">
        <v>3.5000000000000001E-3</v>
      </c>
      <c r="BL42" s="262">
        <v>1.1130000000000001E-2</v>
      </c>
      <c r="BM42" s="262">
        <v>5.6000000000000008E-3</v>
      </c>
      <c r="BN42" s="262">
        <v>5.3200000000000001E-3</v>
      </c>
      <c r="BO42" s="262">
        <v>4.1999999999999997E-3</v>
      </c>
      <c r="BP42" s="262">
        <v>4.0599999999999994E-3</v>
      </c>
    </row>
    <row r="43" spans="1:68" x14ac:dyDescent="0.25">
      <c r="A43" s="254" t="s">
        <v>600</v>
      </c>
      <c r="B43" s="254" t="s">
        <v>601</v>
      </c>
      <c r="C43" s="254" t="s">
        <v>241</v>
      </c>
      <c r="D43" s="255">
        <f t="shared" si="1"/>
        <v>6.3528652031078908E-2</v>
      </c>
      <c r="E43" s="260">
        <f t="shared" si="2"/>
        <v>1218.2889600000003</v>
      </c>
      <c r="F43" s="255">
        <f t="shared" si="3"/>
        <v>7.9321208082650474E-2</v>
      </c>
      <c r="G43" s="260">
        <f t="shared" si="4"/>
        <v>4105292.92068</v>
      </c>
      <c r="H43" s="255">
        <f t="shared" si="5"/>
        <v>-0.13082734513062591</v>
      </c>
      <c r="I43" s="260">
        <f t="shared" si="6"/>
        <v>80.09037376849308</v>
      </c>
      <c r="J43" s="262">
        <v>8.8200000000000014E-2</v>
      </c>
      <c r="K43" s="262">
        <v>3.1920000000000004E-2</v>
      </c>
      <c r="L43" s="262">
        <v>9.0720000000000009E-2</v>
      </c>
      <c r="M43" s="262">
        <v>0.22008000000000003</v>
      </c>
      <c r="N43" s="262">
        <v>0.12432</v>
      </c>
      <c r="O43" s="262">
        <v>6.132E-2</v>
      </c>
      <c r="P43" s="262">
        <v>4.8719999999999999E-2</v>
      </c>
      <c r="Q43" s="262">
        <v>3.696E-2</v>
      </c>
      <c r="R43" s="262">
        <v>5.7120000000000011E-2</v>
      </c>
      <c r="S43" s="262">
        <v>0.11844</v>
      </c>
      <c r="T43" s="262">
        <v>8.2320000000000004E-2</v>
      </c>
      <c r="U43" s="262">
        <v>0.44184000000000001</v>
      </c>
      <c r="V43" s="262">
        <v>0.10836000000000001</v>
      </c>
      <c r="W43" s="262">
        <v>2.436E-2</v>
      </c>
      <c r="X43" s="262">
        <v>1.7639999999999999E-2</v>
      </c>
      <c r="Y43" s="262">
        <v>7.1400000000000005E-2</v>
      </c>
      <c r="Z43" s="262">
        <v>4.4520000000000004E-2</v>
      </c>
      <c r="AA43" s="262">
        <v>2.6040000000000001E-2</v>
      </c>
      <c r="AB43" s="262">
        <v>2.1840000000000002E-2</v>
      </c>
      <c r="AC43" s="262">
        <v>2.1000000000000001E-2</v>
      </c>
      <c r="AD43" s="262">
        <v>0.16464000000000001</v>
      </c>
      <c r="AE43" s="262">
        <v>0.20244000000000004</v>
      </c>
      <c r="AF43" s="262">
        <v>0.17976000000000003</v>
      </c>
      <c r="AG43" s="262">
        <v>0.17555999999999999</v>
      </c>
      <c r="AH43" s="262">
        <v>2.3520000000000003E-2</v>
      </c>
      <c r="AI43" s="262">
        <v>2.8560000000000006E-2</v>
      </c>
      <c r="AJ43" s="262">
        <v>7.1400000000000005E-2</v>
      </c>
      <c r="AK43" s="262">
        <v>8.4000000000000012E-3</v>
      </c>
      <c r="AL43" s="262">
        <v>3.3600000000000005E-2</v>
      </c>
      <c r="AM43" s="262">
        <v>0.34104000000000001</v>
      </c>
      <c r="AN43" s="262">
        <v>0.10416</v>
      </c>
      <c r="AO43" s="262">
        <v>1.008E-2</v>
      </c>
      <c r="AP43" s="262">
        <v>3.6119999999999999E-2</v>
      </c>
      <c r="AQ43" s="262">
        <v>1.4280000000000003E-2</v>
      </c>
      <c r="AR43" s="262">
        <v>1.4280000000000003E-2</v>
      </c>
      <c r="AS43" s="262">
        <v>1.26E-2</v>
      </c>
      <c r="AT43" s="262">
        <v>6.9720000000000004E-2</v>
      </c>
      <c r="AU43" s="262">
        <v>4.1160000000000002E-2</v>
      </c>
      <c r="AV43" s="262">
        <v>1.3440000000000001E-2</v>
      </c>
      <c r="AW43" s="262">
        <v>1.26E-2</v>
      </c>
      <c r="AX43" s="262">
        <v>6.216E-2</v>
      </c>
      <c r="AY43" s="262">
        <v>1.3440000000000001E-2</v>
      </c>
      <c r="AZ43" s="262">
        <v>2.1000000000000001E-2</v>
      </c>
      <c r="BA43" s="262">
        <v>2.7720000000000002E-2</v>
      </c>
      <c r="BB43" s="262">
        <v>0.41411999999999999</v>
      </c>
      <c r="BC43" s="262">
        <v>5.7959999999999998E-2</v>
      </c>
      <c r="BD43" s="262">
        <v>8.9040000000000008E-2</v>
      </c>
      <c r="BE43" s="262">
        <v>9.240000000000001E-2</v>
      </c>
      <c r="BF43" s="262">
        <v>2.6880000000000001E-2</v>
      </c>
      <c r="BG43" s="262">
        <v>2.436E-2</v>
      </c>
      <c r="BH43" s="262">
        <v>1.0920000000000001E-2</v>
      </c>
      <c r="BI43" s="262">
        <v>1.5960000000000002E-2</v>
      </c>
      <c r="BJ43" s="262">
        <v>1.7639999999999999E-2</v>
      </c>
      <c r="BK43" s="262">
        <v>1.848E-2</v>
      </c>
      <c r="BL43" s="262">
        <v>1.7639999999999999E-2</v>
      </c>
      <c r="BM43" s="262">
        <v>2.6880000000000001E-2</v>
      </c>
      <c r="BN43" s="262">
        <v>3.696E-2</v>
      </c>
      <c r="BO43" s="262">
        <v>6.132E-2</v>
      </c>
      <c r="BP43" s="262">
        <v>1.26E-2</v>
      </c>
    </row>
    <row r="44" spans="1:68" x14ac:dyDescent="0.25">
      <c r="C44" s="254" t="s">
        <v>243</v>
      </c>
      <c r="D44" s="255">
        <f t="shared" si="1"/>
        <v>0.1645804176878552</v>
      </c>
      <c r="E44" s="260">
        <f t="shared" si="2"/>
        <v>3156.1586699999989</v>
      </c>
      <c r="F44" s="255">
        <f t="shared" si="3"/>
        <v>0.22403945270996409</v>
      </c>
      <c r="G44" s="260">
        <f t="shared" si="4"/>
        <v>11595229.086840004</v>
      </c>
      <c r="H44" s="255">
        <f t="shared" si="5"/>
        <v>-0.17804159138108872</v>
      </c>
      <c r="I44" s="260">
        <f t="shared" si="6"/>
        <v>73.460462296753121</v>
      </c>
      <c r="J44" s="262">
        <v>0.65688000000000002</v>
      </c>
      <c r="K44" s="262">
        <v>0.36707999999999996</v>
      </c>
      <c r="L44" s="262">
        <v>0.73094000000000003</v>
      </c>
      <c r="M44" s="262">
        <v>0.81788000000000005</v>
      </c>
      <c r="N44" s="262">
        <v>0.70034999999999992</v>
      </c>
      <c r="O44" s="262">
        <v>0.81144000000000005</v>
      </c>
      <c r="P44" s="262">
        <v>0.23022999999999999</v>
      </c>
      <c r="Q44" s="262">
        <v>0.19964000000000001</v>
      </c>
      <c r="R44" s="262">
        <v>0.85169000000000006</v>
      </c>
      <c r="S44" s="262">
        <v>0.41216000000000003</v>
      </c>
      <c r="T44" s="262">
        <v>0.13363</v>
      </c>
      <c r="U44" s="262">
        <v>0.76153000000000004</v>
      </c>
      <c r="V44" s="262">
        <v>0.11753</v>
      </c>
      <c r="W44" s="262">
        <v>5.4740000000000004E-2</v>
      </c>
      <c r="X44" s="262">
        <v>4.6689999999999995E-2</v>
      </c>
      <c r="Y44" s="262">
        <v>5.6349999999999997E-2</v>
      </c>
      <c r="Z44" s="262">
        <v>5.4740000000000004E-2</v>
      </c>
      <c r="AA44" s="262">
        <v>0.36547000000000002</v>
      </c>
      <c r="AB44" s="262">
        <v>8.3720000000000003E-2</v>
      </c>
      <c r="AC44" s="262">
        <v>7.7280000000000001E-2</v>
      </c>
      <c r="AD44" s="262">
        <v>0.62790000000000001</v>
      </c>
      <c r="AE44" s="262">
        <v>0.75187000000000004</v>
      </c>
      <c r="AF44" s="262">
        <v>0.29302</v>
      </c>
      <c r="AG44" s="262">
        <v>0.68264000000000002</v>
      </c>
      <c r="AH44" s="262">
        <v>0.15939</v>
      </c>
      <c r="AI44" s="262">
        <v>9.8210000000000006E-2</v>
      </c>
      <c r="AJ44" s="262">
        <v>8.6940000000000003E-2</v>
      </c>
      <c r="AK44" s="262">
        <v>4.3470000000000002E-2</v>
      </c>
      <c r="AL44" s="262">
        <v>0.13041</v>
      </c>
      <c r="AM44" s="262">
        <v>0.20125000000000001</v>
      </c>
      <c r="AN44" s="262">
        <v>9.176999999999999E-2</v>
      </c>
      <c r="AO44" s="262">
        <v>4.0250000000000001E-2</v>
      </c>
      <c r="AP44" s="262">
        <v>0.13846</v>
      </c>
      <c r="AQ44" s="262">
        <v>8.6940000000000003E-2</v>
      </c>
      <c r="AR44" s="262">
        <v>6.1180000000000005E-2</v>
      </c>
      <c r="AS44" s="262">
        <v>6.1180000000000005E-2</v>
      </c>
      <c r="AT44" s="262">
        <v>7.2450000000000001E-2</v>
      </c>
      <c r="AU44" s="262">
        <v>7.2450000000000001E-2</v>
      </c>
      <c r="AV44" s="262">
        <v>2.7370000000000002E-2</v>
      </c>
      <c r="AW44" s="262">
        <v>4.9910000000000003E-2</v>
      </c>
      <c r="AX44" s="262">
        <v>5.3130000000000004E-2</v>
      </c>
      <c r="AY44" s="262">
        <v>3.0590000000000003E-2</v>
      </c>
      <c r="AZ44" s="262">
        <v>4.0250000000000001E-2</v>
      </c>
      <c r="BA44" s="262">
        <v>2.7370000000000002E-2</v>
      </c>
      <c r="BB44" s="262">
        <v>5.3130000000000004E-2</v>
      </c>
      <c r="BC44" s="262">
        <v>3.2199999999999999E-2</v>
      </c>
      <c r="BD44" s="262">
        <v>4.1860000000000001E-2</v>
      </c>
      <c r="BE44" s="262">
        <v>3.0590000000000003E-2</v>
      </c>
      <c r="BF44" s="262">
        <v>3.381E-2</v>
      </c>
      <c r="BG44" s="262">
        <v>4.8300000000000003E-2</v>
      </c>
      <c r="BH44" s="262">
        <v>2.5760000000000002E-2</v>
      </c>
      <c r="BI44" s="262">
        <v>2.8979999999999999E-2</v>
      </c>
      <c r="BJ44" s="262">
        <v>7.4060000000000001E-2</v>
      </c>
      <c r="BK44" s="262">
        <v>3.703E-2</v>
      </c>
      <c r="BL44" s="262">
        <v>3.703E-2</v>
      </c>
      <c r="BM44" s="262">
        <v>3.703E-2</v>
      </c>
      <c r="BN44" s="262">
        <v>2.0930000000000001E-2</v>
      </c>
      <c r="BO44" s="262">
        <v>2.0930000000000001E-2</v>
      </c>
      <c r="BP44" s="262">
        <v>2.0930000000000001E-2</v>
      </c>
    </row>
    <row r="45" spans="1:68" x14ac:dyDescent="0.25">
      <c r="C45" s="254" t="s">
        <v>245</v>
      </c>
      <c r="D45" s="255">
        <f t="shared" si="1"/>
        <v>0.1626792725660948</v>
      </c>
      <c r="E45" s="260">
        <f t="shared" si="2"/>
        <v>3119.7004099999999</v>
      </c>
      <c r="F45" s="255">
        <f t="shared" si="3"/>
        <v>0.17911926872378287</v>
      </c>
      <c r="G45" s="260">
        <f t="shared" si="4"/>
        <v>9270371.4885799997</v>
      </c>
      <c r="H45" s="255">
        <f t="shared" si="5"/>
        <v>-0.34733043114916612</v>
      </c>
      <c r="I45" s="260">
        <f t="shared" si="6"/>
        <v>90.821760118371216</v>
      </c>
      <c r="J45" s="262">
        <v>6.8760000000000002E-2</v>
      </c>
      <c r="K45" s="262">
        <v>0.14324999999999999</v>
      </c>
      <c r="L45" s="262">
        <v>6.3030000000000003E-2</v>
      </c>
      <c r="M45" s="262">
        <v>2.8649999999999998E-2</v>
      </c>
      <c r="N45" s="262">
        <v>4.3930000000000004E-2</v>
      </c>
      <c r="O45" s="262">
        <v>2.4830000000000001E-2</v>
      </c>
      <c r="P45" s="262">
        <v>0.25020999999999999</v>
      </c>
      <c r="Q45" s="262">
        <v>4.7750000000000001E-2</v>
      </c>
      <c r="R45" s="262">
        <v>3.2470000000000006E-2</v>
      </c>
      <c r="S45" s="262">
        <v>4.2020000000000002E-2</v>
      </c>
      <c r="T45" s="262">
        <v>3.6290000000000003E-2</v>
      </c>
      <c r="U45" s="262">
        <v>2.2919999999999999E-2</v>
      </c>
      <c r="V45" s="262">
        <v>0.59018999999999999</v>
      </c>
      <c r="W45" s="262">
        <v>0.12224</v>
      </c>
      <c r="X45" s="262">
        <v>0.80984</v>
      </c>
      <c r="Y45" s="262">
        <v>0.53288999999999997</v>
      </c>
      <c r="Z45" s="262">
        <v>0.67232000000000003</v>
      </c>
      <c r="AA45" s="262">
        <v>4.7750000000000001E-2</v>
      </c>
      <c r="AB45" s="262">
        <v>0.56154000000000004</v>
      </c>
      <c r="AC45" s="262">
        <v>0.38390999999999997</v>
      </c>
      <c r="AD45" s="262">
        <v>3.2470000000000006E-2</v>
      </c>
      <c r="AE45" s="262">
        <v>1.9100000000000002E-2</v>
      </c>
      <c r="AF45" s="262">
        <v>3.2470000000000006E-2</v>
      </c>
      <c r="AG45" s="262">
        <v>3.056E-2</v>
      </c>
      <c r="AH45" s="262">
        <v>8.022E-2</v>
      </c>
      <c r="AI45" s="262">
        <v>4.3930000000000004E-2</v>
      </c>
      <c r="AJ45" s="262">
        <v>3.2470000000000006E-2</v>
      </c>
      <c r="AK45" s="262">
        <v>3.2470000000000006E-2</v>
      </c>
      <c r="AL45" s="262">
        <v>2.8649999999999998E-2</v>
      </c>
      <c r="AM45" s="262">
        <v>7.2580000000000006E-2</v>
      </c>
      <c r="AN45" s="262">
        <v>0.68378000000000005</v>
      </c>
      <c r="AO45" s="262">
        <v>5.7299999999999997E-2</v>
      </c>
      <c r="AP45" s="262">
        <v>7.8309999999999991E-2</v>
      </c>
      <c r="AQ45" s="262">
        <v>0.62075000000000002</v>
      </c>
      <c r="AR45" s="262">
        <v>0.11842</v>
      </c>
      <c r="AS45" s="262">
        <v>0.77545999999999993</v>
      </c>
      <c r="AT45" s="262">
        <v>0.43357000000000001</v>
      </c>
      <c r="AU45" s="262">
        <v>5.5389999999999995E-2</v>
      </c>
      <c r="AV45" s="262">
        <v>2.8649999999999998E-2</v>
      </c>
      <c r="AW45" s="262">
        <v>6.3030000000000003E-2</v>
      </c>
      <c r="AX45" s="262">
        <v>5.5389999999999995E-2</v>
      </c>
      <c r="AY45" s="262">
        <v>4.5839999999999999E-2</v>
      </c>
      <c r="AZ45" s="262">
        <v>4.7750000000000001E-2</v>
      </c>
      <c r="BA45" s="262">
        <v>6.1120000000000001E-2</v>
      </c>
      <c r="BB45" s="262">
        <v>0.23875000000000002</v>
      </c>
      <c r="BC45" s="262">
        <v>0.75063000000000002</v>
      </c>
      <c r="BD45" s="262">
        <v>0.15471000000000001</v>
      </c>
      <c r="BE45" s="262">
        <v>0.62647999999999993</v>
      </c>
      <c r="BF45" s="262">
        <v>0.77737000000000012</v>
      </c>
      <c r="BG45" s="262">
        <v>0.29987000000000003</v>
      </c>
      <c r="BH45" s="262">
        <v>3.6290000000000003E-2</v>
      </c>
      <c r="BI45" s="262">
        <v>3.8200000000000005E-2</v>
      </c>
      <c r="BJ45" s="262">
        <v>0.12033000000000001</v>
      </c>
      <c r="BK45" s="262">
        <v>0.84421999999999997</v>
      </c>
      <c r="BL45" s="262">
        <v>0.74490000000000001</v>
      </c>
      <c r="BM45" s="262">
        <v>7.4490000000000001E-2</v>
      </c>
      <c r="BN45" s="262">
        <v>0.64939999999999998</v>
      </c>
      <c r="BO45" s="262">
        <v>0.21201000000000003</v>
      </c>
      <c r="BP45" s="262">
        <v>0.85950000000000004</v>
      </c>
    </row>
    <row r="46" spans="1:68" x14ac:dyDescent="0.25">
      <c r="C46" s="254" t="s">
        <v>602</v>
      </c>
      <c r="D46" s="255">
        <f t="shared" si="1"/>
        <v>0.36549760911508566</v>
      </c>
      <c r="E46" s="260">
        <f t="shared" si="2"/>
        <v>7009.1476499999981</v>
      </c>
      <c r="F46" s="255">
        <f t="shared" si="3"/>
        <v>0.33626097047838582</v>
      </c>
      <c r="G46" s="260">
        <f t="shared" si="4"/>
        <v>17403287.405400001</v>
      </c>
      <c r="H46" s="255">
        <f t="shared" si="5"/>
        <v>0.44720380136928023</v>
      </c>
      <c r="I46" s="260">
        <f t="shared" si="6"/>
        <v>108.69462744817098</v>
      </c>
      <c r="J46" s="262">
        <v>0.16904999999999998</v>
      </c>
      <c r="K46" s="262">
        <v>0.20354999999999998</v>
      </c>
      <c r="L46" s="262">
        <v>0.15870000000000001</v>
      </c>
      <c r="M46" s="262">
        <v>0.12764999999999999</v>
      </c>
      <c r="N46" s="262">
        <v>0.19664999999999996</v>
      </c>
      <c r="O46" s="262">
        <v>0.13109999999999999</v>
      </c>
      <c r="P46" s="262">
        <v>0.35535</v>
      </c>
      <c r="Q46" s="262">
        <v>0.65894999999999992</v>
      </c>
      <c r="R46" s="262">
        <v>9.3149999999999997E-2</v>
      </c>
      <c r="S46" s="262">
        <v>0.40709999999999996</v>
      </c>
      <c r="T46" s="262">
        <v>0.77280000000000004</v>
      </c>
      <c r="U46" s="262">
        <v>0.19320000000000001</v>
      </c>
      <c r="V46" s="262">
        <v>0.18975</v>
      </c>
      <c r="W46" s="262">
        <v>0.18629999999999999</v>
      </c>
      <c r="X46" s="262">
        <v>7.5899999999999995E-2</v>
      </c>
      <c r="Y46" s="262">
        <v>0.13455</v>
      </c>
      <c r="Z46" s="262">
        <v>0.12764999999999999</v>
      </c>
      <c r="AA46" s="262">
        <v>0.36914999999999998</v>
      </c>
      <c r="AB46" s="262">
        <v>0.1794</v>
      </c>
      <c r="AC46" s="262">
        <v>0.19664999999999996</v>
      </c>
      <c r="AD46" s="262">
        <v>0.24494999999999997</v>
      </c>
      <c r="AE46" s="262">
        <v>0.20009999999999997</v>
      </c>
      <c r="AF46" s="262">
        <v>0.52784999999999993</v>
      </c>
      <c r="AG46" s="262">
        <v>0.24839999999999998</v>
      </c>
      <c r="AH46" s="262">
        <v>0.57614999999999994</v>
      </c>
      <c r="AI46" s="262">
        <v>0.26910000000000001</v>
      </c>
      <c r="AJ46" s="262">
        <v>0.81074999999999997</v>
      </c>
      <c r="AK46" s="262">
        <v>0.23114999999999999</v>
      </c>
      <c r="AL46" s="262">
        <v>0.75554999999999994</v>
      </c>
      <c r="AM46" s="262">
        <v>0.63824999999999998</v>
      </c>
      <c r="AN46" s="262">
        <v>0.10694999999999999</v>
      </c>
      <c r="AO46" s="262">
        <v>0.15179999999999999</v>
      </c>
      <c r="AP46" s="262">
        <v>0.53820000000000001</v>
      </c>
      <c r="AQ46" s="262">
        <v>0.12764999999999999</v>
      </c>
      <c r="AR46" s="262">
        <v>0.15525</v>
      </c>
      <c r="AS46" s="262">
        <v>7.5899999999999995E-2</v>
      </c>
      <c r="AT46" s="262">
        <v>0.29669999999999996</v>
      </c>
      <c r="AU46" s="262">
        <v>0.36224999999999996</v>
      </c>
      <c r="AV46" s="262">
        <v>0.13109999999999999</v>
      </c>
      <c r="AW46" s="262">
        <v>0.20354999999999998</v>
      </c>
      <c r="AX46" s="262">
        <v>0.621</v>
      </c>
      <c r="AY46" s="262">
        <v>0.25874999999999998</v>
      </c>
      <c r="AZ46" s="262">
        <v>0.74174999999999991</v>
      </c>
      <c r="BA46" s="262">
        <v>0.25184999999999996</v>
      </c>
      <c r="BB46" s="262">
        <v>0.38640000000000002</v>
      </c>
      <c r="BC46" s="262">
        <v>0.1104</v>
      </c>
      <c r="BD46" s="262">
        <v>0.621</v>
      </c>
      <c r="BE46" s="262">
        <v>0.18975</v>
      </c>
      <c r="BF46" s="262">
        <v>9.6600000000000005E-2</v>
      </c>
      <c r="BG46" s="262">
        <v>0.22424999999999998</v>
      </c>
      <c r="BH46" s="262">
        <v>8.6249999999999993E-2</v>
      </c>
      <c r="BI46" s="262">
        <v>0.23804999999999996</v>
      </c>
      <c r="BJ46" s="262">
        <v>0.20354999999999998</v>
      </c>
      <c r="BK46" s="262">
        <v>5.5199999999999999E-2</v>
      </c>
      <c r="BL46" s="262">
        <v>6.8999999999999992E-2</v>
      </c>
      <c r="BM46" s="262">
        <v>0.65894999999999992</v>
      </c>
      <c r="BN46" s="262">
        <v>0.16214999999999999</v>
      </c>
      <c r="BO46" s="262">
        <v>0.3105</v>
      </c>
      <c r="BP46" s="262">
        <v>5.1749999999999997E-2</v>
      </c>
    </row>
    <row r="47" spans="1:68" x14ac:dyDescent="0.25">
      <c r="C47" s="254" t="s">
        <v>249</v>
      </c>
      <c r="D47" s="255">
        <f t="shared" si="1"/>
        <v>0.30636038170725333</v>
      </c>
      <c r="E47" s="260">
        <f t="shared" si="2"/>
        <v>5875.0730399999975</v>
      </c>
      <c r="F47" s="255">
        <f t="shared" si="3"/>
        <v>0.26026501765036619</v>
      </c>
      <c r="G47" s="260">
        <f t="shared" si="4"/>
        <v>13470094.067999996</v>
      </c>
      <c r="H47" s="255">
        <f t="shared" si="5"/>
        <v>0.22325456261670315</v>
      </c>
      <c r="I47" s="260">
        <f t="shared" si="6"/>
        <v>117.71093344508195</v>
      </c>
      <c r="J47" s="262">
        <v>7.2719999999999993E-2</v>
      </c>
      <c r="K47" s="262">
        <v>0.17270999999999997</v>
      </c>
      <c r="L47" s="262">
        <v>6.9690000000000002E-2</v>
      </c>
      <c r="M47" s="262">
        <v>3.9390000000000001E-2</v>
      </c>
      <c r="N47" s="262">
        <v>6.0600000000000001E-2</v>
      </c>
      <c r="O47" s="262">
        <v>4.2420000000000006E-2</v>
      </c>
      <c r="P47" s="262">
        <v>0.13028999999999999</v>
      </c>
      <c r="Q47" s="262">
        <v>8.1810000000000008E-2</v>
      </c>
      <c r="R47" s="262">
        <v>3.9390000000000001E-2</v>
      </c>
      <c r="S47" s="262">
        <v>0.13028999999999999</v>
      </c>
      <c r="T47" s="262">
        <v>6.3629999999999992E-2</v>
      </c>
      <c r="U47" s="262">
        <v>3.3329999999999999E-2</v>
      </c>
      <c r="V47" s="262">
        <v>9.6960000000000005E-2</v>
      </c>
      <c r="W47" s="262">
        <v>0.62417999999999996</v>
      </c>
      <c r="X47" s="262">
        <v>8.786999999999999E-2</v>
      </c>
      <c r="Y47" s="262">
        <v>0.25755</v>
      </c>
      <c r="Z47" s="262">
        <v>0.15756000000000001</v>
      </c>
      <c r="AA47" s="262">
        <v>0.21209999999999998</v>
      </c>
      <c r="AB47" s="262">
        <v>0.18179999999999999</v>
      </c>
      <c r="AC47" s="262">
        <v>0.33330000000000004</v>
      </c>
      <c r="AD47" s="262">
        <v>0.10604999999999999</v>
      </c>
      <c r="AE47" s="262">
        <v>4.5449999999999997E-2</v>
      </c>
      <c r="AF47" s="262">
        <v>0.13331999999999999</v>
      </c>
      <c r="AG47" s="262">
        <v>4.8480000000000002E-2</v>
      </c>
      <c r="AH47" s="262">
        <v>0.17876999999999998</v>
      </c>
      <c r="AI47" s="262">
        <v>0.59690999999999994</v>
      </c>
      <c r="AJ47" s="262">
        <v>7.2719999999999993E-2</v>
      </c>
      <c r="AK47" s="262">
        <v>0.68781000000000003</v>
      </c>
      <c r="AL47" s="262">
        <v>7.8780000000000003E-2</v>
      </c>
      <c r="AM47" s="262">
        <v>7.8780000000000003E-2</v>
      </c>
      <c r="AN47" s="262">
        <v>0.11211</v>
      </c>
      <c r="AO47" s="262">
        <v>0.75447000000000009</v>
      </c>
      <c r="AP47" s="262">
        <v>0.22422</v>
      </c>
      <c r="AQ47" s="262">
        <v>0.13331999999999999</v>
      </c>
      <c r="AR47" s="262">
        <v>0.64538999999999991</v>
      </c>
      <c r="AS47" s="262">
        <v>9.9989999999999996E-2</v>
      </c>
      <c r="AT47" s="262">
        <v>0.16362000000000002</v>
      </c>
      <c r="AU47" s="262">
        <v>0.50297999999999998</v>
      </c>
      <c r="AV47" s="262">
        <v>0.81506999999999996</v>
      </c>
      <c r="AW47" s="262">
        <v>0.68174999999999997</v>
      </c>
      <c r="AX47" s="262">
        <v>0.25148999999999999</v>
      </c>
      <c r="AY47" s="262">
        <v>0.66962999999999995</v>
      </c>
      <c r="AZ47" s="262">
        <v>0.16968000000000003</v>
      </c>
      <c r="BA47" s="262">
        <v>0.65144999999999997</v>
      </c>
      <c r="BB47" s="262">
        <v>0.31814999999999999</v>
      </c>
      <c r="BC47" s="262">
        <v>0.13028999999999999</v>
      </c>
      <c r="BD47" s="262">
        <v>0.18179999999999999</v>
      </c>
      <c r="BE47" s="262">
        <v>0.16362000000000002</v>
      </c>
      <c r="BF47" s="262">
        <v>9.393E-2</v>
      </c>
      <c r="BG47" s="262">
        <v>0.42116999999999993</v>
      </c>
      <c r="BH47" s="262">
        <v>0.85445999999999989</v>
      </c>
      <c r="BI47" s="262">
        <v>0.70295999999999992</v>
      </c>
      <c r="BJ47" s="262">
        <v>0.59690999999999994</v>
      </c>
      <c r="BK47" s="262">
        <v>7.5749999999999998E-2</v>
      </c>
      <c r="BL47" s="262">
        <v>0.15756000000000001</v>
      </c>
      <c r="BM47" s="262">
        <v>0.23330999999999999</v>
      </c>
      <c r="BN47" s="262">
        <v>0.17270999999999997</v>
      </c>
      <c r="BO47" s="262">
        <v>0.44238</v>
      </c>
      <c r="BP47" s="262">
        <v>7.8780000000000003E-2</v>
      </c>
    </row>
    <row r="48" spans="1:68" x14ac:dyDescent="0.25">
      <c r="B48" s="254" t="s">
        <v>603</v>
      </c>
      <c r="C48" s="254" t="s">
        <v>604</v>
      </c>
      <c r="D48" s="255">
        <f t="shared" si="1"/>
        <v>0.59683658132137463</v>
      </c>
      <c r="E48" s="260">
        <f t="shared" si="2"/>
        <v>11445.53512</v>
      </c>
      <c r="F48" s="255">
        <f t="shared" si="3"/>
        <v>0.62194175189169021</v>
      </c>
      <c r="G48" s="260">
        <f t="shared" si="4"/>
        <v>32188781.951679993</v>
      </c>
      <c r="H48" s="255">
        <f t="shared" si="5"/>
        <v>0.12610227778943334</v>
      </c>
      <c r="I48" s="260">
        <f t="shared" si="6"/>
        <v>95.96342093227284</v>
      </c>
      <c r="J48" s="262">
        <v>0.79519999999999991</v>
      </c>
      <c r="K48" s="262">
        <v>0.78951999999999989</v>
      </c>
      <c r="L48" s="262">
        <v>0.84631999999999996</v>
      </c>
      <c r="M48" s="262">
        <v>0.89744000000000002</v>
      </c>
      <c r="N48" s="262">
        <v>0.84631999999999996</v>
      </c>
      <c r="O48" s="262">
        <v>0.87471999999999994</v>
      </c>
      <c r="P48" s="262">
        <v>0.74407999999999996</v>
      </c>
      <c r="Q48" s="262">
        <v>0.85199999999999987</v>
      </c>
      <c r="R48" s="262">
        <v>0.88039999999999996</v>
      </c>
      <c r="S48" s="262">
        <v>0.82359999999999989</v>
      </c>
      <c r="T48" s="262">
        <v>0.86903999999999992</v>
      </c>
      <c r="U48" s="262">
        <v>0.89176</v>
      </c>
      <c r="V48" s="262">
        <v>0.63616000000000006</v>
      </c>
      <c r="W48" s="262">
        <v>0.66455999999999993</v>
      </c>
      <c r="X48" s="262">
        <v>0.38056000000000001</v>
      </c>
      <c r="Y48" s="262">
        <v>0.47711999999999993</v>
      </c>
      <c r="Z48" s="262">
        <v>0.38623999999999997</v>
      </c>
      <c r="AA48" s="262">
        <v>0.75544</v>
      </c>
      <c r="AB48" s="262">
        <v>0.49983999999999995</v>
      </c>
      <c r="AC48" s="262">
        <v>0.43167999999999995</v>
      </c>
      <c r="AD48" s="262">
        <v>0.76112000000000002</v>
      </c>
      <c r="AE48" s="262">
        <v>0.82927999999999991</v>
      </c>
      <c r="AF48" s="262">
        <v>0.77247999999999994</v>
      </c>
      <c r="AG48" s="262">
        <v>0.86903999999999992</v>
      </c>
      <c r="AH48" s="262">
        <v>0.61912</v>
      </c>
      <c r="AI48" s="262">
        <v>0.74975999999999998</v>
      </c>
      <c r="AJ48" s="262">
        <v>0.83495999999999992</v>
      </c>
      <c r="AK48" s="262">
        <v>0.72703999999999991</v>
      </c>
      <c r="AL48" s="262">
        <v>0.82927999999999991</v>
      </c>
      <c r="AM48" s="262">
        <v>0.84631999999999996</v>
      </c>
      <c r="AN48" s="262">
        <v>0.68727999999999989</v>
      </c>
      <c r="AO48" s="262">
        <v>0.61912</v>
      </c>
      <c r="AP48" s="262">
        <v>0.68159999999999987</v>
      </c>
      <c r="AQ48" s="262">
        <v>0.25559999999999999</v>
      </c>
      <c r="AR48" s="262">
        <v>0.26128000000000001</v>
      </c>
      <c r="AS48" s="262">
        <v>0.27831999999999996</v>
      </c>
      <c r="AT48" s="262">
        <v>0.56799999999999995</v>
      </c>
      <c r="AU48" s="262">
        <v>0.69295999999999991</v>
      </c>
      <c r="AV48" s="262">
        <v>0.68727999999999989</v>
      </c>
      <c r="AW48" s="262">
        <v>0.52256000000000002</v>
      </c>
      <c r="AX48" s="262">
        <v>0.41463999999999995</v>
      </c>
      <c r="AY48" s="262">
        <v>0.48847999999999997</v>
      </c>
      <c r="AZ48" s="262">
        <v>0.53959999999999997</v>
      </c>
      <c r="BA48" s="262">
        <v>0.49983999999999995</v>
      </c>
      <c r="BB48" s="262">
        <v>0.19311999999999999</v>
      </c>
      <c r="BC48" s="262">
        <v>0.12495999999999999</v>
      </c>
      <c r="BD48" s="262">
        <v>0.39759999999999995</v>
      </c>
      <c r="BE48" s="262">
        <v>0.31808000000000003</v>
      </c>
      <c r="BF48" s="262">
        <v>0.43735999999999997</v>
      </c>
      <c r="BG48" s="262">
        <v>0.47143999999999991</v>
      </c>
      <c r="BH48" s="262">
        <v>0.49415999999999993</v>
      </c>
      <c r="BI48" s="262">
        <v>0.30103999999999997</v>
      </c>
      <c r="BJ48" s="262">
        <v>0.34647999999999995</v>
      </c>
      <c r="BK48" s="262">
        <v>0.17607999999999999</v>
      </c>
      <c r="BL48" s="262">
        <v>0.21015999999999999</v>
      </c>
      <c r="BM48" s="262">
        <v>0.27831999999999996</v>
      </c>
      <c r="BN48" s="262">
        <v>0.21015999999999999</v>
      </c>
      <c r="BO48" s="262">
        <v>0.23855999999999997</v>
      </c>
      <c r="BP48" s="262">
        <v>0.14768000000000001</v>
      </c>
    </row>
    <row r="49" spans="1:68" x14ac:dyDescent="0.25">
      <c r="C49" s="254" t="s">
        <v>605</v>
      </c>
      <c r="D49" s="255">
        <f t="shared" si="1"/>
        <v>0.28435565938363661</v>
      </c>
      <c r="E49" s="260">
        <f t="shared" si="2"/>
        <v>5453.0884799999994</v>
      </c>
      <c r="F49" s="255">
        <f t="shared" si="3"/>
        <v>0.31255399761628289</v>
      </c>
      <c r="G49" s="260">
        <f t="shared" si="4"/>
        <v>16176325.912830006</v>
      </c>
      <c r="H49" s="255">
        <f t="shared" si="5"/>
        <v>-2.960497999318823E-2</v>
      </c>
      <c r="I49" s="260">
        <f t="shared" si="6"/>
        <v>90.978090682665041</v>
      </c>
      <c r="J49" s="262">
        <v>0.44640000000000007</v>
      </c>
      <c r="K49" s="262">
        <v>0.47151000000000004</v>
      </c>
      <c r="L49" s="262">
        <v>0.47151000000000004</v>
      </c>
      <c r="M49" s="262">
        <v>0.57474000000000003</v>
      </c>
      <c r="N49" s="262">
        <v>0.47151000000000004</v>
      </c>
      <c r="O49" s="262">
        <v>0.35154000000000002</v>
      </c>
      <c r="P49" s="262">
        <v>0.41292000000000001</v>
      </c>
      <c r="Q49" s="262">
        <v>0.44361000000000006</v>
      </c>
      <c r="R49" s="262">
        <v>0.36828000000000005</v>
      </c>
      <c r="S49" s="262">
        <v>0.46035000000000004</v>
      </c>
      <c r="T49" s="262">
        <v>0.49941000000000008</v>
      </c>
      <c r="U49" s="262">
        <v>0.64727999999999997</v>
      </c>
      <c r="V49" s="262">
        <v>0.40176000000000001</v>
      </c>
      <c r="W49" s="262">
        <v>0.32922000000000001</v>
      </c>
      <c r="X49" s="262">
        <v>0.14787000000000003</v>
      </c>
      <c r="Y49" s="262">
        <v>0.20367000000000002</v>
      </c>
      <c r="Z49" s="262">
        <v>0.15345000000000003</v>
      </c>
      <c r="AA49" s="262">
        <v>0.23715000000000003</v>
      </c>
      <c r="AB49" s="262">
        <v>0.17298000000000002</v>
      </c>
      <c r="AC49" s="262">
        <v>0.17298000000000002</v>
      </c>
      <c r="AD49" s="262">
        <v>0.45477000000000001</v>
      </c>
      <c r="AE49" s="262">
        <v>0.47709000000000001</v>
      </c>
      <c r="AF49" s="262">
        <v>0.45477000000000001</v>
      </c>
      <c r="AG49" s="262">
        <v>0.45477000000000001</v>
      </c>
      <c r="AH49" s="262">
        <v>0.27342</v>
      </c>
      <c r="AI49" s="262">
        <v>0.35712000000000005</v>
      </c>
      <c r="AJ49" s="262">
        <v>0.43524000000000007</v>
      </c>
      <c r="AK49" s="262">
        <v>0.32085000000000002</v>
      </c>
      <c r="AL49" s="262">
        <v>0.36828000000000005</v>
      </c>
      <c r="AM49" s="262">
        <v>0.59148000000000012</v>
      </c>
      <c r="AN49" s="262">
        <v>0.54963000000000006</v>
      </c>
      <c r="AO49" s="262">
        <v>0.25110000000000005</v>
      </c>
      <c r="AP49" s="262">
        <v>0.25389</v>
      </c>
      <c r="AQ49" s="262">
        <v>0.10881000000000002</v>
      </c>
      <c r="AR49" s="262">
        <v>0.10881000000000002</v>
      </c>
      <c r="AS49" s="262">
        <v>9.7650000000000001E-2</v>
      </c>
      <c r="AT49" s="262">
        <v>0.25389</v>
      </c>
      <c r="AU49" s="262">
        <v>0.34317000000000003</v>
      </c>
      <c r="AV49" s="262">
        <v>0.32922000000000001</v>
      </c>
      <c r="AW49" s="262">
        <v>0.27621000000000001</v>
      </c>
      <c r="AX49" s="262">
        <v>0.1953</v>
      </c>
      <c r="AY49" s="262">
        <v>0.18135000000000001</v>
      </c>
      <c r="AZ49" s="262">
        <v>0.22041000000000002</v>
      </c>
      <c r="BA49" s="262">
        <v>0.23436000000000001</v>
      </c>
      <c r="BB49" s="262">
        <v>0.11439000000000001</v>
      </c>
      <c r="BC49" s="262">
        <v>8.0909999999999996E-2</v>
      </c>
      <c r="BD49" s="262">
        <v>0.20088</v>
      </c>
      <c r="BE49" s="262">
        <v>0.17298000000000002</v>
      </c>
      <c r="BF49" s="262">
        <v>0.19809000000000002</v>
      </c>
      <c r="BG49" s="262">
        <v>0.20646</v>
      </c>
      <c r="BH49" s="262">
        <v>0.23436000000000001</v>
      </c>
      <c r="BI49" s="262">
        <v>0.11997000000000001</v>
      </c>
      <c r="BJ49" s="262">
        <v>0.11997000000000001</v>
      </c>
      <c r="BK49" s="262">
        <v>6.6960000000000006E-2</v>
      </c>
      <c r="BL49" s="262">
        <v>9.7650000000000001E-2</v>
      </c>
      <c r="BM49" s="262">
        <v>0.11160000000000002</v>
      </c>
      <c r="BN49" s="262">
        <v>8.6490000000000011E-2</v>
      </c>
      <c r="BO49" s="262">
        <v>9.4860000000000014E-2</v>
      </c>
      <c r="BP49" s="262">
        <v>6.9750000000000006E-2</v>
      </c>
    </row>
    <row r="50" spans="1:68" x14ac:dyDescent="0.25">
      <c r="C50" s="254" t="s">
        <v>606</v>
      </c>
      <c r="D50" s="255">
        <f t="shared" si="1"/>
        <v>0.307159702768942</v>
      </c>
      <c r="E50" s="260">
        <f t="shared" si="2"/>
        <v>5890.4016200000005</v>
      </c>
      <c r="F50" s="255">
        <f t="shared" si="3"/>
        <v>0.30310938459616693</v>
      </c>
      <c r="G50" s="260">
        <f t="shared" si="4"/>
        <v>15687517.13259</v>
      </c>
      <c r="H50" s="255">
        <f t="shared" si="5"/>
        <v>0.30239932895333949</v>
      </c>
      <c r="I50" s="260">
        <f t="shared" si="6"/>
        <v>101.33625627532822</v>
      </c>
      <c r="J50" s="262">
        <v>0.36506999999999995</v>
      </c>
      <c r="K50" s="262">
        <v>0.35657999999999995</v>
      </c>
      <c r="L50" s="262">
        <v>0.36506999999999995</v>
      </c>
      <c r="M50" s="262">
        <v>0.32261999999999996</v>
      </c>
      <c r="N50" s="262">
        <v>0.35091999999999995</v>
      </c>
      <c r="O50" s="262">
        <v>0.52354999999999996</v>
      </c>
      <c r="P50" s="262">
        <v>0.33676999999999996</v>
      </c>
      <c r="Q50" s="262">
        <v>0.40751999999999994</v>
      </c>
      <c r="R50" s="262">
        <v>0.51788999999999996</v>
      </c>
      <c r="S50" s="262">
        <v>0.34808999999999996</v>
      </c>
      <c r="T50" s="262">
        <v>0.37356</v>
      </c>
      <c r="U50" s="262">
        <v>0.24620999999999998</v>
      </c>
      <c r="V50" s="262">
        <v>0.24620999999999998</v>
      </c>
      <c r="W50" s="262">
        <v>0.31130000000000002</v>
      </c>
      <c r="X50" s="262">
        <v>0.22922999999999999</v>
      </c>
      <c r="Y50" s="262">
        <v>0.24337999999999999</v>
      </c>
      <c r="Z50" s="262">
        <v>0.23205999999999996</v>
      </c>
      <c r="AA50" s="262">
        <v>0.50373999999999997</v>
      </c>
      <c r="AB50" s="262">
        <v>0.31696000000000002</v>
      </c>
      <c r="AC50" s="262">
        <v>0.26035999999999998</v>
      </c>
      <c r="AD50" s="262">
        <v>0.28299999999999997</v>
      </c>
      <c r="AE50" s="262">
        <v>0.33110999999999996</v>
      </c>
      <c r="AF50" s="262">
        <v>0.31413000000000002</v>
      </c>
      <c r="AG50" s="262">
        <v>0.39619999999999994</v>
      </c>
      <c r="AH50" s="262">
        <v>0.34808999999999996</v>
      </c>
      <c r="AI50" s="262">
        <v>0.38205</v>
      </c>
      <c r="AJ50" s="262">
        <v>0.39619999999999994</v>
      </c>
      <c r="AK50" s="262">
        <v>0.40468999999999994</v>
      </c>
      <c r="AL50" s="262">
        <v>0.46411999999999992</v>
      </c>
      <c r="AM50" s="262">
        <v>0.24620999999999998</v>
      </c>
      <c r="AN50" s="262">
        <v>0.14432999999999999</v>
      </c>
      <c r="AO50" s="262">
        <v>0.3679</v>
      </c>
      <c r="AP50" s="262">
        <v>0.41883999999999993</v>
      </c>
      <c r="AQ50" s="262">
        <v>0.1132</v>
      </c>
      <c r="AR50" s="262">
        <v>0.13583999999999999</v>
      </c>
      <c r="AS50" s="262">
        <v>0.17262999999999998</v>
      </c>
      <c r="AT50" s="262">
        <v>0.31413000000000002</v>
      </c>
      <c r="AU50" s="262">
        <v>0.33959999999999996</v>
      </c>
      <c r="AV50" s="262">
        <v>0.34808999999999996</v>
      </c>
      <c r="AW50" s="262">
        <v>0.24620999999999998</v>
      </c>
      <c r="AX50" s="262">
        <v>0.21790999999999999</v>
      </c>
      <c r="AY50" s="262">
        <v>0.30280999999999997</v>
      </c>
      <c r="AZ50" s="262">
        <v>0.30846999999999997</v>
      </c>
      <c r="BA50" s="262">
        <v>0.26884999999999998</v>
      </c>
      <c r="BB50" s="262">
        <v>8.206999999999999E-2</v>
      </c>
      <c r="BC50" s="262">
        <v>4.811E-2</v>
      </c>
      <c r="BD50" s="262">
        <v>0.18395</v>
      </c>
      <c r="BE50" s="262">
        <v>0.14149999999999999</v>
      </c>
      <c r="BF50" s="262">
        <v>0.23771999999999996</v>
      </c>
      <c r="BG50" s="262">
        <v>0.26601999999999998</v>
      </c>
      <c r="BH50" s="262">
        <v>0.24903999999999998</v>
      </c>
      <c r="BI50" s="262">
        <v>0.16979999999999998</v>
      </c>
      <c r="BJ50" s="262">
        <v>0.20941999999999997</v>
      </c>
      <c r="BK50" s="262">
        <v>0.10187999999999998</v>
      </c>
      <c r="BL50" s="262">
        <v>0.1132</v>
      </c>
      <c r="BM50" s="262">
        <v>0.16130999999999998</v>
      </c>
      <c r="BN50" s="262">
        <v>0.11602999999999998</v>
      </c>
      <c r="BO50" s="262">
        <v>0.13300999999999999</v>
      </c>
      <c r="BP50" s="262">
        <v>7.9240000000000005E-2</v>
      </c>
    </row>
    <row r="51" spans="1:68" x14ac:dyDescent="0.25">
      <c r="C51" s="254" t="s">
        <v>607</v>
      </c>
      <c r="D51" s="255">
        <f t="shared" si="1"/>
        <v>0.16598349063982892</v>
      </c>
      <c r="E51" s="260">
        <f t="shared" si="2"/>
        <v>3183.0653999999995</v>
      </c>
      <c r="F51" s="255">
        <f t="shared" si="3"/>
        <v>0.18559692488170287</v>
      </c>
      <c r="G51" s="260">
        <f t="shared" si="4"/>
        <v>9605624.5263299961</v>
      </c>
      <c r="H51" s="255">
        <f t="shared" si="5"/>
        <v>-0.32648564811722236</v>
      </c>
      <c r="I51" s="260">
        <f t="shared" si="6"/>
        <v>89.432241803372932</v>
      </c>
      <c r="J51" s="262">
        <v>0.10797</v>
      </c>
      <c r="K51" s="262">
        <v>0.13175999999999999</v>
      </c>
      <c r="L51" s="262">
        <v>0.10797</v>
      </c>
      <c r="M51" s="262">
        <v>7.3200000000000001E-2</v>
      </c>
      <c r="N51" s="262">
        <v>0.11529</v>
      </c>
      <c r="O51" s="262">
        <v>9.1499999999999998E-2</v>
      </c>
      <c r="P51" s="262">
        <v>0.21593999999999999</v>
      </c>
      <c r="Q51" s="262">
        <v>0.10613999999999998</v>
      </c>
      <c r="R51" s="262">
        <v>8.6009999999999989E-2</v>
      </c>
      <c r="S51" s="262">
        <v>0.11345999999999999</v>
      </c>
      <c r="T51" s="262">
        <v>9.1499999999999998E-2</v>
      </c>
      <c r="U51" s="262">
        <v>7.3200000000000001E-2</v>
      </c>
      <c r="V51" s="262">
        <v>0.28182000000000001</v>
      </c>
      <c r="W51" s="262">
        <v>0.27083999999999997</v>
      </c>
      <c r="X51" s="262">
        <v>0.49958999999999998</v>
      </c>
      <c r="Y51" s="262">
        <v>0.41357999999999995</v>
      </c>
      <c r="Z51" s="262">
        <v>0.49410000000000004</v>
      </c>
      <c r="AA51" s="262">
        <v>0.16836000000000001</v>
      </c>
      <c r="AB51" s="262">
        <v>0.41907</v>
      </c>
      <c r="AC51" s="262">
        <v>0.40809000000000001</v>
      </c>
      <c r="AD51" s="262">
        <v>0.17019000000000001</v>
      </c>
      <c r="AE51" s="262">
        <v>0.10979999999999999</v>
      </c>
      <c r="AF51" s="262">
        <v>0.14091000000000001</v>
      </c>
      <c r="AG51" s="262">
        <v>9.5159999999999995E-2</v>
      </c>
      <c r="AH51" s="262">
        <v>0.28182000000000001</v>
      </c>
      <c r="AI51" s="262">
        <v>0.19215000000000002</v>
      </c>
      <c r="AJ51" s="262">
        <v>0.12261000000000001</v>
      </c>
      <c r="AK51" s="262">
        <v>0.19398000000000001</v>
      </c>
      <c r="AL51" s="262">
        <v>0.10979999999999999</v>
      </c>
      <c r="AM51" s="262">
        <v>9.6990000000000007E-2</v>
      </c>
      <c r="AN51" s="262">
        <v>0.12444000000000001</v>
      </c>
      <c r="AO51" s="262">
        <v>0.32390999999999998</v>
      </c>
      <c r="AP51" s="262">
        <v>0.23058000000000001</v>
      </c>
      <c r="AQ51" s="262">
        <v>0.54533999999999994</v>
      </c>
      <c r="AR51" s="262">
        <v>0.65330999999999995</v>
      </c>
      <c r="AS51" s="262">
        <v>0.53619000000000006</v>
      </c>
      <c r="AT51" s="262">
        <v>0.2379</v>
      </c>
      <c r="AU51" s="262">
        <v>0.19947000000000001</v>
      </c>
      <c r="AV51" s="262">
        <v>0.23058000000000001</v>
      </c>
      <c r="AW51" s="262">
        <v>0.31475999999999998</v>
      </c>
      <c r="AX51" s="262">
        <v>8.7840000000000001E-2</v>
      </c>
      <c r="AY51" s="262">
        <v>0.11529</v>
      </c>
      <c r="AZ51" s="262">
        <v>0.11529</v>
      </c>
      <c r="BA51" s="262">
        <v>0.11345999999999999</v>
      </c>
      <c r="BB51" s="262">
        <v>5.3069999999999992E-2</v>
      </c>
      <c r="BC51" s="262">
        <v>7.6859999999999998E-2</v>
      </c>
      <c r="BD51" s="262">
        <v>7.6859999999999998E-2</v>
      </c>
      <c r="BE51" s="262">
        <v>8.6009999999999989E-2</v>
      </c>
      <c r="BF51" s="262">
        <v>0.42272999999999999</v>
      </c>
      <c r="BG51" s="262">
        <v>0.34403999999999996</v>
      </c>
      <c r="BH51" s="262">
        <v>0.40992000000000001</v>
      </c>
      <c r="BI51" s="262">
        <v>0.10430999999999999</v>
      </c>
      <c r="BJ51" s="262">
        <v>0.25985999999999998</v>
      </c>
      <c r="BK51" s="262">
        <v>0.20313000000000001</v>
      </c>
      <c r="BL51" s="262">
        <v>0.19215000000000002</v>
      </c>
      <c r="BM51" s="262">
        <v>7.6859999999999998E-2</v>
      </c>
      <c r="BN51" s="262">
        <v>8.2350000000000007E-2</v>
      </c>
      <c r="BO51" s="262">
        <v>8.0519999999999994E-2</v>
      </c>
      <c r="BP51" s="262">
        <v>8.2350000000000007E-2</v>
      </c>
    </row>
    <row r="52" spans="1:68" x14ac:dyDescent="0.25">
      <c r="C52" s="254" t="s">
        <v>608</v>
      </c>
      <c r="D52" s="255">
        <f t="shared" si="1"/>
        <v>0.22399251394900138</v>
      </c>
      <c r="E52" s="260">
        <f t="shared" si="2"/>
        <v>4295.5044399999997</v>
      </c>
      <c r="F52" s="255">
        <f t="shared" si="3"/>
        <v>0.17943825027002064</v>
      </c>
      <c r="G52" s="260">
        <f t="shared" si="4"/>
        <v>9286880.4741999991</v>
      </c>
      <c r="H52" s="255">
        <f t="shared" si="5"/>
        <v>8.814213187417004E-2</v>
      </c>
      <c r="I52" s="260">
        <f t="shared" si="6"/>
        <v>124.82985852343913</v>
      </c>
      <c r="J52" s="262">
        <v>3.0679999999999999E-2</v>
      </c>
      <c r="K52" s="262">
        <v>3.0679999999999999E-2</v>
      </c>
      <c r="L52" s="262">
        <v>3.0679999999999999E-2</v>
      </c>
      <c r="M52" s="262">
        <v>2.1239999999999998E-2</v>
      </c>
      <c r="N52" s="262">
        <v>2.3599999999999999E-2</v>
      </c>
      <c r="O52" s="262">
        <v>2.3599999999999999E-2</v>
      </c>
      <c r="P52" s="262">
        <v>2.596E-2</v>
      </c>
      <c r="Q52" s="262">
        <v>2.3599999999999999E-2</v>
      </c>
      <c r="R52" s="262">
        <v>2.3599999999999999E-2</v>
      </c>
      <c r="S52" s="262">
        <v>4.7199999999999999E-2</v>
      </c>
      <c r="T52" s="262">
        <v>2.8319999999999998E-2</v>
      </c>
      <c r="U52" s="262">
        <v>3.0679999999999999E-2</v>
      </c>
      <c r="V52" s="262">
        <v>5.4280000000000002E-2</v>
      </c>
      <c r="W52" s="262">
        <v>6.3719999999999999E-2</v>
      </c>
      <c r="X52" s="262">
        <v>9.4399999999999998E-2</v>
      </c>
      <c r="Y52" s="262">
        <v>0.11091999999999999</v>
      </c>
      <c r="Z52" s="262">
        <v>9.9119999999999986E-2</v>
      </c>
      <c r="AA52" s="262">
        <v>7.0799999999999988E-2</v>
      </c>
      <c r="AB52" s="262">
        <v>8.2599999999999993E-2</v>
      </c>
      <c r="AC52" s="262">
        <v>0.13451999999999997</v>
      </c>
      <c r="AD52" s="262">
        <v>7.0799999999999988E-2</v>
      </c>
      <c r="AE52" s="262">
        <v>5.1920000000000001E-2</v>
      </c>
      <c r="AF52" s="262">
        <v>8.4959999999999994E-2</v>
      </c>
      <c r="AG52" s="262">
        <v>2.8319999999999998E-2</v>
      </c>
      <c r="AH52" s="262">
        <v>6.3719999999999999E-2</v>
      </c>
      <c r="AI52" s="262">
        <v>4.7199999999999999E-2</v>
      </c>
      <c r="AJ52" s="262">
        <v>4.2479999999999997E-2</v>
      </c>
      <c r="AK52" s="262">
        <v>5.6639999999999996E-2</v>
      </c>
      <c r="AL52" s="262">
        <v>4.9559999999999993E-2</v>
      </c>
      <c r="AM52" s="262">
        <v>4.9559999999999993E-2</v>
      </c>
      <c r="AN52" s="262">
        <v>0.11799999999999999</v>
      </c>
      <c r="AO52" s="262">
        <v>5.4280000000000002E-2</v>
      </c>
      <c r="AP52" s="262">
        <v>6.8439999999999987E-2</v>
      </c>
      <c r="AQ52" s="262">
        <v>0.15576000000000001</v>
      </c>
      <c r="AR52" s="262">
        <v>9.2039999999999997E-2</v>
      </c>
      <c r="AS52" s="262">
        <v>0.16991999999999999</v>
      </c>
      <c r="AT52" s="262">
        <v>0.16755999999999999</v>
      </c>
      <c r="AU52" s="262">
        <v>9.4399999999999998E-2</v>
      </c>
      <c r="AV52" s="262">
        <v>6.3719999999999999E-2</v>
      </c>
      <c r="AW52" s="262">
        <v>0.11563999999999999</v>
      </c>
      <c r="AX52" s="262">
        <v>0.49087999999999998</v>
      </c>
      <c r="AY52" s="262">
        <v>0.37759999999999999</v>
      </c>
      <c r="AZ52" s="262">
        <v>0.31859999999999999</v>
      </c>
      <c r="BA52" s="262">
        <v>0.37287999999999999</v>
      </c>
      <c r="BB52" s="262">
        <v>0.75048000000000004</v>
      </c>
      <c r="BC52" s="262">
        <v>0.79295999999999989</v>
      </c>
      <c r="BD52" s="262">
        <v>0.51919999999999999</v>
      </c>
      <c r="BE52" s="262">
        <v>0.59472000000000003</v>
      </c>
      <c r="BF52" s="262">
        <v>0.12508</v>
      </c>
      <c r="BG52" s="262">
        <v>0.16755999999999999</v>
      </c>
      <c r="BH52" s="262">
        <v>7.7880000000000005E-2</v>
      </c>
      <c r="BI52" s="262">
        <v>0.57583999999999991</v>
      </c>
      <c r="BJ52" s="262">
        <v>0.37287999999999999</v>
      </c>
      <c r="BK52" s="262">
        <v>0.59707999999999994</v>
      </c>
      <c r="BL52" s="262">
        <v>0.57820000000000005</v>
      </c>
      <c r="BM52" s="262">
        <v>0.62775999999999998</v>
      </c>
      <c r="BN52" s="262">
        <v>0.70091999999999999</v>
      </c>
      <c r="BO52" s="262">
        <v>0.67495999999999989</v>
      </c>
      <c r="BP52" s="262">
        <v>0.76463999999999999</v>
      </c>
    </row>
    <row r="53" spans="1:68" x14ac:dyDescent="0.25">
      <c r="C53" s="254" t="s">
        <v>609</v>
      </c>
      <c r="D53" s="255">
        <f t="shared" si="1"/>
        <v>5.8970078740157488E-3</v>
      </c>
      <c r="E53" s="260">
        <f t="shared" si="2"/>
        <v>113.08692000000001</v>
      </c>
      <c r="F53" s="255">
        <f t="shared" si="3"/>
        <v>5.8995487005195626E-3</v>
      </c>
      <c r="G53" s="260">
        <f t="shared" si="4"/>
        <v>305332.9128600001</v>
      </c>
      <c r="H53" s="255">
        <f t="shared" si="5"/>
        <v>-0.23940649586788812</v>
      </c>
      <c r="I53" s="260">
        <f t="shared" si="6"/>
        <v>99.956931849658432</v>
      </c>
      <c r="J53" s="262">
        <v>7.6800000000000002E-3</v>
      </c>
      <c r="K53" s="262">
        <v>4.5599999999999998E-3</v>
      </c>
      <c r="L53" s="262">
        <v>4.5599999999999998E-3</v>
      </c>
      <c r="M53" s="262">
        <v>4.5599999999999998E-3</v>
      </c>
      <c r="N53" s="262">
        <v>4.5599999999999998E-3</v>
      </c>
      <c r="O53" s="262">
        <v>4.5599999999999998E-3</v>
      </c>
      <c r="P53" s="262">
        <v>4.5599999999999998E-3</v>
      </c>
      <c r="Q53" s="262">
        <v>4.5599999999999998E-3</v>
      </c>
      <c r="R53" s="262">
        <v>4.5599999999999998E-3</v>
      </c>
      <c r="S53" s="262">
        <v>3.7200000000000002E-3</v>
      </c>
      <c r="T53" s="262">
        <v>3.7200000000000002E-3</v>
      </c>
      <c r="U53" s="262">
        <v>3.7200000000000002E-3</v>
      </c>
      <c r="V53" s="262">
        <v>3.7200000000000002E-3</v>
      </c>
      <c r="W53" s="262">
        <v>8.8800000000000007E-3</v>
      </c>
      <c r="X53" s="262">
        <v>1.2840000000000001E-2</v>
      </c>
      <c r="Y53" s="262">
        <v>9.6600000000000002E-3</v>
      </c>
      <c r="Z53" s="262">
        <v>9.6600000000000002E-3</v>
      </c>
      <c r="AA53" s="262">
        <v>6.7200000000000011E-3</v>
      </c>
      <c r="AB53" s="262">
        <v>1.0800000000000001E-2</v>
      </c>
      <c r="AC53" s="262">
        <v>8.5799999999999991E-3</v>
      </c>
      <c r="AD53" s="262">
        <v>4.6800000000000001E-3</v>
      </c>
      <c r="AE53" s="262">
        <v>4.9800000000000001E-3</v>
      </c>
      <c r="AF53" s="262">
        <v>4.9800000000000001E-3</v>
      </c>
      <c r="AG53" s="262">
        <v>4.9199999999999999E-3</v>
      </c>
      <c r="AH53" s="262">
        <v>4.9199999999999999E-3</v>
      </c>
      <c r="AI53" s="262">
        <v>4.2599999999999999E-3</v>
      </c>
      <c r="AJ53" s="262">
        <v>3.7200000000000002E-3</v>
      </c>
      <c r="AK53" s="262">
        <v>5.3400000000000001E-3</v>
      </c>
      <c r="AL53" s="262">
        <v>4.6800000000000001E-3</v>
      </c>
      <c r="AM53" s="262">
        <v>4.9800000000000001E-3</v>
      </c>
      <c r="AN53" s="262">
        <v>6.6000000000000008E-3</v>
      </c>
      <c r="AO53" s="262">
        <v>5.28E-3</v>
      </c>
      <c r="AP53" s="262">
        <v>6.4200000000000004E-3</v>
      </c>
      <c r="AQ53" s="262">
        <v>1.77E-2</v>
      </c>
      <c r="AR53" s="262">
        <v>1.4279999999999999E-2</v>
      </c>
      <c r="AS53" s="262">
        <v>1.4279999999999999E-2</v>
      </c>
      <c r="AT53" s="262">
        <v>9.8999999999999991E-3</v>
      </c>
      <c r="AU53" s="262">
        <v>4.8000000000000004E-3</v>
      </c>
      <c r="AV53" s="262">
        <v>3.7200000000000002E-3</v>
      </c>
      <c r="AW53" s="262">
        <v>4.9199999999999999E-3</v>
      </c>
      <c r="AX53" s="262">
        <v>6.0600000000000003E-3</v>
      </c>
      <c r="AY53" s="262">
        <v>6.0600000000000003E-3</v>
      </c>
      <c r="AZ53" s="262">
        <v>6.0600000000000003E-3</v>
      </c>
      <c r="BA53" s="262">
        <v>4.5000000000000005E-3</v>
      </c>
      <c r="BB53" s="262">
        <v>5.2199999999999998E-3</v>
      </c>
      <c r="BC53" s="262">
        <v>5.8199999999999997E-3</v>
      </c>
      <c r="BD53" s="262">
        <v>5.8199999999999997E-3</v>
      </c>
      <c r="BE53" s="262">
        <v>5.7000000000000002E-3</v>
      </c>
      <c r="BF53" s="262">
        <v>5.64E-3</v>
      </c>
      <c r="BG53" s="262">
        <v>5.7000000000000002E-3</v>
      </c>
      <c r="BH53" s="262">
        <v>4.3200000000000001E-3</v>
      </c>
      <c r="BI53" s="262">
        <v>3.7799999999999999E-3</v>
      </c>
      <c r="BJ53" s="262">
        <v>7.26E-3</v>
      </c>
      <c r="BK53" s="262">
        <v>1.524E-2</v>
      </c>
      <c r="BL53" s="262">
        <v>7.26E-3</v>
      </c>
      <c r="BM53" s="262">
        <v>7.6800000000000002E-3</v>
      </c>
      <c r="BN53" s="262">
        <v>8.6400000000000001E-3</v>
      </c>
      <c r="BO53" s="262">
        <v>6.4800000000000005E-3</v>
      </c>
      <c r="BP53" s="262">
        <v>5.94E-3</v>
      </c>
    </row>
    <row r="54" spans="1:68" x14ac:dyDescent="0.25">
      <c r="B54" s="254" t="s">
        <v>610</v>
      </c>
      <c r="C54" s="254" t="s">
        <v>611</v>
      </c>
      <c r="D54" s="255">
        <f t="shared" si="1"/>
        <v>6.751199561975281E-2</v>
      </c>
      <c r="E54" s="260">
        <f t="shared" si="2"/>
        <v>1294.6775399999997</v>
      </c>
      <c r="F54" s="255">
        <f t="shared" si="3"/>
        <v>7.7337388674010188E-2</v>
      </c>
      <c r="G54" s="260">
        <f t="shared" si="4"/>
        <v>4002619.7520399997</v>
      </c>
      <c r="H54" s="255">
        <f t="shared" si="5"/>
        <v>-0.35870376773307211</v>
      </c>
      <c r="I54" s="260">
        <f t="shared" si="6"/>
        <v>87.295416586053832</v>
      </c>
      <c r="J54" s="262">
        <v>2.5799999999999997E-2</v>
      </c>
      <c r="K54" s="262">
        <v>4.1279999999999997E-2</v>
      </c>
      <c r="L54" s="262">
        <v>2.5799999999999997E-2</v>
      </c>
      <c r="M54" s="262">
        <v>1.4619999999999999E-2</v>
      </c>
      <c r="N54" s="262">
        <v>1.8919999999999999E-2</v>
      </c>
      <c r="O54" s="262">
        <v>1.0319999999999999E-2</v>
      </c>
      <c r="P54" s="262">
        <v>6.4500000000000002E-2</v>
      </c>
      <c r="Q54" s="262">
        <v>1.8919999999999999E-2</v>
      </c>
      <c r="R54" s="262">
        <v>1.72E-2</v>
      </c>
      <c r="S54" s="262">
        <v>2.8379999999999999E-2</v>
      </c>
      <c r="T54" s="262">
        <v>1.72E-2</v>
      </c>
      <c r="U54" s="262">
        <v>2.6659999999999996E-2</v>
      </c>
      <c r="V54" s="262">
        <v>0.12211999999999998</v>
      </c>
      <c r="W54" s="262">
        <v>5.933999999999999E-2</v>
      </c>
      <c r="X54" s="262">
        <v>0.24939999999999998</v>
      </c>
      <c r="Y54" s="262">
        <v>0.19865999999999998</v>
      </c>
      <c r="Z54" s="262">
        <v>0.29927999999999999</v>
      </c>
      <c r="AA54" s="262">
        <v>2.6659999999999996E-2</v>
      </c>
      <c r="AB54" s="262">
        <v>0.16081999999999999</v>
      </c>
      <c r="AC54" s="262">
        <v>0.11524</v>
      </c>
      <c r="AD54" s="262">
        <v>3.354E-2</v>
      </c>
      <c r="AE54" s="262">
        <v>2.1499999999999998E-2</v>
      </c>
      <c r="AF54" s="262">
        <v>3.354E-2</v>
      </c>
      <c r="AG54" s="262">
        <v>1.634E-2</v>
      </c>
      <c r="AH54" s="262">
        <v>3.354E-2</v>
      </c>
      <c r="AI54" s="262">
        <v>2.8379999999999999E-2</v>
      </c>
      <c r="AJ54" s="262">
        <v>1.72E-2</v>
      </c>
      <c r="AK54" s="262">
        <v>1.72E-2</v>
      </c>
      <c r="AL54" s="262">
        <v>1.72E-2</v>
      </c>
      <c r="AM54" s="262">
        <v>5.0739999999999993E-2</v>
      </c>
      <c r="AN54" s="262">
        <v>0.25197999999999998</v>
      </c>
      <c r="AO54" s="262">
        <v>4.6440000000000002E-2</v>
      </c>
      <c r="AP54" s="262">
        <v>4.6440000000000002E-2</v>
      </c>
      <c r="AQ54" s="262">
        <v>0.20554</v>
      </c>
      <c r="AR54" s="262">
        <v>8.0839999999999995E-2</v>
      </c>
      <c r="AS54" s="262">
        <v>0.31475999999999998</v>
      </c>
      <c r="AT54" s="262">
        <v>9.0299999999999991E-2</v>
      </c>
      <c r="AU54" s="262">
        <v>4.3859999999999996E-2</v>
      </c>
      <c r="AV54" s="262">
        <v>2.5799999999999997E-2</v>
      </c>
      <c r="AW54" s="262">
        <v>3.7839999999999999E-2</v>
      </c>
      <c r="AX54" s="262">
        <v>5.2459999999999993E-2</v>
      </c>
      <c r="AY54" s="262">
        <v>4.1279999999999997E-2</v>
      </c>
      <c r="AZ54" s="262">
        <v>2.4939999999999997E-2</v>
      </c>
      <c r="BA54" s="262">
        <v>6.1919999999999996E-2</v>
      </c>
      <c r="BB54" s="262">
        <v>0.42053999999999991</v>
      </c>
      <c r="BC54" s="262">
        <v>0.58823999999999999</v>
      </c>
      <c r="BD54" s="262">
        <v>0.12211999999999998</v>
      </c>
      <c r="BE54" s="262">
        <v>0.26316000000000001</v>
      </c>
      <c r="BF54" s="262">
        <v>0.27605999999999997</v>
      </c>
      <c r="BG54" s="262">
        <v>0.15221999999999999</v>
      </c>
      <c r="BH54" s="262">
        <v>4.1279999999999997E-2</v>
      </c>
      <c r="BI54" s="262">
        <v>3.1819999999999994E-2</v>
      </c>
      <c r="BJ54" s="262">
        <v>5.4179999999999999E-2</v>
      </c>
      <c r="BK54" s="262">
        <v>0.21242</v>
      </c>
      <c r="BL54" s="262">
        <v>8.7719999999999992E-2</v>
      </c>
      <c r="BM54" s="262">
        <v>3.7839999999999999E-2</v>
      </c>
      <c r="BN54" s="262">
        <v>0.12813999999999998</v>
      </c>
      <c r="BO54" s="262">
        <v>0.17543999999999998</v>
      </c>
      <c r="BP54" s="262">
        <v>0.37409999999999993</v>
      </c>
    </row>
    <row r="55" spans="1:68" x14ac:dyDescent="0.25">
      <c r="C55" s="254" t="s">
        <v>612</v>
      </c>
      <c r="D55" s="255">
        <f t="shared" si="1"/>
        <v>0.25189391979976011</v>
      </c>
      <c r="E55" s="260">
        <f t="shared" si="2"/>
        <v>4830.5697</v>
      </c>
      <c r="F55" s="255">
        <f t="shared" si="3"/>
        <v>0.25347441316464209</v>
      </c>
      <c r="G55" s="260">
        <f t="shared" si="4"/>
        <v>13118644.29566</v>
      </c>
      <c r="H55" s="255">
        <f t="shared" si="5"/>
        <v>-0.1480183087817131</v>
      </c>
      <c r="I55" s="260">
        <f t="shared" si="6"/>
        <v>99.376468281295374</v>
      </c>
      <c r="J55" s="262">
        <v>0.12510000000000002</v>
      </c>
      <c r="K55" s="262">
        <v>8.6180000000000007E-2</v>
      </c>
      <c r="L55" s="262">
        <v>7.5060000000000016E-2</v>
      </c>
      <c r="M55" s="262">
        <v>8.0619999999999997E-2</v>
      </c>
      <c r="N55" s="262">
        <v>9.7299999999999998E-2</v>
      </c>
      <c r="O55" s="262">
        <v>5.5600000000000011E-2</v>
      </c>
      <c r="P55" s="262">
        <v>0.18070000000000003</v>
      </c>
      <c r="Q55" s="262">
        <v>7.2280000000000011E-2</v>
      </c>
      <c r="R55" s="262">
        <v>4.726000000000001E-2</v>
      </c>
      <c r="S55" s="262">
        <v>0.17792000000000002</v>
      </c>
      <c r="T55" s="262">
        <v>0.10008</v>
      </c>
      <c r="U55" s="262">
        <v>0.25576000000000004</v>
      </c>
      <c r="V55" s="262">
        <v>0.48650000000000004</v>
      </c>
      <c r="W55" s="262">
        <v>0.18348000000000003</v>
      </c>
      <c r="X55" s="262">
        <v>0.42812000000000006</v>
      </c>
      <c r="Y55" s="262">
        <v>0.31969999999999998</v>
      </c>
      <c r="Z55" s="262">
        <v>0.33916000000000002</v>
      </c>
      <c r="AA55" s="262">
        <v>0.18070000000000003</v>
      </c>
      <c r="AB55" s="262">
        <v>0.45313999999999999</v>
      </c>
      <c r="AC55" s="262">
        <v>0.33082</v>
      </c>
      <c r="AD55" s="262">
        <v>0.22240000000000004</v>
      </c>
      <c r="AE55" s="262">
        <v>0.16402</v>
      </c>
      <c r="AF55" s="262">
        <v>0.23352000000000001</v>
      </c>
      <c r="AG55" s="262">
        <v>0.12788000000000002</v>
      </c>
      <c r="AH55" s="262">
        <v>0.12510000000000002</v>
      </c>
      <c r="AI55" s="262">
        <v>0.29468000000000005</v>
      </c>
      <c r="AJ55" s="262">
        <v>0.14734000000000003</v>
      </c>
      <c r="AK55" s="262">
        <v>0.12510000000000002</v>
      </c>
      <c r="AL55" s="262">
        <v>9.7299999999999998E-2</v>
      </c>
      <c r="AM55" s="262">
        <v>0.39476</v>
      </c>
      <c r="AN55" s="262">
        <v>0.51152000000000009</v>
      </c>
      <c r="AO55" s="262">
        <v>0.36418000000000006</v>
      </c>
      <c r="AP55" s="262">
        <v>0.29468000000000005</v>
      </c>
      <c r="AQ55" s="262">
        <v>0.18904000000000004</v>
      </c>
      <c r="AR55" s="262">
        <v>0.12788000000000002</v>
      </c>
      <c r="AS55" s="262">
        <v>0.41978000000000004</v>
      </c>
      <c r="AT55" s="262">
        <v>0.40032000000000001</v>
      </c>
      <c r="AU55" s="262">
        <v>0.31413999999999997</v>
      </c>
      <c r="AV55" s="262">
        <v>0.33638000000000001</v>
      </c>
      <c r="AW55" s="262">
        <v>0.23352000000000001</v>
      </c>
      <c r="AX55" s="262">
        <v>0.24742000000000003</v>
      </c>
      <c r="AY55" s="262">
        <v>0.19738</v>
      </c>
      <c r="AZ55" s="262">
        <v>0.14456000000000002</v>
      </c>
      <c r="BA55" s="262">
        <v>0.35306000000000004</v>
      </c>
      <c r="BB55" s="262">
        <v>0.37252000000000007</v>
      </c>
      <c r="BC55" s="262">
        <v>0.31136000000000008</v>
      </c>
      <c r="BD55" s="262">
        <v>0.35306000000000004</v>
      </c>
      <c r="BE55" s="262">
        <v>0.46982000000000002</v>
      </c>
      <c r="BF55" s="262">
        <v>0.46982000000000002</v>
      </c>
      <c r="BG55" s="262">
        <v>0.37808000000000008</v>
      </c>
      <c r="BH55" s="262">
        <v>0.50318000000000007</v>
      </c>
      <c r="BI55" s="262">
        <v>0.25298000000000004</v>
      </c>
      <c r="BJ55" s="262">
        <v>0.27522000000000002</v>
      </c>
      <c r="BK55" s="262">
        <v>0.42812000000000006</v>
      </c>
      <c r="BL55" s="262">
        <v>0.39754</v>
      </c>
      <c r="BM55" s="262">
        <v>0.21962000000000004</v>
      </c>
      <c r="BN55" s="262">
        <v>0.46704000000000001</v>
      </c>
      <c r="BO55" s="262">
        <v>0.35862000000000005</v>
      </c>
      <c r="BP55" s="262">
        <v>0.45591999999999999</v>
      </c>
    </row>
    <row r="56" spans="1:68" x14ac:dyDescent="0.25">
      <c r="C56" s="254" t="s">
        <v>613</v>
      </c>
      <c r="D56" s="255">
        <f t="shared" si="1"/>
        <v>0.50442672472232353</v>
      </c>
      <c r="E56" s="260">
        <f t="shared" si="2"/>
        <v>9673.3912999999993</v>
      </c>
      <c r="F56" s="255">
        <f t="shared" si="3"/>
        <v>0.45380180633017297</v>
      </c>
      <c r="G56" s="260">
        <f t="shared" si="4"/>
        <v>23486648.627160002</v>
      </c>
      <c r="H56" s="255">
        <f t="shared" si="5"/>
        <v>0.69828995749329237</v>
      </c>
      <c r="I56" s="260">
        <f t="shared" si="6"/>
        <v>111.1557331165221</v>
      </c>
      <c r="J56" s="262">
        <v>0.18213000000000001</v>
      </c>
      <c r="K56" s="262">
        <v>0.18213000000000001</v>
      </c>
      <c r="L56" s="262">
        <v>0.18213000000000001</v>
      </c>
      <c r="M56" s="262">
        <v>0.34558</v>
      </c>
      <c r="N56" s="262">
        <v>0.31289000000000006</v>
      </c>
      <c r="O56" s="262">
        <v>0.33156999999999998</v>
      </c>
      <c r="P56" s="262">
        <v>0.27553</v>
      </c>
      <c r="Q56" s="262">
        <v>0.43897999999999998</v>
      </c>
      <c r="R56" s="262">
        <v>0.21015</v>
      </c>
      <c r="S56" s="262">
        <v>0.46700000000000003</v>
      </c>
      <c r="T56" s="262">
        <v>0.63045000000000007</v>
      </c>
      <c r="U56" s="262">
        <v>0.49969000000000008</v>
      </c>
      <c r="V56" s="262">
        <v>0.26618999999999998</v>
      </c>
      <c r="W56" s="262">
        <v>0.39695000000000003</v>
      </c>
      <c r="X56" s="262">
        <v>0.22416</v>
      </c>
      <c r="Y56" s="262">
        <v>0.27553</v>
      </c>
      <c r="Z56" s="262">
        <v>0.20081000000000002</v>
      </c>
      <c r="AA56" s="262">
        <v>0.49502000000000007</v>
      </c>
      <c r="AB56" s="262">
        <v>0.25685000000000002</v>
      </c>
      <c r="AC56" s="262">
        <v>0.33623999999999998</v>
      </c>
      <c r="AD56" s="262">
        <v>0.44832</v>
      </c>
      <c r="AE56" s="262">
        <v>0.48101000000000005</v>
      </c>
      <c r="AF56" s="262">
        <v>0.53705000000000003</v>
      </c>
      <c r="AG56" s="262">
        <v>0.51837000000000011</v>
      </c>
      <c r="AH56" s="262">
        <v>0.55573000000000006</v>
      </c>
      <c r="AI56" s="262">
        <v>0.52771000000000001</v>
      </c>
      <c r="AJ56" s="262">
        <v>0.70050000000000001</v>
      </c>
      <c r="AK56" s="262">
        <v>0.69116</v>
      </c>
      <c r="AL56" s="262">
        <v>0.69116</v>
      </c>
      <c r="AM56" s="262">
        <v>0.46233000000000002</v>
      </c>
      <c r="AN56" s="262">
        <v>0.14944000000000002</v>
      </c>
      <c r="AO56" s="262">
        <v>0.45299</v>
      </c>
      <c r="AP56" s="262">
        <v>0.51370000000000005</v>
      </c>
      <c r="AQ56" s="262">
        <v>0.18680000000000002</v>
      </c>
      <c r="AR56" s="262">
        <v>0.28487000000000001</v>
      </c>
      <c r="AS56" s="262">
        <v>0.17746000000000001</v>
      </c>
      <c r="AT56" s="262">
        <v>0.37827000000000005</v>
      </c>
      <c r="AU56" s="262">
        <v>0.54639000000000004</v>
      </c>
      <c r="AV56" s="262">
        <v>0.54171999999999998</v>
      </c>
      <c r="AW56" s="262">
        <v>0.53237999999999996</v>
      </c>
      <c r="AX56" s="262">
        <v>0.61177000000000004</v>
      </c>
      <c r="AY56" s="262">
        <v>0.68181999999999998</v>
      </c>
      <c r="AZ56" s="262">
        <v>0.73786000000000007</v>
      </c>
      <c r="BA56" s="262">
        <v>0.53237999999999996</v>
      </c>
      <c r="BB56" s="262">
        <v>0.18680000000000002</v>
      </c>
      <c r="BC56" s="262">
        <v>0.10274000000000001</v>
      </c>
      <c r="BD56" s="262">
        <v>0.48568000000000006</v>
      </c>
      <c r="BE56" s="262">
        <v>0.22883000000000001</v>
      </c>
      <c r="BF56" s="262">
        <v>0.18680000000000002</v>
      </c>
      <c r="BG56" s="262">
        <v>0.34558</v>
      </c>
      <c r="BH56" s="262">
        <v>0.38761000000000001</v>
      </c>
      <c r="BI56" s="262">
        <v>0.63979000000000008</v>
      </c>
      <c r="BJ56" s="262">
        <v>0.55105999999999999</v>
      </c>
      <c r="BK56" s="262">
        <v>0.2802</v>
      </c>
      <c r="BL56" s="262">
        <v>0.41563000000000005</v>
      </c>
      <c r="BM56" s="262">
        <v>0.66313999999999995</v>
      </c>
      <c r="BN56" s="262">
        <v>0.34558</v>
      </c>
      <c r="BO56" s="262">
        <v>0.41563000000000005</v>
      </c>
      <c r="BP56" s="262">
        <v>0.1401</v>
      </c>
    </row>
    <row r="57" spans="1:68" x14ac:dyDescent="0.25">
      <c r="C57" s="254" t="s">
        <v>614</v>
      </c>
      <c r="D57" s="255">
        <f t="shared" si="1"/>
        <v>0.1407966167805183</v>
      </c>
      <c r="E57" s="260">
        <f t="shared" si="2"/>
        <v>2700.0567199999996</v>
      </c>
      <c r="F57" s="255">
        <f t="shared" si="3"/>
        <v>0.16472601415178734</v>
      </c>
      <c r="G57" s="260">
        <f t="shared" si="4"/>
        <v>8525444.2802299988</v>
      </c>
      <c r="H57" s="255">
        <f t="shared" si="5"/>
        <v>-0.16684709113629873</v>
      </c>
      <c r="I57" s="260">
        <f t="shared" si="6"/>
        <v>85.473212901746535</v>
      </c>
      <c r="J57" s="262">
        <v>0.35894000000000004</v>
      </c>
      <c r="K57" s="262">
        <v>0.36941999999999997</v>
      </c>
      <c r="L57" s="262">
        <v>0.38907000000000003</v>
      </c>
      <c r="M57" s="262">
        <v>0.44671000000000005</v>
      </c>
      <c r="N57" s="262">
        <v>0.38775999999999999</v>
      </c>
      <c r="O57" s="262">
        <v>0.53054999999999997</v>
      </c>
      <c r="P57" s="262">
        <v>0.31047000000000002</v>
      </c>
      <c r="Q57" s="262">
        <v>0.36287000000000003</v>
      </c>
      <c r="R57" s="262">
        <v>0.59080999999999995</v>
      </c>
      <c r="S57" s="262">
        <v>0.25545000000000001</v>
      </c>
      <c r="T57" s="262">
        <v>0.20960000000000001</v>
      </c>
      <c r="U57" s="262">
        <v>0.19781000000000001</v>
      </c>
      <c r="V57" s="262">
        <v>0.10349000000000001</v>
      </c>
      <c r="W57" s="262">
        <v>0.26330999999999999</v>
      </c>
      <c r="X57" s="262">
        <v>7.0740000000000011E-2</v>
      </c>
      <c r="Y57" s="262">
        <v>0.15195999999999998</v>
      </c>
      <c r="Z57" s="262">
        <v>9.956000000000001E-2</v>
      </c>
      <c r="AA57" s="262">
        <v>0.25020999999999999</v>
      </c>
      <c r="AB57" s="262">
        <v>9.956000000000001E-2</v>
      </c>
      <c r="AC57" s="262">
        <v>0.14934</v>
      </c>
      <c r="AD57" s="262">
        <v>0.20436000000000001</v>
      </c>
      <c r="AE57" s="262">
        <v>0.27510000000000001</v>
      </c>
      <c r="AF57" s="262">
        <v>0.15195999999999998</v>
      </c>
      <c r="AG57" s="262">
        <v>0.29213</v>
      </c>
      <c r="AH57" s="262">
        <v>0.19650000000000001</v>
      </c>
      <c r="AI57" s="262">
        <v>0.12445000000000001</v>
      </c>
      <c r="AJ57" s="262">
        <v>0.11004</v>
      </c>
      <c r="AK57" s="262">
        <v>0.14017000000000002</v>
      </c>
      <c r="AL57" s="262">
        <v>0.17030000000000001</v>
      </c>
      <c r="AM57" s="262">
        <v>7.8600000000000003E-2</v>
      </c>
      <c r="AN57" s="262">
        <v>5.5019999999999999E-2</v>
      </c>
      <c r="AO57" s="262">
        <v>0.11004</v>
      </c>
      <c r="AP57" s="262">
        <v>0.11397</v>
      </c>
      <c r="AQ57" s="262">
        <v>0.13624</v>
      </c>
      <c r="AR57" s="262">
        <v>0.22663</v>
      </c>
      <c r="AS57" s="262">
        <v>5.3710000000000001E-2</v>
      </c>
      <c r="AT57" s="262">
        <v>8.2530000000000006E-2</v>
      </c>
      <c r="AU57" s="262">
        <v>8.2530000000000006E-2</v>
      </c>
      <c r="AV57" s="262">
        <v>7.3360000000000009E-2</v>
      </c>
      <c r="AW57" s="262">
        <v>0.13755000000000001</v>
      </c>
      <c r="AX57" s="262">
        <v>6.6810000000000008E-2</v>
      </c>
      <c r="AY57" s="262">
        <v>6.6810000000000008E-2</v>
      </c>
      <c r="AZ57" s="262">
        <v>7.2050000000000003E-2</v>
      </c>
      <c r="BA57" s="262">
        <v>4.5850000000000002E-2</v>
      </c>
      <c r="BB57" s="262">
        <v>2.358E-2</v>
      </c>
      <c r="BC57" s="262">
        <v>1.9650000000000001E-2</v>
      </c>
      <c r="BD57" s="262">
        <v>3.0130000000000004E-2</v>
      </c>
      <c r="BE57" s="262">
        <v>2.751E-2</v>
      </c>
      <c r="BF57" s="262">
        <v>3.7989999999999996E-2</v>
      </c>
      <c r="BG57" s="262">
        <v>7.2050000000000003E-2</v>
      </c>
      <c r="BH57" s="262">
        <v>5.3710000000000001E-2</v>
      </c>
      <c r="BI57" s="262">
        <v>7.2050000000000003E-2</v>
      </c>
      <c r="BJ57" s="262">
        <v>9.8250000000000004E-2</v>
      </c>
      <c r="BK57" s="262">
        <v>6.157E-2</v>
      </c>
      <c r="BL57" s="262">
        <v>7.2050000000000003E-2</v>
      </c>
      <c r="BM57" s="262">
        <v>7.2050000000000003E-2</v>
      </c>
      <c r="BN57" s="262">
        <v>3.9300000000000002E-2</v>
      </c>
      <c r="BO57" s="262">
        <v>4.3230000000000005E-2</v>
      </c>
      <c r="BP57" s="262">
        <v>1.9650000000000001E-2</v>
      </c>
    </row>
    <row r="58" spans="1:68" x14ac:dyDescent="0.25">
      <c r="C58" s="254" t="s">
        <v>615</v>
      </c>
      <c r="D58" s="255">
        <f t="shared" si="1"/>
        <v>3.5945519111435578E-2</v>
      </c>
      <c r="E58" s="260">
        <f t="shared" si="2"/>
        <v>689.32722000000012</v>
      </c>
      <c r="F58" s="255">
        <f t="shared" si="3"/>
        <v>5.1226978520460702E-2</v>
      </c>
      <c r="G58" s="260">
        <f t="shared" si="4"/>
        <v>2651267.6414199998</v>
      </c>
      <c r="H58" s="255">
        <f t="shared" si="5"/>
        <v>-0.41184169301707768</v>
      </c>
      <c r="I58" s="260">
        <f t="shared" si="6"/>
        <v>70.169118206100094</v>
      </c>
      <c r="J58" s="262">
        <v>0.32983999999999997</v>
      </c>
      <c r="K58" s="262">
        <v>0.32794000000000001</v>
      </c>
      <c r="L58" s="262">
        <v>0.32794000000000001</v>
      </c>
      <c r="M58" s="262">
        <v>0.11589999999999999</v>
      </c>
      <c r="N58" s="262">
        <v>0.18087999999999999</v>
      </c>
      <c r="O58" s="262">
        <v>7.8659999999999994E-2</v>
      </c>
      <c r="P58" s="262">
        <v>0.16074000000000002</v>
      </c>
      <c r="Q58" s="262">
        <v>0.11969999999999999</v>
      </c>
      <c r="R58" s="262">
        <v>0.1368</v>
      </c>
      <c r="S58" s="262">
        <v>7.4099999999999999E-2</v>
      </c>
      <c r="T58" s="262">
        <v>4.7500000000000001E-2</v>
      </c>
      <c r="U58" s="262">
        <v>3.6479999999999999E-2</v>
      </c>
      <c r="V58" s="262">
        <v>3.1539999999999999E-2</v>
      </c>
      <c r="W58" s="262">
        <v>7.9039999999999999E-2</v>
      </c>
      <c r="X58" s="262">
        <v>2.8879999999999999E-2</v>
      </c>
      <c r="Y58" s="262">
        <v>7.4099999999999999E-2</v>
      </c>
      <c r="Z58" s="262">
        <v>5.5479999999999995E-2</v>
      </c>
      <c r="AA58" s="262">
        <v>4.7119999999999995E-2</v>
      </c>
      <c r="AB58" s="262">
        <v>3.4200000000000001E-2</v>
      </c>
      <c r="AC58" s="262">
        <v>6.726E-2</v>
      </c>
      <c r="AD58" s="262">
        <v>9.0439999999999993E-2</v>
      </c>
      <c r="AE58" s="262">
        <v>6.8779999999999994E-2</v>
      </c>
      <c r="AF58" s="262">
        <v>3.3439999999999998E-2</v>
      </c>
      <c r="AG58" s="262">
        <v>5.2060000000000002E-2</v>
      </c>
      <c r="AH58" s="262">
        <v>6.8400000000000002E-2</v>
      </c>
      <c r="AI58" s="262">
        <v>2.9260000000000001E-2</v>
      </c>
      <c r="AJ58" s="262">
        <v>2.2799999999999997E-2</v>
      </c>
      <c r="AK58" s="262">
        <v>3.61E-2</v>
      </c>
      <c r="AL58" s="262">
        <v>2.9260000000000001E-2</v>
      </c>
      <c r="AM58" s="262">
        <v>1.976E-2</v>
      </c>
      <c r="AN58" s="262">
        <v>2.0140000000000002E-2</v>
      </c>
      <c r="AO58" s="262">
        <v>2.9260000000000001E-2</v>
      </c>
      <c r="AP58" s="262">
        <v>2.6979999999999997E-2</v>
      </c>
      <c r="AQ58" s="262">
        <v>0.29298000000000002</v>
      </c>
      <c r="AR58" s="262">
        <v>0.25877999999999995</v>
      </c>
      <c r="AS58" s="262">
        <v>3.7239999999999995E-2</v>
      </c>
      <c r="AT58" s="262">
        <v>2.2799999999999997E-2</v>
      </c>
      <c r="AU58" s="262">
        <v>1.634E-2</v>
      </c>
      <c r="AV58" s="262">
        <v>1.6719999999999999E-2</v>
      </c>
      <c r="AW58" s="262">
        <v>4.9779999999999998E-2</v>
      </c>
      <c r="AX58" s="262">
        <v>1.2920000000000001E-2</v>
      </c>
      <c r="AY58" s="262">
        <v>1.2920000000000001E-2</v>
      </c>
      <c r="AZ58" s="262">
        <v>1.406E-2</v>
      </c>
      <c r="BA58" s="262">
        <v>7.6E-3</v>
      </c>
      <c r="BB58" s="262">
        <v>6.8399999999999997E-3</v>
      </c>
      <c r="BC58" s="262">
        <v>7.2199999999999999E-3</v>
      </c>
      <c r="BD58" s="262">
        <v>7.2199999999999999E-3</v>
      </c>
      <c r="BE58" s="262">
        <v>7.2199999999999999E-3</v>
      </c>
      <c r="BF58" s="262">
        <v>2.3179999999999999E-2</v>
      </c>
      <c r="BG58" s="262">
        <v>3.0020000000000002E-2</v>
      </c>
      <c r="BH58" s="262">
        <v>1.3679999999999999E-2</v>
      </c>
      <c r="BI58" s="262">
        <v>1.1019999999999999E-2</v>
      </c>
      <c r="BJ58" s="262">
        <v>3.3059999999999999E-2</v>
      </c>
      <c r="BK58" s="262">
        <v>1.5579999999999998E-2</v>
      </c>
      <c r="BL58" s="262">
        <v>1.5579999999999998E-2</v>
      </c>
      <c r="BM58" s="262">
        <v>1.406E-2</v>
      </c>
      <c r="BN58" s="262">
        <v>7.6E-3</v>
      </c>
      <c r="BO58" s="262">
        <v>7.6E-3</v>
      </c>
      <c r="BP58" s="262">
        <v>7.6E-3</v>
      </c>
    </row>
    <row r="59" spans="1:68" x14ac:dyDescent="0.25">
      <c r="A59" s="254" t="s">
        <v>153</v>
      </c>
      <c r="B59" s="254" t="s">
        <v>616</v>
      </c>
      <c r="C59" s="254" t="s">
        <v>617</v>
      </c>
      <c r="D59" s="255">
        <f t="shared" si="1"/>
        <v>0.16993222714710329</v>
      </c>
      <c r="E59" s="260">
        <f t="shared" si="2"/>
        <v>3258.7903200000001</v>
      </c>
      <c r="F59" s="255">
        <f t="shared" si="3"/>
        <v>0.1748109158192494</v>
      </c>
      <c r="G59" s="260">
        <f t="shared" si="4"/>
        <v>9047391.391499998</v>
      </c>
      <c r="H59" s="255">
        <f t="shared" si="5"/>
        <v>0.14718240129537025</v>
      </c>
      <c r="I59" s="260">
        <f t="shared" si="6"/>
        <v>97.209162454597191</v>
      </c>
      <c r="J59" s="262">
        <v>0.18095999999999998</v>
      </c>
      <c r="K59" s="262">
        <v>0.17921999999999999</v>
      </c>
      <c r="L59" s="262">
        <v>0.20357999999999998</v>
      </c>
      <c r="M59" s="262">
        <v>0.21053999999999998</v>
      </c>
      <c r="N59" s="262">
        <v>0.24707999999999997</v>
      </c>
      <c r="O59" s="262">
        <v>0.23141999999999999</v>
      </c>
      <c r="P59" s="262">
        <v>0.18617999999999998</v>
      </c>
      <c r="Q59" s="262">
        <v>0.17748</v>
      </c>
      <c r="R59" s="262">
        <v>0.22272</v>
      </c>
      <c r="S59" s="262">
        <v>0.23316000000000001</v>
      </c>
      <c r="T59" s="262">
        <v>0.18617999999999998</v>
      </c>
      <c r="U59" s="262">
        <v>0.19488</v>
      </c>
      <c r="V59" s="262">
        <v>0.16355999999999998</v>
      </c>
      <c r="W59" s="262">
        <v>0.18966</v>
      </c>
      <c r="X59" s="262">
        <v>0.22272</v>
      </c>
      <c r="Y59" s="262">
        <v>0.19661999999999996</v>
      </c>
      <c r="Z59" s="262">
        <v>0.19314000000000001</v>
      </c>
      <c r="AA59" s="262">
        <v>0.23316000000000001</v>
      </c>
      <c r="AB59" s="262">
        <v>0.22097999999999998</v>
      </c>
      <c r="AC59" s="262">
        <v>0.13919999999999999</v>
      </c>
      <c r="AD59" s="262">
        <v>0.25751999999999997</v>
      </c>
      <c r="AE59" s="262">
        <v>0.20705999999999997</v>
      </c>
      <c r="AF59" s="262">
        <v>0.21227999999999997</v>
      </c>
      <c r="AG59" s="262">
        <v>0.21053999999999998</v>
      </c>
      <c r="AH59" s="262">
        <v>0.10091999999999998</v>
      </c>
      <c r="AI59" s="262">
        <v>0.21923999999999999</v>
      </c>
      <c r="AJ59" s="262">
        <v>0.18617999999999998</v>
      </c>
      <c r="AK59" s="262">
        <v>0.15137999999999999</v>
      </c>
      <c r="AL59" s="262">
        <v>0.20531999999999997</v>
      </c>
      <c r="AM59" s="262">
        <v>0.17399999999999999</v>
      </c>
      <c r="AN59" s="262">
        <v>4.3499999999999997E-2</v>
      </c>
      <c r="AO59" s="262">
        <v>0.20009999999999997</v>
      </c>
      <c r="AP59" s="262">
        <v>0.20879999999999999</v>
      </c>
      <c r="AQ59" s="262">
        <v>7.4819999999999998E-2</v>
      </c>
      <c r="AR59" s="262">
        <v>0.10787999999999999</v>
      </c>
      <c r="AS59" s="262">
        <v>0.15486</v>
      </c>
      <c r="AT59" s="262">
        <v>0.17226</v>
      </c>
      <c r="AU59" s="262">
        <v>0.18095999999999998</v>
      </c>
      <c r="AV59" s="262">
        <v>0.18095999999999998</v>
      </c>
      <c r="AW59" s="262">
        <v>7.3079999999999992E-2</v>
      </c>
      <c r="AX59" s="262">
        <v>0.18095999999999998</v>
      </c>
      <c r="AY59" s="262">
        <v>0.14964</v>
      </c>
      <c r="AZ59" s="262">
        <v>0.14267999999999997</v>
      </c>
      <c r="BA59" s="262">
        <v>0.13919999999999999</v>
      </c>
      <c r="BB59" s="262">
        <v>0.10091999999999998</v>
      </c>
      <c r="BC59" s="262">
        <v>2.9579999999999999E-2</v>
      </c>
      <c r="BD59" s="262">
        <v>0.14964</v>
      </c>
      <c r="BE59" s="262">
        <v>0.12179999999999998</v>
      </c>
      <c r="BF59" s="262">
        <v>0.16355999999999998</v>
      </c>
      <c r="BG59" s="262">
        <v>0.16181999999999999</v>
      </c>
      <c r="BH59" s="262">
        <v>0.14789999999999998</v>
      </c>
      <c r="BI59" s="262">
        <v>0.11484</v>
      </c>
      <c r="BJ59" s="262">
        <v>9.5700000000000007E-2</v>
      </c>
      <c r="BK59" s="262">
        <v>9.917999999999999E-2</v>
      </c>
      <c r="BL59" s="262">
        <v>7.1339999999999987E-2</v>
      </c>
      <c r="BM59" s="262">
        <v>0.12005999999999999</v>
      </c>
      <c r="BN59" s="262">
        <v>0.11309999999999999</v>
      </c>
      <c r="BO59" s="262">
        <v>0.11136</v>
      </c>
      <c r="BP59" s="262">
        <v>9.5700000000000007E-2</v>
      </c>
    </row>
    <row r="60" spans="1:68" x14ac:dyDescent="0.25">
      <c r="C60" s="254" t="s">
        <v>618</v>
      </c>
      <c r="D60" s="255">
        <f t="shared" si="1"/>
        <v>0.20103117484486616</v>
      </c>
      <c r="E60" s="260">
        <f t="shared" si="2"/>
        <v>3855.1748399999983</v>
      </c>
      <c r="F60" s="255">
        <f t="shared" si="3"/>
        <v>0.19633997536522832</v>
      </c>
      <c r="G60" s="260">
        <f t="shared" si="4"/>
        <v>10161634.327020001</v>
      </c>
      <c r="H60" s="255">
        <f t="shared" si="5"/>
        <v>0.28531641880358788</v>
      </c>
      <c r="I60" s="260">
        <f t="shared" si="6"/>
        <v>102.38932467568631</v>
      </c>
      <c r="J60" s="262">
        <v>0.27126000000000006</v>
      </c>
      <c r="K60" s="262">
        <v>0.22373999999999999</v>
      </c>
      <c r="L60" s="262">
        <v>0.30096000000000001</v>
      </c>
      <c r="M60" s="262">
        <v>0.21780000000000002</v>
      </c>
      <c r="N60" s="262">
        <v>0.25344</v>
      </c>
      <c r="O60" s="262">
        <v>0.31284000000000001</v>
      </c>
      <c r="P60" s="262">
        <v>0.21978000000000003</v>
      </c>
      <c r="Q60" s="262">
        <v>0.29105999999999999</v>
      </c>
      <c r="R60" s="262">
        <v>0.34848000000000001</v>
      </c>
      <c r="S60" s="262">
        <v>0.23760000000000001</v>
      </c>
      <c r="T60" s="262">
        <v>0.22769999999999999</v>
      </c>
      <c r="U60" s="262">
        <v>0.14652000000000001</v>
      </c>
      <c r="V60" s="262">
        <v>0.13464000000000001</v>
      </c>
      <c r="W60" s="262">
        <v>0.23760000000000001</v>
      </c>
      <c r="X60" s="262">
        <v>9.1080000000000008E-2</v>
      </c>
      <c r="Y60" s="262">
        <v>0.1386</v>
      </c>
      <c r="Z60" s="262">
        <v>0.10692000000000002</v>
      </c>
      <c r="AA60" s="262">
        <v>0.30492000000000002</v>
      </c>
      <c r="AB60" s="262">
        <v>0.17226</v>
      </c>
      <c r="AC60" s="262">
        <v>0.16433999999999999</v>
      </c>
      <c r="AD60" s="262">
        <v>0.21978000000000003</v>
      </c>
      <c r="AE60" s="262">
        <v>0.26928000000000002</v>
      </c>
      <c r="AF60" s="262">
        <v>0.20196</v>
      </c>
      <c r="AG60" s="262">
        <v>0.21780000000000002</v>
      </c>
      <c r="AH60" s="262">
        <v>0.22572</v>
      </c>
      <c r="AI60" s="262">
        <v>0.23562</v>
      </c>
      <c r="AJ60" s="262">
        <v>0.20196</v>
      </c>
      <c r="AK60" s="262">
        <v>0.23958000000000002</v>
      </c>
      <c r="AL60" s="262">
        <v>0.26334000000000002</v>
      </c>
      <c r="AM60" s="262">
        <v>0.13661999999999999</v>
      </c>
      <c r="AN60" s="262">
        <v>3.168E-2</v>
      </c>
      <c r="AO60" s="262">
        <v>0.17820000000000003</v>
      </c>
      <c r="AP60" s="262">
        <v>0.22572</v>
      </c>
      <c r="AQ60" s="262">
        <v>4.3560000000000001E-2</v>
      </c>
      <c r="AR60" s="262">
        <v>7.7220000000000011E-2</v>
      </c>
      <c r="AS60" s="262">
        <v>0.10890000000000001</v>
      </c>
      <c r="AT60" s="262">
        <v>0.18612000000000001</v>
      </c>
      <c r="AU60" s="262">
        <v>0.18612000000000001</v>
      </c>
      <c r="AV60" s="262">
        <v>0.19998000000000002</v>
      </c>
      <c r="AW60" s="262">
        <v>0.25344</v>
      </c>
      <c r="AX60" s="262">
        <v>0.20790000000000003</v>
      </c>
      <c r="AY60" s="262">
        <v>0.20988000000000001</v>
      </c>
      <c r="AZ60" s="262">
        <v>0.19800000000000001</v>
      </c>
      <c r="BA60" s="262">
        <v>0.15246000000000001</v>
      </c>
      <c r="BB60" s="262">
        <v>9.1080000000000008E-2</v>
      </c>
      <c r="BC60" s="262">
        <v>2.376E-2</v>
      </c>
      <c r="BD60" s="262">
        <v>0.15840000000000001</v>
      </c>
      <c r="BE60" s="262">
        <v>0.10890000000000001</v>
      </c>
      <c r="BF60" s="262">
        <v>0.1188</v>
      </c>
      <c r="BG60" s="262">
        <v>0.15642</v>
      </c>
      <c r="BH60" s="262">
        <v>0.16038000000000002</v>
      </c>
      <c r="BI60" s="262">
        <v>0.17028000000000001</v>
      </c>
      <c r="BJ60" s="262">
        <v>0.17028000000000001</v>
      </c>
      <c r="BK60" s="262">
        <v>0.11484</v>
      </c>
      <c r="BL60" s="262">
        <v>0.16038000000000002</v>
      </c>
      <c r="BM60" s="262">
        <v>0.18612000000000001</v>
      </c>
      <c r="BN60" s="262">
        <v>0.15246000000000001</v>
      </c>
      <c r="BO60" s="262">
        <v>0.13464000000000001</v>
      </c>
      <c r="BP60" s="262">
        <v>8.7120000000000003E-2</v>
      </c>
    </row>
    <row r="61" spans="1:68" x14ac:dyDescent="0.25">
      <c r="C61" s="254" t="s">
        <v>619</v>
      </c>
      <c r="D61" s="255">
        <f t="shared" si="1"/>
        <v>8.2182234968973256E-2</v>
      </c>
      <c r="E61" s="260">
        <f t="shared" si="2"/>
        <v>1576.00872</v>
      </c>
      <c r="F61" s="255">
        <f t="shared" si="3"/>
        <v>7.0902791480679267E-2</v>
      </c>
      <c r="G61" s="260">
        <f t="shared" si="4"/>
        <v>3669595.2439199998</v>
      </c>
      <c r="H61" s="255">
        <f t="shared" si="5"/>
        <v>0.3462661957844666</v>
      </c>
      <c r="I61" s="260">
        <f t="shared" si="6"/>
        <v>115.90832074836939</v>
      </c>
      <c r="J61" s="262">
        <v>1.6559999999999998E-2</v>
      </c>
      <c r="K61" s="262">
        <v>2.376E-2</v>
      </c>
      <c r="L61" s="262">
        <v>2.3039999999999998E-2</v>
      </c>
      <c r="M61" s="262">
        <v>2.6639999999999997E-2</v>
      </c>
      <c r="N61" s="262">
        <v>2.7359999999999999E-2</v>
      </c>
      <c r="O61" s="262">
        <v>5.0399999999999993E-2</v>
      </c>
      <c r="P61" s="262">
        <v>3.4559999999999994E-2</v>
      </c>
      <c r="Q61" s="262">
        <v>3.3839999999999995E-2</v>
      </c>
      <c r="R61" s="262">
        <v>3.4559999999999994E-2</v>
      </c>
      <c r="S61" s="262">
        <v>3.8879999999999998E-2</v>
      </c>
      <c r="T61" s="262">
        <v>4.1039999999999993E-2</v>
      </c>
      <c r="U61" s="262">
        <v>2.8799999999999999E-2</v>
      </c>
      <c r="V61" s="262">
        <v>4.3199999999999995E-2</v>
      </c>
      <c r="W61" s="262">
        <v>3.8159999999999999E-2</v>
      </c>
      <c r="X61" s="262">
        <v>4.1039999999999993E-2</v>
      </c>
      <c r="Y61" s="262">
        <v>3.7440000000000001E-2</v>
      </c>
      <c r="Z61" s="262">
        <v>5.9039999999999995E-2</v>
      </c>
      <c r="AA61" s="262">
        <v>6.336E-2</v>
      </c>
      <c r="AB61" s="262">
        <v>6.2640000000000001E-2</v>
      </c>
      <c r="AC61" s="262">
        <v>7.0559999999999998E-2</v>
      </c>
      <c r="AD61" s="262">
        <v>2.9519999999999998E-2</v>
      </c>
      <c r="AE61" s="262">
        <v>4.1039999999999993E-2</v>
      </c>
      <c r="AF61" s="262">
        <v>5.1119999999999992E-2</v>
      </c>
      <c r="AG61" s="262">
        <v>4.9679999999999995E-2</v>
      </c>
      <c r="AH61" s="262">
        <v>5.3279999999999994E-2</v>
      </c>
      <c r="AI61" s="262">
        <v>6.1919999999999996E-2</v>
      </c>
      <c r="AJ61" s="262">
        <v>5.7599999999999998E-2</v>
      </c>
      <c r="AK61" s="262">
        <v>6.4799999999999996E-2</v>
      </c>
      <c r="AL61" s="262">
        <v>5.3999999999999992E-2</v>
      </c>
      <c r="AM61" s="262">
        <v>3.7440000000000001E-2</v>
      </c>
      <c r="AN61" s="262">
        <v>1.5119999999999998E-2</v>
      </c>
      <c r="AO61" s="262">
        <v>7.1279999999999996E-2</v>
      </c>
      <c r="AP61" s="262">
        <v>7.6319999999999999E-2</v>
      </c>
      <c r="AQ61" s="262">
        <v>1.1519999999999999E-2</v>
      </c>
      <c r="AR61" s="262">
        <v>2.6639999999999997E-2</v>
      </c>
      <c r="AS61" s="262">
        <v>7.7759999999999996E-2</v>
      </c>
      <c r="AT61" s="262">
        <v>7.7039999999999997E-2</v>
      </c>
      <c r="AU61" s="262">
        <v>7.2719999999999993E-2</v>
      </c>
      <c r="AV61" s="262">
        <v>8.2079999999999986E-2</v>
      </c>
      <c r="AW61" s="262">
        <v>7.8479999999999994E-2</v>
      </c>
      <c r="AX61" s="262">
        <v>9.5759999999999998E-2</v>
      </c>
      <c r="AY61" s="262">
        <v>0.10872</v>
      </c>
      <c r="AZ61" s="262">
        <v>0.10583999999999999</v>
      </c>
      <c r="BA61" s="262">
        <v>0.10511999999999999</v>
      </c>
      <c r="BB61" s="262">
        <v>7.415999999999999E-2</v>
      </c>
      <c r="BC61" s="262">
        <v>2.3039999999999998E-2</v>
      </c>
      <c r="BD61" s="262">
        <v>0.10367999999999999</v>
      </c>
      <c r="BE61" s="262">
        <v>9.5759999999999998E-2</v>
      </c>
      <c r="BF61" s="262">
        <v>7.7039999999999997E-2</v>
      </c>
      <c r="BG61" s="262">
        <v>0.09</v>
      </c>
      <c r="BH61" s="262">
        <v>0.10727999999999999</v>
      </c>
      <c r="BI61" s="262">
        <v>0.17423999999999998</v>
      </c>
      <c r="BJ61" s="262">
        <v>0.12239999999999998</v>
      </c>
      <c r="BK61" s="262">
        <v>0.14471999999999999</v>
      </c>
      <c r="BL61" s="262">
        <v>0.16919999999999999</v>
      </c>
      <c r="BM61" s="262">
        <v>0.17135999999999998</v>
      </c>
      <c r="BN61" s="262">
        <v>0.16991999999999999</v>
      </c>
      <c r="BO61" s="262">
        <v>0.16344</v>
      </c>
      <c r="BP61" s="262">
        <v>0.12528</v>
      </c>
    </row>
    <row r="62" spans="1:68" x14ac:dyDescent="0.25">
      <c r="C62" s="254" t="s">
        <v>620</v>
      </c>
      <c r="D62" s="255">
        <f t="shared" si="1"/>
        <v>0.18555559263701304</v>
      </c>
      <c r="E62" s="260">
        <f t="shared" si="2"/>
        <v>3558.3995999999993</v>
      </c>
      <c r="F62" s="255">
        <f t="shared" si="3"/>
        <v>0.19977601080082616</v>
      </c>
      <c r="G62" s="260">
        <f t="shared" si="4"/>
        <v>10339467.371799998</v>
      </c>
      <c r="H62" s="255">
        <f t="shared" si="5"/>
        <v>-0.16377124709084082</v>
      </c>
      <c r="I62" s="260">
        <f t="shared" si="6"/>
        <v>92.881818939717107</v>
      </c>
      <c r="J62" s="262">
        <v>0.22344</v>
      </c>
      <c r="K62" s="262">
        <v>0.20776000000000003</v>
      </c>
      <c r="L62" s="262">
        <v>0.245</v>
      </c>
      <c r="M62" s="262">
        <v>0.32928000000000002</v>
      </c>
      <c r="N62" s="262">
        <v>0.25872000000000001</v>
      </c>
      <c r="O62" s="262">
        <v>0.11563999999999999</v>
      </c>
      <c r="P62" s="262">
        <v>0.20384000000000002</v>
      </c>
      <c r="Q62" s="262">
        <v>0.20188</v>
      </c>
      <c r="R62" s="262">
        <v>0.13132000000000002</v>
      </c>
      <c r="S62" s="262">
        <v>0.25284000000000001</v>
      </c>
      <c r="T62" s="262">
        <v>0.26656000000000002</v>
      </c>
      <c r="U62" s="262">
        <v>0.44295999999999996</v>
      </c>
      <c r="V62" s="262">
        <v>0.36260000000000003</v>
      </c>
      <c r="W62" s="262">
        <v>0.14700000000000002</v>
      </c>
      <c r="X62" s="262">
        <v>6.8599999999999994E-2</v>
      </c>
      <c r="Y62" s="262">
        <v>0.13719999999999999</v>
      </c>
      <c r="Z62" s="262">
        <v>8.6239999999999997E-2</v>
      </c>
      <c r="AA62" s="262">
        <v>9.2119999999999994E-2</v>
      </c>
      <c r="AB62" s="262">
        <v>9.4079999999999997E-2</v>
      </c>
      <c r="AC62" s="262">
        <v>0.10584000000000002</v>
      </c>
      <c r="AD62" s="262">
        <v>0.27048</v>
      </c>
      <c r="AE62" s="262">
        <v>0.21952000000000002</v>
      </c>
      <c r="AF62" s="262">
        <v>0.27244000000000002</v>
      </c>
      <c r="AG62" s="262">
        <v>0.23324</v>
      </c>
      <c r="AH62" s="262">
        <v>0.12740000000000001</v>
      </c>
      <c r="AI62" s="262">
        <v>0.18228000000000003</v>
      </c>
      <c r="AJ62" s="262">
        <v>0.24304000000000001</v>
      </c>
      <c r="AK62" s="262">
        <v>0.15288000000000002</v>
      </c>
      <c r="AL62" s="262">
        <v>0.1666</v>
      </c>
      <c r="AM62" s="262">
        <v>0.43708000000000002</v>
      </c>
      <c r="AN62" s="262">
        <v>0.81143999999999994</v>
      </c>
      <c r="AO62" s="262">
        <v>0.12348000000000001</v>
      </c>
      <c r="AP62" s="262">
        <v>0.12348000000000001</v>
      </c>
      <c r="AQ62" s="262">
        <v>3.9200000000000006E-2</v>
      </c>
      <c r="AR62" s="262">
        <v>8.4280000000000008E-2</v>
      </c>
      <c r="AS62" s="262">
        <v>6.4680000000000001E-2</v>
      </c>
      <c r="AT62" s="262">
        <v>0.18423999999999999</v>
      </c>
      <c r="AU62" s="262">
        <v>0.22147999999999998</v>
      </c>
      <c r="AV62" s="262">
        <v>0.18032000000000001</v>
      </c>
      <c r="AW62" s="262">
        <v>7.8400000000000011E-2</v>
      </c>
      <c r="AX62" s="262">
        <v>0.19404000000000002</v>
      </c>
      <c r="AY62" s="262">
        <v>0.14700000000000002</v>
      </c>
      <c r="AZ62" s="262">
        <v>0.16856000000000002</v>
      </c>
      <c r="BA62" s="262">
        <v>0.22932</v>
      </c>
      <c r="BB62" s="262">
        <v>0.54292000000000007</v>
      </c>
      <c r="BC62" s="262">
        <v>0.81732000000000005</v>
      </c>
      <c r="BD62" s="262">
        <v>0.23912</v>
      </c>
      <c r="BE62" s="262">
        <v>0.28811999999999999</v>
      </c>
      <c r="BF62" s="262">
        <v>0.15092</v>
      </c>
      <c r="BG62" s="262">
        <v>0.13132000000000002</v>
      </c>
      <c r="BH62" s="262">
        <v>0.13132000000000002</v>
      </c>
      <c r="BI62" s="262">
        <v>0.12152</v>
      </c>
      <c r="BJ62" s="262">
        <v>0.11368</v>
      </c>
      <c r="BK62" s="262">
        <v>9.9960000000000007E-2</v>
      </c>
      <c r="BL62" s="262">
        <v>7.8400000000000011E-2</v>
      </c>
      <c r="BM62" s="262">
        <v>0.11368</v>
      </c>
      <c r="BN62" s="262">
        <v>0.11368</v>
      </c>
      <c r="BO62" s="262">
        <v>0.14896000000000001</v>
      </c>
      <c r="BP62" s="262">
        <v>0.14700000000000002</v>
      </c>
    </row>
    <row r="63" spans="1:68" x14ac:dyDescent="0.25">
      <c r="C63" s="254" t="s">
        <v>621</v>
      </c>
      <c r="D63" s="255">
        <f t="shared" si="1"/>
        <v>3.7999176096365456E-3</v>
      </c>
      <c r="E63" s="260">
        <f t="shared" si="2"/>
        <v>72.87102000000003</v>
      </c>
      <c r="F63" s="255">
        <f t="shared" si="3"/>
        <v>6.4149747755302324E-3</v>
      </c>
      <c r="G63" s="260">
        <f t="shared" si="4"/>
        <v>332008.94399999984</v>
      </c>
      <c r="H63" s="255">
        <f t="shared" si="5"/>
        <v>-0.22911647418861911</v>
      </c>
      <c r="I63" s="260">
        <f t="shared" si="6"/>
        <v>59.235113817301986</v>
      </c>
      <c r="J63" s="262">
        <v>1.5E-3</v>
      </c>
      <c r="K63" s="262">
        <v>2.16E-3</v>
      </c>
      <c r="L63" s="262">
        <v>8.4000000000000014E-4</v>
      </c>
      <c r="M63" s="262">
        <v>7.8000000000000009E-4</v>
      </c>
      <c r="N63" s="262">
        <v>1.7999999999999998E-4</v>
      </c>
      <c r="O63" s="262">
        <v>1.2000000000000001E-3</v>
      </c>
      <c r="P63" s="262">
        <v>7.5599999999999999E-3</v>
      </c>
      <c r="Q63" s="262">
        <v>2.7000000000000001E-3</v>
      </c>
      <c r="R63" s="262">
        <v>9.6000000000000002E-4</v>
      </c>
      <c r="S63" s="262">
        <v>4.2000000000000007E-4</v>
      </c>
      <c r="T63" s="262">
        <v>1.8E-3</v>
      </c>
      <c r="U63" s="262">
        <v>3.5999999999999997E-4</v>
      </c>
      <c r="V63" s="262">
        <v>2.16E-3</v>
      </c>
      <c r="W63" s="262">
        <v>7.92E-3</v>
      </c>
      <c r="X63" s="262">
        <v>2.4960000000000003E-2</v>
      </c>
      <c r="Y63" s="262">
        <v>8.3400000000000002E-3</v>
      </c>
      <c r="Z63" s="262">
        <v>1.302E-2</v>
      </c>
      <c r="AA63" s="262">
        <v>1.6200000000000001E-3</v>
      </c>
      <c r="AB63" s="262">
        <v>1.1220000000000001E-2</v>
      </c>
      <c r="AC63" s="262">
        <v>1.3440000000000002E-2</v>
      </c>
      <c r="AD63" s="262">
        <v>1.2E-4</v>
      </c>
      <c r="AE63" s="262">
        <v>3.5999999999999997E-4</v>
      </c>
      <c r="AF63" s="262">
        <v>4.8000000000000001E-4</v>
      </c>
      <c r="AG63" s="262">
        <v>1.4399999999999999E-3</v>
      </c>
      <c r="AH63" s="262">
        <v>9.8999999999999991E-3</v>
      </c>
      <c r="AI63" s="262">
        <v>8.9999999999999998E-4</v>
      </c>
      <c r="AJ63" s="262">
        <v>1.2000000000000001E-3</v>
      </c>
      <c r="AK63" s="262">
        <v>4.6800000000000001E-3</v>
      </c>
      <c r="AL63" s="262">
        <v>1.14E-3</v>
      </c>
      <c r="AM63" s="262">
        <v>5.4000000000000001E-4</v>
      </c>
      <c r="AN63" s="262">
        <v>9.6000000000000002E-4</v>
      </c>
      <c r="AO63" s="262">
        <v>1.29E-2</v>
      </c>
      <c r="AP63" s="262">
        <v>2.64E-3</v>
      </c>
      <c r="AQ63" s="262">
        <v>0.11219999999999999</v>
      </c>
      <c r="AR63" s="262">
        <v>0.27</v>
      </c>
      <c r="AS63" s="262">
        <v>3.2099999999999997E-2</v>
      </c>
      <c r="AT63" s="262">
        <v>3.0000000000000001E-3</v>
      </c>
      <c r="AU63" s="262">
        <v>1.08E-3</v>
      </c>
      <c r="AV63" s="262">
        <v>1.4399999999999999E-3</v>
      </c>
      <c r="AW63" s="262">
        <v>1.434E-2</v>
      </c>
      <c r="AX63" s="262">
        <v>8.9999999999999998E-4</v>
      </c>
      <c r="AY63" s="262">
        <v>2.3400000000000001E-3</v>
      </c>
      <c r="AZ63" s="262">
        <v>2.82E-3</v>
      </c>
      <c r="BA63" s="262">
        <v>1.14E-3</v>
      </c>
      <c r="BB63" s="262">
        <v>7.1999999999999994E-4</v>
      </c>
      <c r="BC63" s="262">
        <v>8.4000000000000014E-4</v>
      </c>
      <c r="BD63" s="262">
        <v>1.0200000000000001E-3</v>
      </c>
      <c r="BE63" s="262">
        <v>2.0400000000000001E-3</v>
      </c>
      <c r="BF63" s="262">
        <v>4.8600000000000006E-3</v>
      </c>
      <c r="BG63" s="262">
        <v>6.660000000000001E-3</v>
      </c>
      <c r="BH63" s="262">
        <v>7.4400000000000004E-3</v>
      </c>
      <c r="BI63" s="262">
        <v>1.98E-3</v>
      </c>
      <c r="BJ63" s="262">
        <v>8.6400000000000001E-3</v>
      </c>
      <c r="BK63" s="262">
        <v>9.3600000000000003E-3</v>
      </c>
      <c r="BL63" s="262">
        <v>1.1519999999999999E-2</v>
      </c>
      <c r="BM63" s="262">
        <v>2.2200000000000002E-3</v>
      </c>
      <c r="BN63" s="262">
        <v>3.48E-3</v>
      </c>
      <c r="BO63" s="262">
        <v>2.0999999999999999E-3</v>
      </c>
      <c r="BP63" s="262">
        <v>4.3200000000000001E-3</v>
      </c>
    </row>
    <row r="64" spans="1:68" x14ac:dyDescent="0.25">
      <c r="C64" t="s">
        <v>622</v>
      </c>
      <c r="D64" s="255">
        <f t="shared" si="1"/>
        <v>0.17402957918339679</v>
      </c>
      <c r="E64" s="260">
        <f t="shared" si="2"/>
        <v>3337.3652400000001</v>
      </c>
      <c r="F64" s="255">
        <f t="shared" si="3"/>
        <v>0.1752542848496676</v>
      </c>
      <c r="G64" s="260">
        <f t="shared" si="4"/>
        <v>9070338.088680001</v>
      </c>
      <c r="H64" s="255">
        <f t="shared" si="5"/>
        <v>-0.1608529815280694</v>
      </c>
      <c r="I64" s="260">
        <f t="shared" si="6"/>
        <v>99.301183610248756</v>
      </c>
      <c r="J64" s="262">
        <v>0.13397999999999999</v>
      </c>
      <c r="K64" s="262">
        <v>0.20183999999999996</v>
      </c>
      <c r="L64" s="262">
        <v>8.1779999999999992E-2</v>
      </c>
      <c r="M64" s="262">
        <v>8.1779999999999992E-2</v>
      </c>
      <c r="N64" s="262">
        <v>0.10091999999999998</v>
      </c>
      <c r="O64" s="262">
        <v>0.11658</v>
      </c>
      <c r="P64" s="262">
        <v>0.19835999999999998</v>
      </c>
      <c r="Q64" s="262">
        <v>9.5700000000000007E-2</v>
      </c>
      <c r="R64" s="262">
        <v>8.3519999999999997E-2</v>
      </c>
      <c r="S64" s="262">
        <v>0.11831999999999999</v>
      </c>
      <c r="T64" s="262">
        <v>0.10613999999999998</v>
      </c>
      <c r="U64" s="262">
        <v>8.3519999999999997E-2</v>
      </c>
      <c r="V64" s="262">
        <v>0.20357999999999998</v>
      </c>
      <c r="W64" s="262">
        <v>0.17921999999999999</v>
      </c>
      <c r="X64" s="262">
        <v>0.37584000000000001</v>
      </c>
      <c r="Y64" s="262">
        <v>0.30101999999999995</v>
      </c>
      <c r="Z64" s="262">
        <v>0.34799999999999998</v>
      </c>
      <c r="AA64" s="262">
        <v>0.16181999999999999</v>
      </c>
      <c r="AB64" s="262">
        <v>0.30623999999999996</v>
      </c>
      <c r="AC64" s="262">
        <v>0.2349</v>
      </c>
      <c r="AD64" s="262">
        <v>0.11831999999999999</v>
      </c>
      <c r="AE64" s="262">
        <v>0.10439999999999999</v>
      </c>
      <c r="AF64" s="262">
        <v>0.12875999999999999</v>
      </c>
      <c r="AG64" s="262">
        <v>0.12527999999999997</v>
      </c>
      <c r="AH64" s="262">
        <v>0.12005999999999999</v>
      </c>
      <c r="AI64" s="262">
        <v>0.16529999999999997</v>
      </c>
      <c r="AJ64" s="262">
        <v>0.12353999999999998</v>
      </c>
      <c r="AK64" s="262">
        <v>0.1305</v>
      </c>
      <c r="AL64" s="262">
        <v>0.10962</v>
      </c>
      <c r="AM64" s="262">
        <v>0.10439999999999999</v>
      </c>
      <c r="AN64" s="262">
        <v>6.4379999999999993E-2</v>
      </c>
      <c r="AO64" s="262">
        <v>0.25403999999999999</v>
      </c>
      <c r="AP64" s="262">
        <v>0.20705999999999997</v>
      </c>
      <c r="AQ64" s="262">
        <v>0.17921999999999999</v>
      </c>
      <c r="AR64" s="262">
        <v>0.17748</v>
      </c>
      <c r="AS64" s="262">
        <v>0.40193999999999996</v>
      </c>
      <c r="AT64" s="262">
        <v>0.22619999999999998</v>
      </c>
      <c r="AU64" s="262">
        <v>0.17573999999999998</v>
      </c>
      <c r="AV64" s="262">
        <v>0.17921999999999999</v>
      </c>
      <c r="AW64" s="262">
        <v>0.16181999999999999</v>
      </c>
      <c r="AX64" s="262">
        <v>0.14441999999999999</v>
      </c>
      <c r="AY64" s="262">
        <v>0.15137999999999999</v>
      </c>
      <c r="AZ64" s="262">
        <v>0.15311999999999998</v>
      </c>
      <c r="BA64" s="262">
        <v>0.19488</v>
      </c>
      <c r="BB64" s="262">
        <v>0.10613999999999998</v>
      </c>
      <c r="BC64" s="262">
        <v>6.7860000000000004E-2</v>
      </c>
      <c r="BD64" s="262">
        <v>0.17226</v>
      </c>
      <c r="BE64" s="262">
        <v>0.25751999999999997</v>
      </c>
      <c r="BF64" s="262">
        <v>0.36713999999999997</v>
      </c>
      <c r="BG64" s="262">
        <v>0.29927999999999999</v>
      </c>
      <c r="BH64" s="262">
        <v>0.27144000000000001</v>
      </c>
      <c r="BI64" s="262">
        <v>0.1827</v>
      </c>
      <c r="BJ64" s="262">
        <v>0.19314000000000001</v>
      </c>
      <c r="BK64" s="262">
        <v>0.30449999999999999</v>
      </c>
      <c r="BL64" s="262">
        <v>0.22445999999999999</v>
      </c>
      <c r="BM64" s="262">
        <v>0.16529999999999997</v>
      </c>
      <c r="BN64" s="262">
        <v>0.26100000000000001</v>
      </c>
      <c r="BO64" s="262">
        <v>0.25925999999999999</v>
      </c>
      <c r="BP64" s="262">
        <v>0.41759999999999997</v>
      </c>
    </row>
    <row r="65" spans="1:68" x14ac:dyDescent="0.25">
      <c r="B65" s="254" t="s">
        <v>429</v>
      </c>
      <c r="C65" s="254" t="s">
        <v>623</v>
      </c>
      <c r="D65" s="255">
        <f t="shared" si="1"/>
        <v>0.65401873494289986</v>
      </c>
      <c r="E65" s="260">
        <f t="shared" si="2"/>
        <v>12542.117279999991</v>
      </c>
      <c r="F65" s="255">
        <f t="shared" si="3"/>
        <v>0.68138883227804725</v>
      </c>
      <c r="G65" s="260">
        <f t="shared" si="4"/>
        <v>35265483.43120002</v>
      </c>
      <c r="H65" s="255">
        <f t="shared" si="5"/>
        <v>-0.47488220096647521</v>
      </c>
      <c r="I65" s="260">
        <f t="shared" si="6"/>
        <v>95.983189621167909</v>
      </c>
      <c r="J65" s="262">
        <v>0.69784000000000002</v>
      </c>
      <c r="K65" s="262">
        <v>0.71126000000000011</v>
      </c>
      <c r="L65" s="262">
        <v>0.71126000000000011</v>
      </c>
      <c r="M65" s="262">
        <v>0.74481000000000008</v>
      </c>
      <c r="N65" s="262">
        <v>0.7246800000000001</v>
      </c>
      <c r="O65" s="262">
        <v>0.61732000000000009</v>
      </c>
      <c r="P65" s="262">
        <v>0.68442000000000003</v>
      </c>
      <c r="Q65" s="262">
        <v>0.67100000000000004</v>
      </c>
      <c r="R65" s="262">
        <v>0.62403000000000008</v>
      </c>
      <c r="S65" s="262">
        <v>0.73810000000000009</v>
      </c>
      <c r="T65" s="262">
        <v>0.69784000000000002</v>
      </c>
      <c r="U65" s="262">
        <v>0.82533000000000001</v>
      </c>
      <c r="V65" s="262">
        <v>0.79849000000000003</v>
      </c>
      <c r="W65" s="262">
        <v>0.7246800000000001</v>
      </c>
      <c r="X65" s="262">
        <v>0.78507000000000005</v>
      </c>
      <c r="Y65" s="262">
        <v>0.73810000000000009</v>
      </c>
      <c r="Z65" s="262">
        <v>0.75822999999999996</v>
      </c>
      <c r="AA65" s="262">
        <v>0.59048</v>
      </c>
      <c r="AB65" s="262">
        <v>0.69784000000000002</v>
      </c>
      <c r="AC65" s="262">
        <v>0.63744999999999996</v>
      </c>
      <c r="AD65" s="262">
        <v>0.76493999999999995</v>
      </c>
      <c r="AE65" s="262">
        <v>0.73810000000000009</v>
      </c>
      <c r="AF65" s="262">
        <v>0.73810000000000009</v>
      </c>
      <c r="AG65" s="262">
        <v>0.69113000000000002</v>
      </c>
      <c r="AH65" s="262">
        <v>0.57706000000000002</v>
      </c>
      <c r="AI65" s="262">
        <v>0.67100000000000004</v>
      </c>
      <c r="AJ65" s="262">
        <v>0.68442000000000003</v>
      </c>
      <c r="AK65" s="262">
        <v>0.63073999999999997</v>
      </c>
      <c r="AL65" s="262">
        <v>0.61732000000000009</v>
      </c>
      <c r="AM65" s="262">
        <v>0.83204</v>
      </c>
      <c r="AN65" s="262">
        <v>0.91927000000000014</v>
      </c>
      <c r="AO65" s="262">
        <v>0.67771000000000003</v>
      </c>
      <c r="AP65" s="262">
        <v>0.65758000000000005</v>
      </c>
      <c r="AQ65" s="262">
        <v>0.88572000000000006</v>
      </c>
      <c r="AR65" s="262">
        <v>0.85888000000000009</v>
      </c>
      <c r="AS65" s="262">
        <v>0.71126000000000011</v>
      </c>
      <c r="AT65" s="262">
        <v>0.66429000000000005</v>
      </c>
      <c r="AU65" s="262">
        <v>0.69113000000000002</v>
      </c>
      <c r="AV65" s="262">
        <v>0.65758000000000005</v>
      </c>
      <c r="AW65" s="262">
        <v>0.48983000000000004</v>
      </c>
      <c r="AX65" s="262">
        <v>0.62403000000000008</v>
      </c>
      <c r="AY65" s="262">
        <v>0.55693000000000004</v>
      </c>
      <c r="AZ65" s="262">
        <v>0.59048</v>
      </c>
      <c r="BA65" s="262">
        <v>0.67100000000000004</v>
      </c>
      <c r="BB65" s="262">
        <v>0.87901000000000007</v>
      </c>
      <c r="BC65" s="262">
        <v>0.91256000000000015</v>
      </c>
      <c r="BD65" s="262">
        <v>0.70455000000000012</v>
      </c>
      <c r="BE65" s="262">
        <v>0.77835999999999994</v>
      </c>
      <c r="BF65" s="262">
        <v>0.73810000000000009</v>
      </c>
      <c r="BG65" s="262">
        <v>0.67771000000000003</v>
      </c>
      <c r="BH65" s="262">
        <v>0.65087000000000006</v>
      </c>
      <c r="BI65" s="262">
        <v>0.53680000000000005</v>
      </c>
      <c r="BJ65" s="262">
        <v>0.55022000000000004</v>
      </c>
      <c r="BK65" s="262">
        <v>0.63073999999999997</v>
      </c>
      <c r="BL65" s="262">
        <v>0.53680000000000005</v>
      </c>
      <c r="BM65" s="262">
        <v>0.51667000000000007</v>
      </c>
      <c r="BN65" s="262">
        <v>0.59719</v>
      </c>
      <c r="BO65" s="262">
        <v>0.62403000000000008</v>
      </c>
      <c r="BP65" s="262">
        <v>0.7313900000000001</v>
      </c>
    </row>
    <row r="66" spans="1:68" x14ac:dyDescent="0.25">
      <c r="C66" s="254" t="s">
        <v>624</v>
      </c>
      <c r="D66" s="255">
        <f t="shared" si="1"/>
        <v>0.14923876623038015</v>
      </c>
      <c r="E66" s="260">
        <f t="shared" si="2"/>
        <v>2861.9518200000002</v>
      </c>
      <c r="F66" s="255">
        <f t="shared" si="3"/>
        <v>0.14156913075279251</v>
      </c>
      <c r="G66" s="260">
        <f t="shared" si="4"/>
        <v>7326952.8328500018</v>
      </c>
      <c r="H66" s="255">
        <f t="shared" si="5"/>
        <v>0.38766913853998847</v>
      </c>
      <c r="I66" s="260">
        <f t="shared" si="6"/>
        <v>105.41759028737722</v>
      </c>
      <c r="J66" s="262">
        <v>0.12053999999999998</v>
      </c>
      <c r="K66" s="262">
        <v>9.4079999999999997E-2</v>
      </c>
      <c r="L66" s="262">
        <v>0.12053999999999998</v>
      </c>
      <c r="M66" s="262">
        <v>0.10583999999999999</v>
      </c>
      <c r="N66" s="262">
        <v>0.11907</v>
      </c>
      <c r="O66" s="262">
        <v>0.14112</v>
      </c>
      <c r="P66" s="262">
        <v>0.12200999999999999</v>
      </c>
      <c r="Q66" s="262">
        <v>0.11613</v>
      </c>
      <c r="R66" s="262">
        <v>0.13965</v>
      </c>
      <c r="S66" s="262">
        <v>0.1176</v>
      </c>
      <c r="T66" s="262">
        <v>0.12053999999999998</v>
      </c>
      <c r="U66" s="262">
        <v>8.3789999999999989E-2</v>
      </c>
      <c r="V66" s="262">
        <v>0.11613</v>
      </c>
      <c r="W66" s="262">
        <v>0.12494999999999999</v>
      </c>
      <c r="X66" s="262">
        <v>0.13671</v>
      </c>
      <c r="Y66" s="262">
        <v>0.13671</v>
      </c>
      <c r="Z66" s="262">
        <v>0.13671</v>
      </c>
      <c r="AA66" s="262">
        <v>0.18522</v>
      </c>
      <c r="AB66" s="262">
        <v>0.16757999999999998</v>
      </c>
      <c r="AC66" s="262">
        <v>0.17345999999999998</v>
      </c>
      <c r="AD66" s="262">
        <v>0.10730999999999999</v>
      </c>
      <c r="AE66" s="262">
        <v>0.10730999999999999</v>
      </c>
      <c r="AF66" s="262">
        <v>0.11172</v>
      </c>
      <c r="AG66" s="262">
        <v>0.1323</v>
      </c>
      <c r="AH66" s="262">
        <v>0.16317000000000001</v>
      </c>
      <c r="AI66" s="262">
        <v>0.14993999999999999</v>
      </c>
      <c r="AJ66" s="262">
        <v>0.13965</v>
      </c>
      <c r="AK66" s="262">
        <v>0.14552999999999999</v>
      </c>
      <c r="AL66" s="262">
        <v>0.14993999999999999</v>
      </c>
      <c r="AM66" s="262">
        <v>8.8199999999999987E-2</v>
      </c>
      <c r="AN66" s="262">
        <v>6.026999999999999E-2</v>
      </c>
      <c r="AO66" s="262">
        <v>0.15581999999999999</v>
      </c>
      <c r="AP66" s="262">
        <v>0.15729000000000001</v>
      </c>
      <c r="AQ66" s="262">
        <v>7.4969999999999995E-2</v>
      </c>
      <c r="AR66" s="262">
        <v>7.3499999999999996E-2</v>
      </c>
      <c r="AS66" s="262">
        <v>0.16610999999999998</v>
      </c>
      <c r="AT66" s="262">
        <v>0.15729000000000001</v>
      </c>
      <c r="AU66" s="262">
        <v>0.15287999999999999</v>
      </c>
      <c r="AV66" s="262">
        <v>0.16170000000000001</v>
      </c>
      <c r="AW66" s="262">
        <v>0.17639999999999997</v>
      </c>
      <c r="AX66" s="262">
        <v>0.14258999999999999</v>
      </c>
      <c r="AY66" s="262">
        <v>0.16610999999999998</v>
      </c>
      <c r="AZ66" s="262">
        <v>0.16317000000000001</v>
      </c>
      <c r="BA66" s="262">
        <v>0.15434999999999999</v>
      </c>
      <c r="BB66" s="262">
        <v>6.4680000000000001E-2</v>
      </c>
      <c r="BC66" s="262">
        <v>6.3210000000000002E-2</v>
      </c>
      <c r="BD66" s="262">
        <v>0.13671</v>
      </c>
      <c r="BE66" s="262">
        <v>0.1176</v>
      </c>
      <c r="BF66" s="262">
        <v>0.15581999999999999</v>
      </c>
      <c r="BG66" s="262">
        <v>0.17492999999999997</v>
      </c>
      <c r="BH66" s="262">
        <v>0.18668999999999999</v>
      </c>
      <c r="BI66" s="262">
        <v>0.17786999999999997</v>
      </c>
      <c r="BJ66" s="262">
        <v>0.17786999999999997</v>
      </c>
      <c r="BK66" s="262">
        <v>0.17786999999999997</v>
      </c>
      <c r="BL66" s="262">
        <v>0.18228</v>
      </c>
      <c r="BM66" s="262">
        <v>0.17934</v>
      </c>
      <c r="BN66" s="262">
        <v>0.18962999999999999</v>
      </c>
      <c r="BO66" s="262">
        <v>0.17492999999999997</v>
      </c>
      <c r="BP66" s="262">
        <v>0.15581999999999999</v>
      </c>
    </row>
    <row r="67" spans="1:68" x14ac:dyDescent="0.25">
      <c r="C67" s="254" t="s">
        <v>625</v>
      </c>
      <c r="D67" s="255">
        <f t="shared" si="1"/>
        <v>0.13734252489961934</v>
      </c>
      <c r="E67" s="260">
        <f t="shared" si="2"/>
        <v>2633.8176000000003</v>
      </c>
      <c r="F67" s="255">
        <f t="shared" si="3"/>
        <v>0.12705113955865391</v>
      </c>
      <c r="G67" s="260">
        <f t="shared" si="4"/>
        <v>6575569.8432</v>
      </c>
      <c r="H67" s="255">
        <f t="shared" si="5"/>
        <v>0.50551249506480145</v>
      </c>
      <c r="I67" s="260">
        <f t="shared" si="6"/>
        <v>108.10019129046407</v>
      </c>
      <c r="J67" s="262">
        <v>0.13184000000000001</v>
      </c>
      <c r="K67" s="262">
        <v>0.15104000000000001</v>
      </c>
      <c r="L67" s="262">
        <v>0.13184000000000001</v>
      </c>
      <c r="M67" s="262">
        <v>0.11776</v>
      </c>
      <c r="N67" s="262">
        <v>0.12415999999999999</v>
      </c>
      <c r="O67" s="262">
        <v>0.18304000000000001</v>
      </c>
      <c r="P67" s="262">
        <v>0.14208000000000001</v>
      </c>
      <c r="Q67" s="262">
        <v>0.16</v>
      </c>
      <c r="R67" s="262">
        <v>0.18048</v>
      </c>
      <c r="S67" s="262">
        <v>0.11648</v>
      </c>
      <c r="T67" s="262">
        <v>0.14208000000000001</v>
      </c>
      <c r="U67" s="262">
        <v>7.6799999999999993E-2</v>
      </c>
      <c r="V67" s="262">
        <v>7.1680000000000008E-2</v>
      </c>
      <c r="W67" s="262">
        <v>0.11904000000000001</v>
      </c>
      <c r="X67" s="262">
        <v>6.1440000000000002E-2</v>
      </c>
      <c r="Y67" s="262">
        <v>9.6000000000000002E-2</v>
      </c>
      <c r="Z67" s="262">
        <v>7.936E-2</v>
      </c>
      <c r="AA67" s="262">
        <v>0.17536000000000002</v>
      </c>
      <c r="AB67" s="262">
        <v>0.11520000000000001</v>
      </c>
      <c r="AC67" s="262">
        <v>0.13312000000000002</v>
      </c>
      <c r="AD67" s="262">
        <v>9.3439999999999995E-2</v>
      </c>
      <c r="AE67" s="262">
        <v>0.11776</v>
      </c>
      <c r="AF67" s="262">
        <v>0.11776</v>
      </c>
      <c r="AG67" s="262">
        <v>0.13568000000000002</v>
      </c>
      <c r="AH67" s="262">
        <v>0.16128000000000001</v>
      </c>
      <c r="AI67" s="262">
        <v>0.13568000000000002</v>
      </c>
      <c r="AJ67" s="262">
        <v>0.14080000000000001</v>
      </c>
      <c r="AK67" s="262">
        <v>0.14848</v>
      </c>
      <c r="AL67" s="262">
        <v>0.16384000000000001</v>
      </c>
      <c r="AM67" s="262">
        <v>7.424E-2</v>
      </c>
      <c r="AN67" s="262">
        <v>2.5600000000000001E-2</v>
      </c>
      <c r="AO67" s="262">
        <v>0.12544</v>
      </c>
      <c r="AP67" s="262">
        <v>0.13440000000000002</v>
      </c>
      <c r="AQ67" s="262">
        <v>3.8399999999999997E-2</v>
      </c>
      <c r="AR67" s="262">
        <v>5.2479999999999999E-2</v>
      </c>
      <c r="AS67" s="262">
        <v>8.5760000000000003E-2</v>
      </c>
      <c r="AT67" s="262">
        <v>0.1216</v>
      </c>
      <c r="AU67" s="262">
        <v>0.11520000000000001</v>
      </c>
      <c r="AV67" s="262">
        <v>0.1216</v>
      </c>
      <c r="AW67" s="262">
        <v>0.15487999999999999</v>
      </c>
      <c r="AX67" s="262">
        <v>0.15104000000000001</v>
      </c>
      <c r="AY67" s="262">
        <v>0.17663999999999999</v>
      </c>
      <c r="AZ67" s="262">
        <v>0.15615999999999999</v>
      </c>
      <c r="BA67" s="262">
        <v>0.13056000000000001</v>
      </c>
      <c r="BB67" s="262">
        <v>4.224E-2</v>
      </c>
      <c r="BC67" s="262">
        <v>3.2000000000000001E-2</v>
      </c>
      <c r="BD67" s="262">
        <v>0.10752</v>
      </c>
      <c r="BE67" s="262">
        <v>7.6799999999999993E-2</v>
      </c>
      <c r="BF67" s="262">
        <v>8.9599999999999999E-2</v>
      </c>
      <c r="BG67" s="262">
        <v>0.10752</v>
      </c>
      <c r="BH67" s="262">
        <v>0.11520000000000001</v>
      </c>
      <c r="BI67" s="262">
        <v>0.1792</v>
      </c>
      <c r="BJ67" s="262">
        <v>0.16256000000000001</v>
      </c>
      <c r="BK67" s="262">
        <v>0.13184000000000001</v>
      </c>
      <c r="BL67" s="262">
        <v>0.16256000000000001</v>
      </c>
      <c r="BM67" s="262">
        <v>0.17024</v>
      </c>
      <c r="BN67" s="262">
        <v>0.14208000000000001</v>
      </c>
      <c r="BO67" s="262">
        <v>0.12928000000000001</v>
      </c>
      <c r="BP67" s="262">
        <v>8.5760000000000003E-2</v>
      </c>
    </row>
    <row r="68" spans="1:68" x14ac:dyDescent="0.25">
      <c r="C68" s="254" t="s">
        <v>626</v>
      </c>
      <c r="D68" s="255">
        <f t="shared" si="1"/>
        <v>5.8660940188767795E-2</v>
      </c>
      <c r="E68" s="260">
        <f t="shared" si="2"/>
        <v>1124.94085</v>
      </c>
      <c r="F68" s="255">
        <f t="shared" si="3"/>
        <v>5.1390293038587345E-2</v>
      </c>
      <c r="G68" s="260">
        <f t="shared" si="4"/>
        <v>2659720.0332999998</v>
      </c>
      <c r="H68" s="255">
        <f t="shared" si="5"/>
        <v>0.31585550924363986</v>
      </c>
      <c r="I68" s="260">
        <f t="shared" si="6"/>
        <v>114.14789976916681</v>
      </c>
      <c r="J68" s="262">
        <v>4.0149999999999998E-2</v>
      </c>
      <c r="K68" s="262">
        <v>4.0149999999999998E-2</v>
      </c>
      <c r="L68" s="262">
        <v>4.0149999999999998E-2</v>
      </c>
      <c r="M68" s="262">
        <v>4.0149999999999998E-2</v>
      </c>
      <c r="N68" s="262">
        <v>4.4000000000000004E-2</v>
      </c>
      <c r="O68" s="262">
        <v>5.3350000000000002E-2</v>
      </c>
      <c r="P68" s="262">
        <v>4.2349999999999999E-2</v>
      </c>
      <c r="Q68" s="262">
        <v>5.5550000000000002E-2</v>
      </c>
      <c r="R68" s="262">
        <v>4.675E-2</v>
      </c>
      <c r="S68" s="262">
        <v>2.9700000000000001E-2</v>
      </c>
      <c r="T68" s="262">
        <v>3.5750000000000004E-2</v>
      </c>
      <c r="U68" s="262">
        <v>2.53E-2</v>
      </c>
      <c r="V68" s="262">
        <v>2.2000000000000002E-2</v>
      </c>
      <c r="W68" s="262">
        <v>4.3450000000000003E-2</v>
      </c>
      <c r="X68" s="262">
        <v>2.64E-2</v>
      </c>
      <c r="Y68" s="262">
        <v>3.465E-2</v>
      </c>
      <c r="Z68" s="262">
        <v>2.8050000000000002E-2</v>
      </c>
      <c r="AA68" s="262">
        <v>4.1250000000000002E-2</v>
      </c>
      <c r="AB68" s="262">
        <v>3.0800000000000004E-2</v>
      </c>
      <c r="AC68" s="262">
        <v>4.9500000000000002E-2</v>
      </c>
      <c r="AD68" s="262">
        <v>4.1800000000000004E-2</v>
      </c>
      <c r="AE68" s="262">
        <v>4.1800000000000004E-2</v>
      </c>
      <c r="AF68" s="262">
        <v>3.9050000000000001E-2</v>
      </c>
      <c r="AG68" s="262">
        <v>4.3450000000000003E-2</v>
      </c>
      <c r="AH68" s="262">
        <v>8.3600000000000008E-2</v>
      </c>
      <c r="AI68" s="262">
        <v>3.9050000000000001E-2</v>
      </c>
      <c r="AJ68" s="262">
        <v>4.3450000000000003E-2</v>
      </c>
      <c r="AK68" s="262">
        <v>6.6000000000000003E-2</v>
      </c>
      <c r="AL68" s="262">
        <v>6.2699999999999992E-2</v>
      </c>
      <c r="AM68" s="262">
        <v>1.6500000000000001E-2</v>
      </c>
      <c r="AN68" s="262">
        <v>1.6500000000000001E-2</v>
      </c>
      <c r="AO68" s="262">
        <v>3.9050000000000001E-2</v>
      </c>
      <c r="AP68" s="262">
        <v>4.5099999999999994E-2</v>
      </c>
      <c r="AQ68" s="262">
        <v>1.21E-2</v>
      </c>
      <c r="AR68" s="262">
        <v>2.53E-2</v>
      </c>
      <c r="AS68" s="262">
        <v>2.53E-2</v>
      </c>
      <c r="AT68" s="262">
        <v>6.4349999999999991E-2</v>
      </c>
      <c r="AU68" s="262">
        <v>4.675E-2</v>
      </c>
      <c r="AV68" s="262">
        <v>5.3899999999999997E-2</v>
      </c>
      <c r="AW68" s="262">
        <v>0.16445000000000001</v>
      </c>
      <c r="AX68" s="262">
        <v>7.9199999999999993E-2</v>
      </c>
      <c r="AY68" s="262">
        <v>9.1299999999999992E-2</v>
      </c>
      <c r="AZ68" s="262">
        <v>8.3049999999999999E-2</v>
      </c>
      <c r="BA68" s="262">
        <v>5.5550000000000002E-2</v>
      </c>
      <c r="BB68" s="262">
        <v>2.4750000000000001E-2</v>
      </c>
      <c r="BC68" s="262">
        <v>1.0450000000000001E-2</v>
      </c>
      <c r="BD68" s="262">
        <v>4.675E-2</v>
      </c>
      <c r="BE68" s="262">
        <v>2.5849999999999998E-2</v>
      </c>
      <c r="BF68" s="262">
        <v>2.86E-2</v>
      </c>
      <c r="BG68" s="262">
        <v>4.5099999999999994E-2</v>
      </c>
      <c r="BH68" s="262">
        <v>4.3450000000000003E-2</v>
      </c>
      <c r="BI68" s="262">
        <v>0.1111</v>
      </c>
      <c r="BJ68" s="262">
        <v>0.1111</v>
      </c>
      <c r="BK68" s="262">
        <v>7.7549999999999994E-2</v>
      </c>
      <c r="BL68" s="262">
        <v>0.12100000000000001</v>
      </c>
      <c r="BM68" s="262">
        <v>0.1265</v>
      </c>
      <c r="BN68" s="262">
        <v>6.6549999999999998E-2</v>
      </c>
      <c r="BO68" s="262">
        <v>7.2599999999999998E-2</v>
      </c>
      <c r="BP68" s="262">
        <v>3.465E-2</v>
      </c>
    </row>
    <row r="69" spans="1:68" x14ac:dyDescent="0.25">
      <c r="B69" s="254" t="s">
        <v>627</v>
      </c>
      <c r="C69" s="254" t="s">
        <v>257</v>
      </c>
      <c r="D69" s="255">
        <f t="shared" si="1"/>
        <v>0.17784116702299635</v>
      </c>
      <c r="E69" s="260">
        <f t="shared" si="2"/>
        <v>3410.4600600000012</v>
      </c>
      <c r="F69" s="255">
        <f t="shared" si="3"/>
        <v>0.1845893098007354</v>
      </c>
      <c r="G69" s="260">
        <f t="shared" si="4"/>
        <v>9553475.1055300012</v>
      </c>
      <c r="H69" s="255">
        <f t="shared" si="5"/>
        <v>-0.23142670525038736</v>
      </c>
      <c r="I69" s="260">
        <f t="shared" si="6"/>
        <v>96.344239660994617</v>
      </c>
      <c r="J69" s="262">
        <v>0.10244</v>
      </c>
      <c r="K69" s="262">
        <v>0.10441</v>
      </c>
      <c r="L69" s="262">
        <v>9.8500000000000004E-2</v>
      </c>
      <c r="M69" s="262">
        <v>0.11426</v>
      </c>
      <c r="N69" s="262">
        <v>0.10835000000000002</v>
      </c>
      <c r="O69" s="262">
        <v>8.4710000000000008E-2</v>
      </c>
      <c r="P69" s="262">
        <v>0.14183999999999999</v>
      </c>
      <c r="Q69" s="262">
        <v>0.10638000000000002</v>
      </c>
      <c r="R69" s="262">
        <v>7.486000000000001E-2</v>
      </c>
      <c r="S69" s="262">
        <v>0.15366000000000002</v>
      </c>
      <c r="T69" s="262">
        <v>0.16153999999999999</v>
      </c>
      <c r="U69" s="262">
        <v>0.21079000000000003</v>
      </c>
      <c r="V69" s="262">
        <v>0.33687</v>
      </c>
      <c r="W69" s="262">
        <v>0.13986999999999999</v>
      </c>
      <c r="X69" s="262">
        <v>0.17927000000000001</v>
      </c>
      <c r="Y69" s="262">
        <v>0.17730000000000001</v>
      </c>
      <c r="Z69" s="262">
        <v>0.22261</v>
      </c>
      <c r="AA69" s="262">
        <v>0.11623</v>
      </c>
      <c r="AB69" s="262">
        <v>0.21079000000000003</v>
      </c>
      <c r="AC69" s="262">
        <v>0.13789999999999999</v>
      </c>
      <c r="AD69" s="262">
        <v>0.16942000000000002</v>
      </c>
      <c r="AE69" s="262">
        <v>0.13199000000000002</v>
      </c>
      <c r="AF69" s="262">
        <v>0.18715000000000001</v>
      </c>
      <c r="AG69" s="262">
        <v>0.12411000000000001</v>
      </c>
      <c r="AH69" s="262">
        <v>0.10244</v>
      </c>
      <c r="AI69" s="262">
        <v>0.17336000000000001</v>
      </c>
      <c r="AJ69" s="262">
        <v>0.15563000000000002</v>
      </c>
      <c r="AK69" s="262">
        <v>0.12805</v>
      </c>
      <c r="AL69" s="262">
        <v>0.11426</v>
      </c>
      <c r="AM69" s="262">
        <v>0.28761999999999999</v>
      </c>
      <c r="AN69" s="262">
        <v>0.53978000000000004</v>
      </c>
      <c r="AO69" s="262">
        <v>0.17336000000000001</v>
      </c>
      <c r="AP69" s="262">
        <v>0.16942000000000002</v>
      </c>
      <c r="AQ69" s="262">
        <v>0.21276000000000003</v>
      </c>
      <c r="AR69" s="262">
        <v>0.14774999999999999</v>
      </c>
      <c r="AS69" s="262">
        <v>0.22852</v>
      </c>
      <c r="AT69" s="262">
        <v>0.20685000000000001</v>
      </c>
      <c r="AU69" s="262">
        <v>0.21276000000000003</v>
      </c>
      <c r="AV69" s="262">
        <v>0.19306000000000001</v>
      </c>
      <c r="AW69" s="262">
        <v>0.10835000000000002</v>
      </c>
      <c r="AX69" s="262">
        <v>0.17336000000000001</v>
      </c>
      <c r="AY69" s="262">
        <v>0.13002000000000002</v>
      </c>
      <c r="AZ69" s="262">
        <v>0.14380999999999999</v>
      </c>
      <c r="BA69" s="262">
        <v>0.2364</v>
      </c>
      <c r="BB69" s="262">
        <v>0.49250000000000005</v>
      </c>
      <c r="BC69" s="262">
        <v>0.60282000000000002</v>
      </c>
      <c r="BD69" s="262">
        <v>0.26398000000000005</v>
      </c>
      <c r="BE69" s="262">
        <v>0.41370000000000001</v>
      </c>
      <c r="BF69" s="262">
        <v>0.33293</v>
      </c>
      <c r="BG69" s="262">
        <v>0.26201000000000002</v>
      </c>
      <c r="BH69" s="262">
        <v>0.23246</v>
      </c>
      <c r="BI69" s="262">
        <v>0.14972000000000002</v>
      </c>
      <c r="BJ69" s="262">
        <v>0.13199000000000002</v>
      </c>
      <c r="BK69" s="262">
        <v>0.22261</v>
      </c>
      <c r="BL69" s="262">
        <v>0.13986999999999999</v>
      </c>
      <c r="BM69" s="262">
        <v>0.13789999999999999</v>
      </c>
      <c r="BN69" s="262">
        <v>0.24231</v>
      </c>
      <c r="BO69" s="262">
        <v>0.26398000000000005</v>
      </c>
      <c r="BP69" s="262">
        <v>0.42748999999999998</v>
      </c>
    </row>
    <row r="70" spans="1:68" x14ac:dyDescent="0.25">
      <c r="C70" s="254" t="s">
        <v>259</v>
      </c>
      <c r="D70" s="255">
        <f t="shared" si="1"/>
        <v>0.3453895233873911</v>
      </c>
      <c r="E70" s="260">
        <f t="shared" si="2"/>
        <v>6623.534889999999</v>
      </c>
      <c r="F70" s="255">
        <f t="shared" si="3"/>
        <v>0.3578084923460978</v>
      </c>
      <c r="G70" s="260">
        <f t="shared" si="4"/>
        <v>18518485.863919996</v>
      </c>
      <c r="H70" s="255">
        <f t="shared" si="5"/>
        <v>4.3501144993771813E-2</v>
      </c>
      <c r="I70" s="260">
        <f t="shared" si="6"/>
        <v>96.529157573293659</v>
      </c>
      <c r="J70" s="262">
        <v>0.19195000000000001</v>
      </c>
      <c r="K70" s="262">
        <v>0.28617999999999999</v>
      </c>
      <c r="L70" s="262">
        <v>0.35597999999999996</v>
      </c>
      <c r="M70" s="262">
        <v>0.43973999999999996</v>
      </c>
      <c r="N70" s="262">
        <v>0.40134999999999993</v>
      </c>
      <c r="O70" s="262">
        <v>0.34550999999999998</v>
      </c>
      <c r="P70" s="262">
        <v>0.36645</v>
      </c>
      <c r="Q70" s="262">
        <v>0.32107999999999998</v>
      </c>
      <c r="R70" s="262">
        <v>0.32805999999999996</v>
      </c>
      <c r="S70" s="262">
        <v>0.41879999999999995</v>
      </c>
      <c r="T70" s="262">
        <v>0.38041000000000003</v>
      </c>
      <c r="U70" s="262">
        <v>0.50605</v>
      </c>
      <c r="V70" s="262">
        <v>0.40483999999999992</v>
      </c>
      <c r="W70" s="262">
        <v>0.34550999999999998</v>
      </c>
      <c r="X70" s="262">
        <v>0.43973999999999996</v>
      </c>
      <c r="Y70" s="262">
        <v>0.37342999999999998</v>
      </c>
      <c r="Z70" s="262">
        <v>0.37342999999999998</v>
      </c>
      <c r="AA70" s="262">
        <v>0.35597999999999996</v>
      </c>
      <c r="AB70" s="262">
        <v>0.39436999999999994</v>
      </c>
      <c r="AC70" s="262">
        <v>0.26174999999999998</v>
      </c>
      <c r="AD70" s="262">
        <v>0.47813</v>
      </c>
      <c r="AE70" s="262">
        <v>0.46766000000000002</v>
      </c>
      <c r="AF70" s="262">
        <v>0.43973999999999996</v>
      </c>
      <c r="AG70" s="262">
        <v>0.40134999999999993</v>
      </c>
      <c r="AH70" s="262">
        <v>0.20939999999999998</v>
      </c>
      <c r="AI70" s="262">
        <v>0.39785999999999994</v>
      </c>
      <c r="AJ70" s="262">
        <v>0.39088000000000001</v>
      </c>
      <c r="AK70" s="262">
        <v>0.28617999999999999</v>
      </c>
      <c r="AL70" s="262">
        <v>0.34201999999999999</v>
      </c>
      <c r="AM70" s="262">
        <v>0.45369999999999999</v>
      </c>
      <c r="AN70" s="262">
        <v>0.35947000000000001</v>
      </c>
      <c r="AO70" s="262">
        <v>0.38041000000000003</v>
      </c>
      <c r="AP70" s="262">
        <v>0.38041000000000003</v>
      </c>
      <c r="AQ70" s="262">
        <v>0.18845999999999999</v>
      </c>
      <c r="AR70" s="262">
        <v>0.20241999999999996</v>
      </c>
      <c r="AS70" s="262">
        <v>0.35947000000000001</v>
      </c>
      <c r="AT70" s="262">
        <v>0.35248999999999997</v>
      </c>
      <c r="AU70" s="262">
        <v>0.38041000000000003</v>
      </c>
      <c r="AV70" s="262">
        <v>0.36993999999999999</v>
      </c>
      <c r="AW70" s="262">
        <v>0.18148</v>
      </c>
      <c r="AX70" s="262">
        <v>0.33852999999999994</v>
      </c>
      <c r="AY70" s="262">
        <v>0.30362999999999996</v>
      </c>
      <c r="AZ70" s="262">
        <v>0.30013999999999996</v>
      </c>
      <c r="BA70" s="262">
        <v>0.34201999999999999</v>
      </c>
      <c r="BB70" s="262">
        <v>0.34899999999999998</v>
      </c>
      <c r="BC70" s="262">
        <v>0.32456999999999997</v>
      </c>
      <c r="BD70" s="262">
        <v>0.36296</v>
      </c>
      <c r="BE70" s="262">
        <v>0.33852999999999994</v>
      </c>
      <c r="BF70" s="262">
        <v>0.36645</v>
      </c>
      <c r="BG70" s="262">
        <v>0.34899999999999998</v>
      </c>
      <c r="BH70" s="262">
        <v>0.34899999999999998</v>
      </c>
      <c r="BI70" s="262">
        <v>0.28269</v>
      </c>
      <c r="BJ70" s="262">
        <v>0.23732</v>
      </c>
      <c r="BK70" s="262">
        <v>0.26523999999999998</v>
      </c>
      <c r="BL70" s="262">
        <v>0.22685</v>
      </c>
      <c r="BM70" s="262">
        <v>0.26174999999999998</v>
      </c>
      <c r="BN70" s="262">
        <v>0.30362999999999996</v>
      </c>
      <c r="BO70" s="262">
        <v>0.30362999999999996</v>
      </c>
      <c r="BP70" s="262">
        <v>0.30362999999999996</v>
      </c>
    </row>
    <row r="71" spans="1:68" x14ac:dyDescent="0.25">
      <c r="C71" s="254" t="s">
        <v>261</v>
      </c>
      <c r="D71" s="255">
        <f t="shared" si="1"/>
        <v>0.37538446680919857</v>
      </c>
      <c r="E71" s="260">
        <f t="shared" si="2"/>
        <v>7198.7479200000007</v>
      </c>
      <c r="F71" s="255">
        <f t="shared" si="3"/>
        <v>0.35969687645844972</v>
      </c>
      <c r="G71" s="260">
        <f t="shared" si="4"/>
        <v>18616219.750170004</v>
      </c>
      <c r="H71" s="255">
        <f t="shared" si="5"/>
        <v>0.31286521525240546</v>
      </c>
      <c r="I71" s="260">
        <f t="shared" si="6"/>
        <v>104.36133627436739</v>
      </c>
      <c r="J71" s="262">
        <v>0.48552000000000001</v>
      </c>
      <c r="K71" s="262">
        <v>0.44982</v>
      </c>
      <c r="L71" s="262">
        <v>0.39269999999999999</v>
      </c>
      <c r="M71" s="262">
        <v>0.35699999999999998</v>
      </c>
      <c r="N71" s="262">
        <v>0.37485000000000002</v>
      </c>
      <c r="O71" s="262">
        <v>0.45695999999999998</v>
      </c>
      <c r="P71" s="262">
        <v>0.41768999999999995</v>
      </c>
      <c r="Q71" s="262">
        <v>0.43196999999999997</v>
      </c>
      <c r="R71" s="262">
        <v>0.48194999999999999</v>
      </c>
      <c r="S71" s="262">
        <v>0.36413999999999996</v>
      </c>
      <c r="T71" s="262">
        <v>0.39269999999999999</v>
      </c>
      <c r="U71" s="262">
        <v>0.23205000000000001</v>
      </c>
      <c r="V71" s="262">
        <v>0.24276</v>
      </c>
      <c r="W71" s="262">
        <v>0.39269999999999999</v>
      </c>
      <c r="X71" s="262">
        <v>0.31415999999999999</v>
      </c>
      <c r="Y71" s="262">
        <v>0.35699999999999998</v>
      </c>
      <c r="Z71" s="262">
        <v>0.34271999999999997</v>
      </c>
      <c r="AA71" s="262">
        <v>0.44982</v>
      </c>
      <c r="AB71" s="262">
        <v>0.32844000000000001</v>
      </c>
      <c r="AC71" s="262">
        <v>0.43553999999999998</v>
      </c>
      <c r="AD71" s="262">
        <v>0.28203</v>
      </c>
      <c r="AE71" s="262">
        <v>0.31415999999999999</v>
      </c>
      <c r="AF71" s="262">
        <v>0.31415999999999999</v>
      </c>
      <c r="AG71" s="262">
        <v>0.38913000000000003</v>
      </c>
      <c r="AH71" s="262">
        <v>0.42839999999999995</v>
      </c>
      <c r="AI71" s="262">
        <v>0.36770999999999998</v>
      </c>
      <c r="AJ71" s="262">
        <v>0.37485000000000002</v>
      </c>
      <c r="AK71" s="262">
        <v>0.43911</v>
      </c>
      <c r="AL71" s="262">
        <v>0.43196999999999997</v>
      </c>
      <c r="AM71" s="262">
        <v>0.22491</v>
      </c>
      <c r="AN71" s="262">
        <v>0.11423999999999999</v>
      </c>
      <c r="AO71" s="262">
        <v>0.37128</v>
      </c>
      <c r="AP71" s="262">
        <v>0.37485000000000002</v>
      </c>
      <c r="AQ71" s="262">
        <v>0.31773000000000001</v>
      </c>
      <c r="AR71" s="262">
        <v>0.37841999999999998</v>
      </c>
      <c r="AS71" s="262">
        <v>0.32486999999999999</v>
      </c>
      <c r="AT71" s="262">
        <v>0.34271999999999997</v>
      </c>
      <c r="AU71" s="262">
        <v>0.34271999999999997</v>
      </c>
      <c r="AV71" s="262">
        <v>0.34986</v>
      </c>
      <c r="AW71" s="262">
        <v>0.37841999999999998</v>
      </c>
      <c r="AX71" s="262">
        <v>0.37485000000000002</v>
      </c>
      <c r="AY71" s="262">
        <v>0.43196999999999997</v>
      </c>
      <c r="AZ71" s="262">
        <v>0.43196999999999997</v>
      </c>
      <c r="BA71" s="262">
        <v>0.34986</v>
      </c>
      <c r="BB71" s="262">
        <v>0.13208999999999999</v>
      </c>
      <c r="BC71" s="262">
        <v>8.2110000000000002E-2</v>
      </c>
      <c r="BD71" s="262">
        <v>0.29630999999999996</v>
      </c>
      <c r="BE71" s="262">
        <v>0.22491</v>
      </c>
      <c r="BF71" s="262">
        <v>0.25346999999999997</v>
      </c>
      <c r="BG71" s="262">
        <v>0.32129999999999997</v>
      </c>
      <c r="BH71" s="262">
        <v>0.34628999999999999</v>
      </c>
      <c r="BI71" s="262">
        <v>0.42482999999999999</v>
      </c>
      <c r="BJ71" s="262">
        <v>0.42482999999999999</v>
      </c>
      <c r="BK71" s="262">
        <v>0.38199</v>
      </c>
      <c r="BL71" s="262">
        <v>0.42839999999999995</v>
      </c>
      <c r="BM71" s="262">
        <v>0.43196999999999997</v>
      </c>
      <c r="BN71" s="262">
        <v>0.35699999999999998</v>
      </c>
      <c r="BO71" s="262">
        <v>0.33914999999999995</v>
      </c>
      <c r="BP71" s="262">
        <v>0.22491</v>
      </c>
    </row>
    <row r="72" spans="1:68" x14ac:dyDescent="0.25">
      <c r="C72" s="254" t="s">
        <v>263</v>
      </c>
      <c r="D72" s="255">
        <f t="shared" si="1"/>
        <v>0.10092734421442354</v>
      </c>
      <c r="E72" s="260">
        <f t="shared" si="2"/>
        <v>1935.4836800000003</v>
      </c>
      <c r="F72" s="255">
        <f t="shared" si="3"/>
        <v>9.7850285507377982E-2</v>
      </c>
      <c r="G72" s="260">
        <f t="shared" si="4"/>
        <v>5064270.8815199994</v>
      </c>
      <c r="H72" s="255">
        <f t="shared" si="5"/>
        <v>-8.4590418021404296E-2</v>
      </c>
      <c r="I72" s="260">
        <f t="shared" si="6"/>
        <v>103.14465991702552</v>
      </c>
      <c r="J72" s="262">
        <v>0.15132000000000001</v>
      </c>
      <c r="K72" s="262">
        <v>0.14841000000000001</v>
      </c>
      <c r="L72" s="262">
        <v>0.15035000000000001</v>
      </c>
      <c r="M72" s="262">
        <v>8.8270000000000001E-2</v>
      </c>
      <c r="N72" s="262">
        <v>0.10864000000000001</v>
      </c>
      <c r="O72" s="262">
        <v>0.11252</v>
      </c>
      <c r="P72" s="262">
        <v>0.10282000000000001</v>
      </c>
      <c r="Q72" s="262">
        <v>0.13192000000000001</v>
      </c>
      <c r="R72" s="262">
        <v>0.11737</v>
      </c>
      <c r="S72" s="262">
        <v>5.917E-2</v>
      </c>
      <c r="T72" s="262">
        <v>7.0809999999999998E-2</v>
      </c>
      <c r="U72" s="262">
        <v>4.7530000000000003E-2</v>
      </c>
      <c r="V72" s="262">
        <v>3.8800000000000001E-2</v>
      </c>
      <c r="W72" s="262">
        <v>0.12416000000000001</v>
      </c>
      <c r="X72" s="262">
        <v>6.0139999999999999E-2</v>
      </c>
      <c r="Y72" s="262">
        <v>9.4090000000000007E-2</v>
      </c>
      <c r="Z72" s="262">
        <v>8.6330000000000004E-2</v>
      </c>
      <c r="AA72" s="262">
        <v>8.5360000000000005E-2</v>
      </c>
      <c r="AB72" s="262">
        <v>6.3050000000000009E-2</v>
      </c>
      <c r="AC72" s="262">
        <v>0.16781000000000001</v>
      </c>
      <c r="AD72" s="262">
        <v>7.1779999999999997E-2</v>
      </c>
      <c r="AE72" s="262">
        <v>7.1779999999999997E-2</v>
      </c>
      <c r="AF72" s="262">
        <v>6.6930000000000003E-2</v>
      </c>
      <c r="AG72" s="262">
        <v>8.2449999999999996E-2</v>
      </c>
      <c r="AH72" s="262">
        <v>0.25802000000000003</v>
      </c>
      <c r="AI72" s="262">
        <v>6.2080000000000003E-2</v>
      </c>
      <c r="AJ72" s="262">
        <v>7.6630000000000004E-2</v>
      </c>
      <c r="AK72" s="262">
        <v>0.14938000000000001</v>
      </c>
      <c r="AL72" s="262">
        <v>0.11155</v>
      </c>
      <c r="AM72" s="262">
        <v>2.9100000000000001E-2</v>
      </c>
      <c r="AN72" s="262">
        <v>2.7160000000000004E-2</v>
      </c>
      <c r="AO72" s="262">
        <v>7.4690000000000006E-2</v>
      </c>
      <c r="AP72" s="262">
        <v>7.5660000000000005E-2</v>
      </c>
      <c r="AQ72" s="262">
        <v>0.29779</v>
      </c>
      <c r="AR72" s="262">
        <v>0.27257000000000003</v>
      </c>
      <c r="AS72" s="262">
        <v>8.6330000000000004E-2</v>
      </c>
      <c r="AT72" s="262">
        <v>9.4090000000000007E-2</v>
      </c>
      <c r="AU72" s="262">
        <v>6.4020000000000007E-2</v>
      </c>
      <c r="AV72" s="262">
        <v>7.8570000000000001E-2</v>
      </c>
      <c r="AW72" s="262">
        <v>0.33271000000000001</v>
      </c>
      <c r="AX72" s="262">
        <v>0.10961</v>
      </c>
      <c r="AY72" s="262">
        <v>0.13677</v>
      </c>
      <c r="AZ72" s="262">
        <v>0.12707000000000002</v>
      </c>
      <c r="BA72" s="262">
        <v>7.0809999999999998E-2</v>
      </c>
      <c r="BB72" s="262">
        <v>3.2010000000000004E-2</v>
      </c>
      <c r="BC72" s="262">
        <v>1.5520000000000001E-2</v>
      </c>
      <c r="BD72" s="262">
        <v>6.4990000000000006E-2</v>
      </c>
      <c r="BE72" s="262">
        <v>3.7830000000000003E-2</v>
      </c>
      <c r="BF72" s="262">
        <v>4.3650000000000001E-2</v>
      </c>
      <c r="BG72" s="262">
        <v>7.3720000000000008E-2</v>
      </c>
      <c r="BH72" s="262">
        <v>6.6930000000000003E-2</v>
      </c>
      <c r="BI72" s="262">
        <v>0.14162</v>
      </c>
      <c r="BJ72" s="262">
        <v>0.20758000000000001</v>
      </c>
      <c r="BK72" s="262">
        <v>0.12901000000000001</v>
      </c>
      <c r="BL72" s="262">
        <v>0.20466999999999999</v>
      </c>
      <c r="BM72" s="262">
        <v>0.16586999999999999</v>
      </c>
      <c r="BN72" s="262">
        <v>8.5360000000000005E-2</v>
      </c>
      <c r="BO72" s="262">
        <v>8.4390000000000007E-2</v>
      </c>
      <c r="BP72" s="262">
        <v>4.0739999999999998E-2</v>
      </c>
    </row>
    <row r="73" spans="1:68" x14ac:dyDescent="0.25">
      <c r="A73" s="254" t="s">
        <v>628</v>
      </c>
      <c r="B73" s="254" t="s">
        <v>629</v>
      </c>
      <c r="C73" s="261" t="s">
        <v>630</v>
      </c>
      <c r="D73" s="255">
        <f t="shared" si="1"/>
        <v>0.39708887521510144</v>
      </c>
      <c r="E73" s="260">
        <f t="shared" si="2"/>
        <v>7614.9733600000009</v>
      </c>
      <c r="F73" s="255">
        <f t="shared" si="3"/>
        <v>0.38827381965750379</v>
      </c>
      <c r="G73" s="260">
        <f t="shared" si="4"/>
        <v>20095228.018520005</v>
      </c>
      <c r="H73" s="255">
        <f t="shared" si="5"/>
        <v>0.29319967372556943</v>
      </c>
      <c r="I73" s="260">
        <f t="shared" si="6"/>
        <v>102.27031932396919</v>
      </c>
      <c r="J73" s="262">
        <v>0.34920000000000001</v>
      </c>
      <c r="K73" s="262">
        <v>0.40740000000000004</v>
      </c>
      <c r="L73" s="262">
        <v>0.35696</v>
      </c>
      <c r="M73" s="262">
        <v>0.36471999999999999</v>
      </c>
      <c r="N73" s="262">
        <v>0.34920000000000001</v>
      </c>
      <c r="O73" s="262">
        <v>0.48888000000000004</v>
      </c>
      <c r="P73" s="262">
        <v>0.42680000000000007</v>
      </c>
      <c r="Q73" s="262">
        <v>0.41904000000000002</v>
      </c>
      <c r="R73" s="262">
        <v>0.46560000000000001</v>
      </c>
      <c r="S73" s="262">
        <v>0.38024000000000002</v>
      </c>
      <c r="T73" s="262">
        <v>0.41128000000000003</v>
      </c>
      <c r="U73" s="262">
        <v>0.31816</v>
      </c>
      <c r="V73" s="262">
        <v>0.38412000000000002</v>
      </c>
      <c r="W73" s="262">
        <v>0.47336</v>
      </c>
      <c r="X73" s="262">
        <v>0.55484</v>
      </c>
      <c r="Y73" s="262">
        <v>0.48888000000000004</v>
      </c>
      <c r="Z73" s="262">
        <v>0.47336</v>
      </c>
      <c r="AA73" s="262">
        <v>0.52768000000000004</v>
      </c>
      <c r="AB73" s="262">
        <v>0.53544000000000003</v>
      </c>
      <c r="AC73" s="262">
        <v>0.40352000000000005</v>
      </c>
      <c r="AD73" s="262">
        <v>0.29876000000000003</v>
      </c>
      <c r="AE73" s="262">
        <v>0.35308</v>
      </c>
      <c r="AF73" s="262">
        <v>0.38412000000000002</v>
      </c>
      <c r="AG73" s="262">
        <v>0.41904000000000002</v>
      </c>
      <c r="AH73" s="262">
        <v>0.35696</v>
      </c>
      <c r="AI73" s="262">
        <v>0.45007999999999998</v>
      </c>
      <c r="AJ73" s="262">
        <v>0.41516000000000003</v>
      </c>
      <c r="AK73" s="262">
        <v>0.43068000000000006</v>
      </c>
      <c r="AL73" s="262">
        <v>0.45007999999999998</v>
      </c>
      <c r="AM73" s="262">
        <v>0.34144000000000002</v>
      </c>
      <c r="AN73" s="262">
        <v>0.17460000000000001</v>
      </c>
      <c r="AO73" s="262">
        <v>0.48888000000000004</v>
      </c>
      <c r="AP73" s="262">
        <v>0.48499999999999999</v>
      </c>
      <c r="AQ73" s="262">
        <v>0.12028</v>
      </c>
      <c r="AR73" s="262">
        <v>0.20176000000000002</v>
      </c>
      <c r="AS73" s="262">
        <v>0.41904000000000002</v>
      </c>
      <c r="AT73" s="262">
        <v>0.43068000000000006</v>
      </c>
      <c r="AU73" s="262">
        <v>0.41128000000000003</v>
      </c>
      <c r="AV73" s="262">
        <v>0.43068000000000006</v>
      </c>
      <c r="AW73" s="262">
        <v>0.25608000000000003</v>
      </c>
      <c r="AX73" s="262">
        <v>0.36859999999999998</v>
      </c>
      <c r="AY73" s="262">
        <v>0.40352000000000005</v>
      </c>
      <c r="AZ73" s="262">
        <v>0.37247999999999998</v>
      </c>
      <c r="BA73" s="262">
        <v>0.35696</v>
      </c>
      <c r="BB73" s="262">
        <v>0.22891999999999998</v>
      </c>
      <c r="BC73" s="262">
        <v>0.12028</v>
      </c>
      <c r="BD73" s="262">
        <v>0.33756000000000003</v>
      </c>
      <c r="BE73" s="262">
        <v>0.31816</v>
      </c>
      <c r="BF73" s="262">
        <v>0.43068000000000006</v>
      </c>
      <c r="BG73" s="262">
        <v>0.41904000000000002</v>
      </c>
      <c r="BH73" s="262">
        <v>0.39188000000000001</v>
      </c>
      <c r="BI73" s="262">
        <v>0.30264000000000002</v>
      </c>
      <c r="BJ73" s="262">
        <v>0.34144000000000002</v>
      </c>
      <c r="BK73" s="262">
        <v>0.34144000000000002</v>
      </c>
      <c r="BL73" s="262">
        <v>0.28323999999999999</v>
      </c>
      <c r="BM73" s="262">
        <v>0.29876000000000003</v>
      </c>
      <c r="BN73" s="262">
        <v>0.32203999999999999</v>
      </c>
      <c r="BO73" s="262">
        <v>0.27548</v>
      </c>
      <c r="BP73" s="262">
        <v>0.27548</v>
      </c>
    </row>
    <row r="74" spans="1:68" x14ac:dyDescent="0.25">
      <c r="C74" s="261" t="s">
        <v>631</v>
      </c>
      <c r="D74" s="255">
        <f t="shared" si="1"/>
        <v>0.1429277592949888</v>
      </c>
      <c r="E74" s="260">
        <f t="shared" si="2"/>
        <v>2740.9256399999999</v>
      </c>
      <c r="F74" s="255">
        <f t="shared" si="3"/>
        <v>0.13743156576311993</v>
      </c>
      <c r="G74" s="260">
        <f t="shared" si="4"/>
        <v>7112811.9155400014</v>
      </c>
      <c r="H74" s="255">
        <f t="shared" si="5"/>
        <v>0.60518735711239069</v>
      </c>
      <c r="I74" s="260">
        <f t="shared" si="6"/>
        <v>103.99922208653449</v>
      </c>
      <c r="J74" s="262">
        <v>8.9700000000000016E-2</v>
      </c>
      <c r="K74" s="262">
        <v>7.8659999999999994E-2</v>
      </c>
      <c r="L74" s="262">
        <v>0.12834000000000001</v>
      </c>
      <c r="M74" s="262">
        <v>0.14214000000000002</v>
      </c>
      <c r="N74" s="262">
        <v>0.13662000000000002</v>
      </c>
      <c r="O74" s="262">
        <v>0.15594</v>
      </c>
      <c r="P74" s="262">
        <v>0.11316</v>
      </c>
      <c r="Q74" s="262">
        <v>0.14214000000000002</v>
      </c>
      <c r="R74" s="262">
        <v>0.15042000000000003</v>
      </c>
      <c r="S74" s="262">
        <v>0.14352000000000001</v>
      </c>
      <c r="T74" s="262">
        <v>0.15042000000000003</v>
      </c>
      <c r="U74" s="262">
        <v>0.13938</v>
      </c>
      <c r="V74" s="262">
        <v>0.11868000000000001</v>
      </c>
      <c r="W74" s="262">
        <v>0.10626000000000001</v>
      </c>
      <c r="X74" s="262">
        <v>6.2100000000000009E-2</v>
      </c>
      <c r="Y74" s="262">
        <v>6.9000000000000006E-2</v>
      </c>
      <c r="Z74" s="262">
        <v>9.1080000000000008E-2</v>
      </c>
      <c r="AA74" s="262">
        <v>0.14628000000000002</v>
      </c>
      <c r="AB74" s="262">
        <v>0.10488000000000001</v>
      </c>
      <c r="AC74" s="262">
        <v>0.11040000000000001</v>
      </c>
      <c r="AD74" s="262">
        <v>0.13248000000000001</v>
      </c>
      <c r="AE74" s="262">
        <v>0.14214000000000002</v>
      </c>
      <c r="AF74" s="262">
        <v>0.15180000000000002</v>
      </c>
      <c r="AG74" s="262">
        <v>0.15456000000000003</v>
      </c>
      <c r="AH74" s="262">
        <v>0.12282000000000001</v>
      </c>
      <c r="AI74" s="262">
        <v>0.14904000000000003</v>
      </c>
      <c r="AJ74" s="262">
        <v>0.16008</v>
      </c>
      <c r="AK74" s="262">
        <v>0.14352000000000001</v>
      </c>
      <c r="AL74" s="262">
        <v>0.16145999999999999</v>
      </c>
      <c r="AM74" s="262">
        <v>0.13938</v>
      </c>
      <c r="AN74" s="262">
        <v>6.2100000000000009E-2</v>
      </c>
      <c r="AO74" s="262">
        <v>0.12972</v>
      </c>
      <c r="AP74" s="262">
        <v>0.14904000000000003</v>
      </c>
      <c r="AQ74" s="262">
        <v>2.8980000000000002E-2</v>
      </c>
      <c r="AR74" s="262">
        <v>6.762E-2</v>
      </c>
      <c r="AS74" s="262">
        <v>9.6600000000000005E-2</v>
      </c>
      <c r="AT74" s="262">
        <v>0.13800000000000001</v>
      </c>
      <c r="AU74" s="262">
        <v>0.15594</v>
      </c>
      <c r="AV74" s="262">
        <v>0.15870000000000001</v>
      </c>
      <c r="AW74" s="262">
        <v>0.13386000000000001</v>
      </c>
      <c r="AX74" s="262">
        <v>0.15594</v>
      </c>
      <c r="AY74" s="262">
        <v>0.15731999999999999</v>
      </c>
      <c r="AZ74" s="262">
        <v>0.15594</v>
      </c>
      <c r="BA74" s="262">
        <v>0.15318000000000004</v>
      </c>
      <c r="BB74" s="262">
        <v>0.10488000000000001</v>
      </c>
      <c r="BC74" s="262">
        <v>4.5540000000000004E-2</v>
      </c>
      <c r="BD74" s="262">
        <v>0.15318000000000004</v>
      </c>
      <c r="BE74" s="262">
        <v>0.12972</v>
      </c>
      <c r="BF74" s="262">
        <v>0.12282000000000001</v>
      </c>
      <c r="BG74" s="262">
        <v>0.13524</v>
      </c>
      <c r="BH74" s="262">
        <v>0.14766000000000001</v>
      </c>
      <c r="BI74" s="262">
        <v>0.15318000000000004</v>
      </c>
      <c r="BJ74" s="262">
        <v>0.12834000000000001</v>
      </c>
      <c r="BK74" s="262">
        <v>0.11040000000000001</v>
      </c>
      <c r="BL74" s="262">
        <v>0.12834000000000001</v>
      </c>
      <c r="BM74" s="262">
        <v>0.15318000000000004</v>
      </c>
      <c r="BN74" s="262">
        <v>0.14214000000000002</v>
      </c>
      <c r="BO74" s="262">
        <v>0.14352000000000001</v>
      </c>
      <c r="BP74" s="262">
        <v>0.12006000000000001</v>
      </c>
    </row>
    <row r="75" spans="1:68" x14ac:dyDescent="0.25">
      <c r="C75" s="261" t="s">
        <v>632</v>
      </c>
      <c r="D75" s="255">
        <f t="shared" si="1"/>
        <v>9.4215257860979298E-2</v>
      </c>
      <c r="E75" s="260">
        <f t="shared" si="2"/>
        <v>1806.7660000000001</v>
      </c>
      <c r="F75" s="255">
        <f t="shared" si="3"/>
        <v>0.10030727967956905</v>
      </c>
      <c r="G75" s="260">
        <f t="shared" si="4"/>
        <v>5191433.352</v>
      </c>
      <c r="H75" s="255">
        <f t="shared" si="5"/>
        <v>-0.22482821135215478</v>
      </c>
      <c r="I75" s="260">
        <f t="shared" si="6"/>
        <v>93.926640381385397</v>
      </c>
      <c r="J75" s="262">
        <v>0.20400000000000001</v>
      </c>
      <c r="K75" s="262">
        <v>0.192</v>
      </c>
      <c r="L75" s="262">
        <v>0.16600000000000001</v>
      </c>
      <c r="M75" s="262">
        <v>0.11799999999999999</v>
      </c>
      <c r="N75" s="262">
        <v>0.19600000000000001</v>
      </c>
      <c r="O75" s="262">
        <v>0.10200000000000001</v>
      </c>
      <c r="P75" s="262">
        <v>0.14399999999999999</v>
      </c>
      <c r="Q75" s="262">
        <v>0.129</v>
      </c>
      <c r="R75" s="262">
        <v>0.11699999999999999</v>
      </c>
      <c r="S75" s="262">
        <v>0.15900000000000003</v>
      </c>
      <c r="T75" s="262">
        <v>0.10100000000000001</v>
      </c>
      <c r="U75" s="262">
        <v>0.10400000000000001</v>
      </c>
      <c r="V75" s="262">
        <v>0.11899999999999999</v>
      </c>
      <c r="W75" s="262">
        <v>0.14899999999999999</v>
      </c>
      <c r="X75" s="262">
        <v>0.11399999999999999</v>
      </c>
      <c r="Y75" s="262">
        <v>0.16700000000000001</v>
      </c>
      <c r="Z75" s="262">
        <v>0.14799999999999999</v>
      </c>
      <c r="AA75" s="262">
        <v>0.1</v>
      </c>
      <c r="AB75" s="262">
        <v>0.10100000000000001</v>
      </c>
      <c r="AC75" s="262">
        <v>0.13600000000000001</v>
      </c>
      <c r="AD75" s="262">
        <v>0.25</v>
      </c>
      <c r="AE75" s="262">
        <v>0.16000000000000003</v>
      </c>
      <c r="AF75" s="262">
        <v>0.11599999999999999</v>
      </c>
      <c r="AG75" s="262">
        <v>9.9000000000000005E-2</v>
      </c>
      <c r="AH75" s="262">
        <v>0.11599999999999999</v>
      </c>
      <c r="AI75" s="262">
        <v>0.121</v>
      </c>
      <c r="AJ75" s="262">
        <v>7.9000000000000015E-2</v>
      </c>
      <c r="AK75" s="262">
        <v>0.11100000000000002</v>
      </c>
      <c r="AL75" s="262">
        <v>0.10100000000000001</v>
      </c>
      <c r="AM75" s="262">
        <v>7.8000000000000014E-2</v>
      </c>
      <c r="AN75" s="262">
        <v>0.05</v>
      </c>
      <c r="AO75" s="262">
        <v>9.7000000000000003E-2</v>
      </c>
      <c r="AP75" s="262">
        <v>9.0000000000000011E-2</v>
      </c>
      <c r="AQ75" s="262">
        <v>2.7000000000000003E-2</v>
      </c>
      <c r="AR75" s="262">
        <v>4.2000000000000003E-2</v>
      </c>
      <c r="AS75" s="262">
        <v>8.4000000000000005E-2</v>
      </c>
      <c r="AT75" s="262">
        <v>0.10100000000000001</v>
      </c>
      <c r="AU75" s="262">
        <v>8.2000000000000003E-2</v>
      </c>
      <c r="AV75" s="262">
        <v>7.5000000000000011E-2</v>
      </c>
      <c r="AW75" s="262">
        <v>8.7000000000000008E-2</v>
      </c>
      <c r="AX75" s="262">
        <v>0.10900000000000001</v>
      </c>
      <c r="AY75" s="262">
        <v>8.0000000000000016E-2</v>
      </c>
      <c r="AZ75" s="262">
        <v>6.8999999999999992E-2</v>
      </c>
      <c r="BA75" s="262">
        <v>5.4000000000000006E-2</v>
      </c>
      <c r="BB75" s="262">
        <v>5.7999999999999996E-2</v>
      </c>
      <c r="BC75" s="262">
        <v>2.8999999999999998E-2</v>
      </c>
      <c r="BD75" s="262">
        <v>6.3E-2</v>
      </c>
      <c r="BE75" s="262">
        <v>5.8999999999999997E-2</v>
      </c>
      <c r="BF75" s="262">
        <v>8.6000000000000007E-2</v>
      </c>
      <c r="BG75" s="262">
        <v>8.2000000000000003E-2</v>
      </c>
      <c r="BH75" s="262">
        <v>6.3E-2</v>
      </c>
      <c r="BI75" s="262">
        <v>5.2000000000000005E-2</v>
      </c>
      <c r="BJ75" s="262">
        <v>0.10300000000000001</v>
      </c>
      <c r="BK75" s="262">
        <v>0.10100000000000001</v>
      </c>
      <c r="BL75" s="262">
        <v>8.6000000000000007E-2</v>
      </c>
      <c r="BM75" s="262">
        <v>6.0999999999999999E-2</v>
      </c>
      <c r="BN75" s="262">
        <v>6.4000000000000001E-2</v>
      </c>
      <c r="BO75" s="262">
        <v>5.2000000000000005E-2</v>
      </c>
      <c r="BP75" s="262">
        <v>5.3000000000000005E-2</v>
      </c>
    </row>
    <row r="76" spans="1:68" x14ac:dyDescent="0.25">
      <c r="C76" s="261" t="s">
        <v>221</v>
      </c>
      <c r="D76" s="255">
        <f t="shared" si="1"/>
        <v>0.132168483078688</v>
      </c>
      <c r="E76" s="260">
        <f t="shared" si="2"/>
        <v>2534.5949999999998</v>
      </c>
      <c r="F76" s="255">
        <f t="shared" si="3"/>
        <v>0.14217344332271287</v>
      </c>
      <c r="G76" s="260">
        <f t="shared" si="4"/>
        <v>7358229.2112000016</v>
      </c>
      <c r="H76" s="255">
        <f t="shared" si="5"/>
        <v>-0.13517097884995929</v>
      </c>
      <c r="I76" s="260">
        <f t="shared" si="6"/>
        <v>92.962848749948975</v>
      </c>
      <c r="J76" s="262">
        <v>0.11620000000000001</v>
      </c>
      <c r="K76" s="262">
        <v>9.9400000000000002E-2</v>
      </c>
      <c r="L76" s="262">
        <v>0.16800000000000001</v>
      </c>
      <c r="M76" s="262">
        <v>0.23240000000000002</v>
      </c>
      <c r="N76" s="262">
        <v>0.18620000000000003</v>
      </c>
      <c r="O76" s="262">
        <v>9.5200000000000021E-2</v>
      </c>
      <c r="P76" s="262">
        <v>0.12040000000000001</v>
      </c>
      <c r="Q76" s="262">
        <v>0.13159999999999999</v>
      </c>
      <c r="R76" s="262">
        <v>0.10780000000000001</v>
      </c>
      <c r="S76" s="262">
        <v>0.18060000000000001</v>
      </c>
      <c r="T76" s="262">
        <v>0.18340000000000004</v>
      </c>
      <c r="U76" s="262">
        <v>0.31080000000000008</v>
      </c>
      <c r="V76" s="262">
        <v>0.21980000000000002</v>
      </c>
      <c r="W76" s="262">
        <v>8.2600000000000007E-2</v>
      </c>
      <c r="X76" s="262">
        <v>3.6400000000000002E-2</v>
      </c>
      <c r="Y76" s="262">
        <v>6.4400000000000013E-2</v>
      </c>
      <c r="Z76" s="262">
        <v>5.1800000000000006E-2</v>
      </c>
      <c r="AA76" s="262">
        <v>7.4200000000000016E-2</v>
      </c>
      <c r="AB76" s="262">
        <v>6.720000000000001E-2</v>
      </c>
      <c r="AC76" s="262">
        <v>6.5799999999999997E-2</v>
      </c>
      <c r="AD76" s="262">
        <v>0.19040000000000004</v>
      </c>
      <c r="AE76" s="262">
        <v>0.1638</v>
      </c>
      <c r="AF76" s="262">
        <v>0.19320000000000001</v>
      </c>
      <c r="AG76" s="262">
        <v>0.1666</v>
      </c>
      <c r="AH76" s="262">
        <v>8.9600000000000013E-2</v>
      </c>
      <c r="AI76" s="262">
        <v>0.13440000000000002</v>
      </c>
      <c r="AJ76" s="262">
        <v>0.16940000000000002</v>
      </c>
      <c r="AK76" s="262">
        <v>9.9400000000000002E-2</v>
      </c>
      <c r="AL76" s="262">
        <v>0.11900000000000001</v>
      </c>
      <c r="AM76" s="262">
        <v>0.30240000000000006</v>
      </c>
      <c r="AN76" s="262">
        <v>0.60340000000000005</v>
      </c>
      <c r="AO76" s="262">
        <v>8.1200000000000008E-2</v>
      </c>
      <c r="AP76" s="262">
        <v>9.240000000000001E-2</v>
      </c>
      <c r="AQ76" s="262">
        <v>1.9600000000000003E-2</v>
      </c>
      <c r="AR76" s="262">
        <v>4.4800000000000006E-2</v>
      </c>
      <c r="AS76" s="262">
        <v>4.6200000000000005E-2</v>
      </c>
      <c r="AT76" s="262">
        <v>0.12600000000000003</v>
      </c>
      <c r="AU76" s="262">
        <v>0.15820000000000001</v>
      </c>
      <c r="AV76" s="262">
        <v>0.13020000000000001</v>
      </c>
      <c r="AW76" s="262">
        <v>6.5799999999999997E-2</v>
      </c>
      <c r="AX76" s="262">
        <v>0.14000000000000001</v>
      </c>
      <c r="AY76" s="262">
        <v>9.8000000000000004E-2</v>
      </c>
      <c r="AZ76" s="262">
        <v>0.11760000000000001</v>
      </c>
      <c r="BA76" s="262">
        <v>0.161</v>
      </c>
      <c r="BB76" s="262">
        <v>0.40180000000000005</v>
      </c>
      <c r="BC76" s="262">
        <v>0.67760000000000009</v>
      </c>
      <c r="BD76" s="262">
        <v>0.16940000000000002</v>
      </c>
      <c r="BE76" s="262">
        <v>0.2016</v>
      </c>
      <c r="BF76" s="262">
        <v>0.10780000000000001</v>
      </c>
      <c r="BG76" s="262">
        <v>9.5200000000000021E-2</v>
      </c>
      <c r="BH76" s="262">
        <v>9.8000000000000004E-2</v>
      </c>
      <c r="BI76" s="262">
        <v>9.5200000000000021E-2</v>
      </c>
      <c r="BJ76" s="262">
        <v>7.4200000000000016E-2</v>
      </c>
      <c r="BK76" s="262">
        <v>6.720000000000001E-2</v>
      </c>
      <c r="BL76" s="262">
        <v>5.74E-2</v>
      </c>
      <c r="BM76" s="262">
        <v>9.240000000000001E-2</v>
      </c>
      <c r="BN76" s="262">
        <v>8.9600000000000013E-2</v>
      </c>
      <c r="BO76" s="262">
        <v>0.12040000000000001</v>
      </c>
      <c r="BP76" s="262">
        <v>0.12180000000000001</v>
      </c>
    </row>
    <row r="77" spans="1:68" x14ac:dyDescent="0.25">
      <c r="C77" s="261" t="s">
        <v>633</v>
      </c>
      <c r="D77" s="255">
        <f t="shared" si="1"/>
        <v>3.9803545392918596E-2</v>
      </c>
      <c r="E77" s="260">
        <f t="shared" si="2"/>
        <v>763.31258999999989</v>
      </c>
      <c r="F77" s="255">
        <f t="shared" si="3"/>
        <v>3.651298278611078E-2</v>
      </c>
      <c r="G77" s="260">
        <f t="shared" si="4"/>
        <v>1889740.3779899993</v>
      </c>
      <c r="H77" s="255">
        <f t="shared" si="5"/>
        <v>0.12866786615386039</v>
      </c>
      <c r="I77" s="260">
        <f t="shared" si="6"/>
        <v>109.01203450313437</v>
      </c>
      <c r="J77" s="262">
        <v>1.0729999999999998E-2</v>
      </c>
      <c r="K77" s="262">
        <v>1.7759999999999998E-2</v>
      </c>
      <c r="L77" s="262">
        <v>1.184E-2</v>
      </c>
      <c r="M77" s="262">
        <v>1.4800000000000001E-2</v>
      </c>
      <c r="N77" s="262">
        <v>1.0360000000000001E-2</v>
      </c>
      <c r="O77" s="262">
        <v>2.035E-2</v>
      </c>
      <c r="P77" s="262">
        <v>2.1829999999999999E-2</v>
      </c>
      <c r="Q77" s="262">
        <v>1.924E-2</v>
      </c>
      <c r="R77" s="262">
        <v>1.5910000000000001E-2</v>
      </c>
      <c r="S77" s="262">
        <v>1.443E-2</v>
      </c>
      <c r="T77" s="262">
        <v>2.0720000000000002E-2</v>
      </c>
      <c r="U77" s="262">
        <v>1.7389999999999999E-2</v>
      </c>
      <c r="V77" s="262">
        <v>2.4049999999999998E-2</v>
      </c>
      <c r="W77" s="262">
        <v>2.368E-2</v>
      </c>
      <c r="X77" s="262">
        <v>2.997E-2</v>
      </c>
      <c r="Y77" s="262">
        <v>2.7379999999999998E-2</v>
      </c>
      <c r="Z77" s="262">
        <v>4.07E-2</v>
      </c>
      <c r="AA77" s="262">
        <v>2.2199999999999998E-2</v>
      </c>
      <c r="AB77" s="262">
        <v>2.997E-2</v>
      </c>
      <c r="AC77" s="262">
        <v>4.5509999999999995E-2</v>
      </c>
      <c r="AD77" s="262">
        <v>1.1099999999999999E-2</v>
      </c>
      <c r="AE77" s="262">
        <v>2.1829999999999999E-2</v>
      </c>
      <c r="AF77" s="262">
        <v>2.2939999999999999E-2</v>
      </c>
      <c r="AG77" s="262">
        <v>2.4049999999999998E-2</v>
      </c>
      <c r="AH77" s="262">
        <v>4.3659999999999997E-2</v>
      </c>
      <c r="AI77" s="262">
        <v>2.1089999999999998E-2</v>
      </c>
      <c r="AJ77" s="262">
        <v>3.0339999999999995E-2</v>
      </c>
      <c r="AK77" s="262">
        <v>3.4040000000000001E-2</v>
      </c>
      <c r="AL77" s="262">
        <v>2.479E-2</v>
      </c>
      <c r="AM77" s="262">
        <v>2.2939999999999999E-2</v>
      </c>
      <c r="AN77" s="262">
        <v>2.3309999999999997E-2</v>
      </c>
      <c r="AO77" s="262">
        <v>3.3669999999999999E-2</v>
      </c>
      <c r="AP77" s="262">
        <v>3.1820000000000001E-2</v>
      </c>
      <c r="AQ77" s="262">
        <v>1.406E-2</v>
      </c>
      <c r="AR77" s="262">
        <v>2.9600000000000001E-2</v>
      </c>
      <c r="AS77" s="262">
        <v>5.4389999999999994E-2</v>
      </c>
      <c r="AT77" s="262">
        <v>3.8109999999999998E-2</v>
      </c>
      <c r="AU77" s="262">
        <v>3.5889999999999998E-2</v>
      </c>
      <c r="AV77" s="262">
        <v>3.9960000000000002E-2</v>
      </c>
      <c r="AW77" s="262">
        <v>7.2520000000000001E-2</v>
      </c>
      <c r="AX77" s="262">
        <v>3.4040000000000001E-2</v>
      </c>
      <c r="AY77" s="262">
        <v>4.7730000000000002E-2</v>
      </c>
      <c r="AZ77" s="262">
        <v>5.2909999999999992E-2</v>
      </c>
      <c r="BA77" s="262">
        <v>5.5869999999999996E-2</v>
      </c>
      <c r="BB77" s="262">
        <v>3.1820000000000001E-2</v>
      </c>
      <c r="BC77" s="262">
        <v>2.6269999999999998E-2</v>
      </c>
      <c r="BD77" s="262">
        <v>5.0320000000000004E-2</v>
      </c>
      <c r="BE77" s="262">
        <v>5.5499999999999994E-2</v>
      </c>
      <c r="BF77" s="262">
        <v>5.6239999999999998E-2</v>
      </c>
      <c r="BG77" s="262">
        <v>5.4389999999999994E-2</v>
      </c>
      <c r="BH77" s="262">
        <v>6.4750000000000002E-2</v>
      </c>
      <c r="BI77" s="262">
        <v>7.9549999999999996E-2</v>
      </c>
      <c r="BJ77" s="262">
        <v>6.1049999999999993E-2</v>
      </c>
      <c r="BK77" s="262">
        <v>6.5860000000000002E-2</v>
      </c>
      <c r="BL77" s="262">
        <v>7.6219999999999996E-2</v>
      </c>
      <c r="BM77" s="262">
        <v>7.3630000000000001E-2</v>
      </c>
      <c r="BN77" s="262">
        <v>7.7329999999999996E-2</v>
      </c>
      <c r="BO77" s="262">
        <v>8.1029999999999991E-2</v>
      </c>
      <c r="BP77" s="262">
        <v>9.8419999999999994E-2</v>
      </c>
    </row>
    <row r="78" spans="1:68" x14ac:dyDescent="0.25">
      <c r="C78" s="261" t="s">
        <v>225</v>
      </c>
      <c r="D78" s="255">
        <f t="shared" ref="D78:D160" si="7">SUMPRODUCT($J$2:$BP$2,J78:BP78)/$I$2</f>
        <v>4.9396923397820293E-2</v>
      </c>
      <c r="E78" s="260">
        <f t="shared" ref="E78:E160" si="8">SUMPRODUCT($J$2:$BP$2,J78:BP78)</f>
        <v>947.28479999999979</v>
      </c>
      <c r="F78" s="255">
        <f t="shared" ref="F78:F160" si="9">SUMPRODUCT($J$3:$BP$3,J78:BP78)/$I$3</f>
        <v>5.586365784180556E-2</v>
      </c>
      <c r="G78" s="260">
        <f t="shared" ref="G78:G160" si="10">SUMPRODUCT($J$3:$BP$3,J78:BP78)</f>
        <v>2891240.3706999994</v>
      </c>
      <c r="H78" s="255">
        <f t="shared" ref="H78:H160" si="11">CORREL($J$4:$BP$4,J78:BP78)</f>
        <v>-0.25698937440775427</v>
      </c>
      <c r="I78" s="260">
        <f t="shared" ref="I78:I160" si="12">D78/F78*100</f>
        <v>88.424076235219445</v>
      </c>
      <c r="J78" s="262">
        <v>7.425000000000001E-2</v>
      </c>
      <c r="K78" s="262">
        <v>6.9849999999999995E-2</v>
      </c>
      <c r="L78" s="262">
        <v>5.7750000000000003E-2</v>
      </c>
      <c r="M78" s="262">
        <v>3.9599999999999996E-2</v>
      </c>
      <c r="N78" s="262">
        <v>3.6850000000000001E-2</v>
      </c>
      <c r="O78" s="262">
        <v>3.9599999999999996E-2</v>
      </c>
      <c r="P78" s="262">
        <v>6.4899999999999999E-2</v>
      </c>
      <c r="Q78" s="262">
        <v>5.6649999999999999E-2</v>
      </c>
      <c r="R78" s="262">
        <v>4.6199999999999998E-2</v>
      </c>
      <c r="S78" s="262">
        <v>3.5200000000000002E-2</v>
      </c>
      <c r="T78" s="262">
        <v>4.2900000000000001E-2</v>
      </c>
      <c r="U78" s="262">
        <v>2.6949999999999998E-2</v>
      </c>
      <c r="V78" s="262">
        <v>3.7949999999999998E-2</v>
      </c>
      <c r="W78" s="262">
        <v>6.0500000000000005E-2</v>
      </c>
      <c r="X78" s="262">
        <v>9.2399999999999996E-2</v>
      </c>
      <c r="Y78" s="262">
        <v>6.93E-2</v>
      </c>
      <c r="Z78" s="262">
        <v>6.9849999999999995E-2</v>
      </c>
      <c r="AA78" s="262">
        <v>3.5200000000000002E-2</v>
      </c>
      <c r="AB78" s="262">
        <v>5.3350000000000002E-2</v>
      </c>
      <c r="AC78" s="262">
        <v>7.8649999999999998E-2</v>
      </c>
      <c r="AD78" s="262">
        <v>3.1899999999999998E-2</v>
      </c>
      <c r="AE78" s="262">
        <v>4.4000000000000004E-2</v>
      </c>
      <c r="AF78" s="262">
        <v>3.3000000000000002E-2</v>
      </c>
      <c r="AG78" s="262">
        <v>3.6299999999999999E-2</v>
      </c>
      <c r="AH78" s="262">
        <v>8.2500000000000004E-2</v>
      </c>
      <c r="AI78" s="262">
        <v>3.4099999999999998E-2</v>
      </c>
      <c r="AJ78" s="262">
        <v>3.7949999999999998E-2</v>
      </c>
      <c r="AK78" s="262">
        <v>5.6100000000000004E-2</v>
      </c>
      <c r="AL78" s="262">
        <v>3.9050000000000001E-2</v>
      </c>
      <c r="AM78" s="262">
        <v>2.6949999999999998E-2</v>
      </c>
      <c r="AN78" s="262">
        <v>2.035E-2</v>
      </c>
      <c r="AO78" s="262">
        <v>5.6100000000000004E-2</v>
      </c>
      <c r="AP78" s="262">
        <v>3.6850000000000001E-2</v>
      </c>
      <c r="AQ78" s="262">
        <v>0.53515000000000001</v>
      </c>
      <c r="AR78" s="262">
        <v>0.35970000000000002</v>
      </c>
      <c r="AS78" s="262">
        <v>0.11</v>
      </c>
      <c r="AT78" s="262">
        <v>4.1250000000000002E-2</v>
      </c>
      <c r="AU78" s="262">
        <v>3.5750000000000004E-2</v>
      </c>
      <c r="AV78" s="262">
        <v>3.7949999999999998E-2</v>
      </c>
      <c r="AW78" s="262">
        <v>9.4049999999999995E-2</v>
      </c>
      <c r="AX78" s="262">
        <v>4.5099999999999994E-2</v>
      </c>
      <c r="AY78" s="262">
        <v>4.895E-2</v>
      </c>
      <c r="AZ78" s="262">
        <v>5.3350000000000002E-2</v>
      </c>
      <c r="BA78" s="262">
        <v>4.07E-2</v>
      </c>
      <c r="BB78" s="262">
        <v>3.5200000000000002E-2</v>
      </c>
      <c r="BC78" s="262">
        <v>1.7049999999999999E-2</v>
      </c>
      <c r="BD78" s="262">
        <v>4.2900000000000001E-2</v>
      </c>
      <c r="BE78" s="262">
        <v>4.0149999999999998E-2</v>
      </c>
      <c r="BF78" s="262">
        <v>4.0149999999999998E-2</v>
      </c>
      <c r="BG78" s="262">
        <v>5.0050000000000004E-2</v>
      </c>
      <c r="BH78" s="262">
        <v>5.1150000000000001E-2</v>
      </c>
      <c r="BI78" s="262">
        <v>6.1600000000000009E-2</v>
      </c>
      <c r="BJ78" s="262">
        <v>8.5250000000000006E-2</v>
      </c>
      <c r="BK78" s="262">
        <v>9.5699999999999993E-2</v>
      </c>
      <c r="BL78" s="262">
        <v>0.10614999999999999</v>
      </c>
      <c r="BM78" s="262">
        <v>6.6549999999999998E-2</v>
      </c>
      <c r="BN78" s="262">
        <v>5.8300000000000005E-2</v>
      </c>
      <c r="BO78" s="262">
        <v>5.8850000000000006E-2</v>
      </c>
      <c r="BP78" s="262">
        <v>5.4449999999999998E-2</v>
      </c>
    </row>
    <row r="79" spans="1:68" x14ac:dyDescent="0.25">
      <c r="C79" s="261" t="s">
        <v>634</v>
      </c>
      <c r="D79" s="255">
        <f t="shared" si="7"/>
        <v>4.6212894613338905E-2</v>
      </c>
      <c r="E79" s="260">
        <f t="shared" si="8"/>
        <v>886.22468000000015</v>
      </c>
      <c r="F79" s="255">
        <f t="shared" si="9"/>
        <v>4.3238773220133961E-2</v>
      </c>
      <c r="G79" s="260">
        <f t="shared" si="10"/>
        <v>2237835.6796399993</v>
      </c>
      <c r="H79" s="255">
        <f t="shared" si="11"/>
        <v>6.706281770444264E-2</v>
      </c>
      <c r="I79" s="260">
        <f t="shared" si="12"/>
        <v>106.87836673363353</v>
      </c>
      <c r="J79" s="262">
        <v>9.1079999999999994E-2</v>
      </c>
      <c r="K79" s="262">
        <v>7.3039999999999994E-2</v>
      </c>
      <c r="L79" s="262">
        <v>5.5879999999999999E-2</v>
      </c>
      <c r="M79" s="262">
        <v>3.2119999999999996E-2</v>
      </c>
      <c r="N79" s="262">
        <v>3.8719999999999997E-2</v>
      </c>
      <c r="O79" s="262">
        <v>3.2119999999999996E-2</v>
      </c>
      <c r="P79" s="262">
        <v>3.916E-2</v>
      </c>
      <c r="Q79" s="262">
        <v>3.9599999999999996E-2</v>
      </c>
      <c r="R79" s="262">
        <v>3.8279999999999995E-2</v>
      </c>
      <c r="S79" s="262">
        <v>3.388E-2</v>
      </c>
      <c r="T79" s="262">
        <v>2.904E-2</v>
      </c>
      <c r="U79" s="262">
        <v>2.7719999999999998E-2</v>
      </c>
      <c r="V79" s="262">
        <v>2.8159999999999998E-2</v>
      </c>
      <c r="W79" s="262">
        <v>3.916E-2</v>
      </c>
      <c r="X79" s="262">
        <v>2.7279999999999999E-2</v>
      </c>
      <c r="Y79" s="262">
        <v>4.0480000000000002E-2</v>
      </c>
      <c r="Z79" s="262">
        <v>2.86E-2</v>
      </c>
      <c r="AA79" s="262">
        <v>3.696E-2</v>
      </c>
      <c r="AB79" s="262">
        <v>3.4319999999999996E-2</v>
      </c>
      <c r="AC79" s="262">
        <v>4.6199999999999998E-2</v>
      </c>
      <c r="AD79" s="262">
        <v>3.3439999999999998E-2</v>
      </c>
      <c r="AE79" s="262">
        <v>3.7839999999999999E-2</v>
      </c>
      <c r="AF79" s="262">
        <v>3.3000000000000002E-2</v>
      </c>
      <c r="AG79" s="262">
        <v>3.1239999999999997E-2</v>
      </c>
      <c r="AH79" s="262">
        <v>6.5119999999999997E-2</v>
      </c>
      <c r="AI79" s="262">
        <v>3.2119999999999996E-2</v>
      </c>
      <c r="AJ79" s="262">
        <v>3.2559999999999999E-2</v>
      </c>
      <c r="AK79" s="262">
        <v>4.3119999999999999E-2</v>
      </c>
      <c r="AL79" s="262">
        <v>3.3439999999999998E-2</v>
      </c>
      <c r="AM79" s="262">
        <v>2.6839999999999999E-2</v>
      </c>
      <c r="AN79" s="262">
        <v>1.584E-2</v>
      </c>
      <c r="AO79" s="262">
        <v>3.168E-2</v>
      </c>
      <c r="AP79" s="262">
        <v>3.6079999999999994E-2</v>
      </c>
      <c r="AQ79" s="262">
        <v>1.4959999999999999E-2</v>
      </c>
      <c r="AR79" s="262">
        <v>1.452E-2</v>
      </c>
      <c r="AS79" s="262">
        <v>4.0039999999999999E-2</v>
      </c>
      <c r="AT79" s="262">
        <v>3.8279999999999995E-2</v>
      </c>
      <c r="AU79" s="262">
        <v>3.6079999999999994E-2</v>
      </c>
      <c r="AV79" s="262">
        <v>3.7839999999999999E-2</v>
      </c>
      <c r="AW79" s="262">
        <v>0.11087999999999999</v>
      </c>
      <c r="AX79" s="262">
        <v>5.3239999999999996E-2</v>
      </c>
      <c r="AY79" s="262">
        <v>5.7639999999999997E-2</v>
      </c>
      <c r="AZ79" s="262">
        <v>5.6759999999999998E-2</v>
      </c>
      <c r="BA79" s="262">
        <v>4.9719999999999993E-2</v>
      </c>
      <c r="BB79" s="262">
        <v>3.9599999999999996E-2</v>
      </c>
      <c r="BC79" s="262">
        <v>1.584E-2</v>
      </c>
      <c r="BD79" s="262">
        <v>5.4559999999999997E-2</v>
      </c>
      <c r="BE79" s="262">
        <v>4.5760000000000002E-2</v>
      </c>
      <c r="BF79" s="262">
        <v>3.6519999999999997E-2</v>
      </c>
      <c r="BG79" s="262">
        <v>4.5319999999999999E-2</v>
      </c>
      <c r="BH79" s="262">
        <v>5.2359999999999997E-2</v>
      </c>
      <c r="BI79" s="262">
        <v>8.5359999999999991E-2</v>
      </c>
      <c r="BJ79" s="262">
        <v>6.4239999999999992E-2</v>
      </c>
      <c r="BK79" s="262">
        <v>5.7639999999999997E-2</v>
      </c>
      <c r="BL79" s="262">
        <v>8.3159999999999984E-2</v>
      </c>
      <c r="BM79" s="262">
        <v>8.7999999999999995E-2</v>
      </c>
      <c r="BN79" s="262">
        <v>7.9640000000000002E-2</v>
      </c>
      <c r="BO79" s="262">
        <v>7.6559999999999989E-2</v>
      </c>
      <c r="BP79" s="262">
        <v>6.0719999999999989E-2</v>
      </c>
    </row>
    <row r="80" spans="1:68" x14ac:dyDescent="0.25">
      <c r="B80" s="254" t="s">
        <v>635</v>
      </c>
      <c r="C80" s="254" t="s">
        <v>636</v>
      </c>
      <c r="D80" s="255">
        <f t="shared" si="7"/>
        <v>9.2778536788861651E-2</v>
      </c>
      <c r="E80" s="260">
        <f t="shared" si="8"/>
        <v>1779.2139999999999</v>
      </c>
      <c r="F80" s="255">
        <f t="shared" si="9"/>
        <v>0.10108083709301267</v>
      </c>
      <c r="G80" s="260">
        <f t="shared" si="10"/>
        <v>5231469.0479999986</v>
      </c>
      <c r="H80" s="255">
        <f t="shared" si="11"/>
        <v>-0.28280788064283413</v>
      </c>
      <c r="I80" s="260">
        <f t="shared" si="12"/>
        <v>91.786474525817979</v>
      </c>
      <c r="J80" s="262">
        <v>0.246</v>
      </c>
      <c r="K80" s="262">
        <v>0.26600000000000001</v>
      </c>
      <c r="L80" s="262">
        <v>0.23199999999999998</v>
      </c>
      <c r="M80" s="262">
        <v>0.16100000000000003</v>
      </c>
      <c r="N80" s="262">
        <v>0.17100000000000001</v>
      </c>
      <c r="O80" s="262">
        <v>0.15100000000000002</v>
      </c>
      <c r="P80" s="262">
        <v>0.22000000000000003</v>
      </c>
      <c r="Q80" s="262">
        <v>0.191</v>
      </c>
      <c r="R80" s="262">
        <v>0.20699999999999999</v>
      </c>
      <c r="S80" s="262">
        <v>0.15100000000000002</v>
      </c>
      <c r="T80" s="262">
        <v>0.125</v>
      </c>
      <c r="U80" s="262">
        <v>8.7000000000000008E-2</v>
      </c>
      <c r="V80" s="262">
        <v>0.13200000000000001</v>
      </c>
      <c r="W80" s="262">
        <v>0.23399999999999999</v>
      </c>
      <c r="X80" s="262">
        <v>0.24700000000000003</v>
      </c>
      <c r="Y80" s="262">
        <v>0.251</v>
      </c>
      <c r="Z80" s="262">
        <v>0.16900000000000001</v>
      </c>
      <c r="AA80" s="262">
        <v>0.16300000000000001</v>
      </c>
      <c r="AB80" s="262">
        <v>0.16900000000000001</v>
      </c>
      <c r="AC80" s="262">
        <v>0.11799999999999999</v>
      </c>
      <c r="AD80" s="262">
        <v>0.1</v>
      </c>
      <c r="AE80" s="262">
        <v>8.7000000000000008E-2</v>
      </c>
      <c r="AF80" s="262">
        <v>8.0000000000000016E-2</v>
      </c>
      <c r="AG80" s="262">
        <v>9.9000000000000005E-2</v>
      </c>
      <c r="AH80" s="262">
        <v>8.900000000000001E-2</v>
      </c>
      <c r="AI80" s="262">
        <v>0.129</v>
      </c>
      <c r="AJ80" s="262">
        <v>6.7000000000000004E-2</v>
      </c>
      <c r="AK80" s="262">
        <v>0.10100000000000001</v>
      </c>
      <c r="AL80" s="262">
        <v>9.9000000000000005E-2</v>
      </c>
      <c r="AM80" s="262">
        <v>6.6000000000000003E-2</v>
      </c>
      <c r="AN80" s="262">
        <v>0.10600000000000001</v>
      </c>
      <c r="AO80" s="262">
        <v>0.13100000000000001</v>
      </c>
      <c r="AP80" s="262">
        <v>9.6000000000000002E-2</v>
      </c>
      <c r="AQ80" s="262">
        <v>4.3000000000000003E-2</v>
      </c>
      <c r="AR80" s="262">
        <v>5.7999999999999996E-2</v>
      </c>
      <c r="AS80" s="262">
        <v>9.9000000000000005E-2</v>
      </c>
      <c r="AT80" s="262">
        <v>8.3000000000000004E-2</v>
      </c>
      <c r="AU80" s="262">
        <v>0.06</v>
      </c>
      <c r="AV80" s="262">
        <v>5.8999999999999997E-2</v>
      </c>
      <c r="AW80" s="262">
        <v>4.0000000000000008E-2</v>
      </c>
      <c r="AX80" s="262">
        <v>7.5000000000000011E-2</v>
      </c>
      <c r="AY80" s="262">
        <v>5.8999999999999997E-2</v>
      </c>
      <c r="AZ80" s="262">
        <v>4.7E-2</v>
      </c>
      <c r="BA80" s="262">
        <v>3.6999999999999998E-2</v>
      </c>
      <c r="BB80" s="262">
        <v>6.3E-2</v>
      </c>
      <c r="BC80" s="262">
        <v>7.5000000000000011E-2</v>
      </c>
      <c r="BD80" s="262">
        <v>4.0000000000000008E-2</v>
      </c>
      <c r="BE80" s="262">
        <v>4.4000000000000004E-2</v>
      </c>
      <c r="BF80" s="262">
        <v>6.7000000000000004E-2</v>
      </c>
      <c r="BG80" s="262">
        <v>6.5000000000000002E-2</v>
      </c>
      <c r="BH80" s="262">
        <v>4.6000000000000006E-2</v>
      </c>
      <c r="BI80" s="262">
        <v>0.03</v>
      </c>
      <c r="BJ80" s="262">
        <v>6.5000000000000002E-2</v>
      </c>
      <c r="BK80" s="262">
        <v>9.4E-2</v>
      </c>
      <c r="BL80" s="262">
        <v>5.5000000000000007E-2</v>
      </c>
      <c r="BM80" s="262">
        <v>3.6999999999999998E-2</v>
      </c>
      <c r="BN80" s="262">
        <v>4.4000000000000004E-2</v>
      </c>
      <c r="BO80" s="262">
        <v>3.2000000000000001E-2</v>
      </c>
      <c r="BP80" s="262">
        <v>3.6999999999999998E-2</v>
      </c>
    </row>
    <row r="81" spans="2:68" x14ac:dyDescent="0.25">
      <c r="C81" s="254" t="s">
        <v>637</v>
      </c>
      <c r="D81" s="255">
        <f t="shared" si="7"/>
        <v>0.20000623455180683</v>
      </c>
      <c r="E81" s="260">
        <f t="shared" si="8"/>
        <v>3835.5195599999993</v>
      </c>
      <c r="F81" s="255">
        <f t="shared" si="9"/>
        <v>0.20837106778146394</v>
      </c>
      <c r="G81" s="260">
        <f t="shared" si="10"/>
        <v>10784307.12435</v>
      </c>
      <c r="H81" s="255">
        <f t="shared" si="11"/>
        <v>-0.14545351342534821</v>
      </c>
      <c r="I81" s="260">
        <f t="shared" si="12"/>
        <v>95.985607158077229</v>
      </c>
      <c r="J81" s="262">
        <v>0.30635999999999997</v>
      </c>
      <c r="K81" s="262">
        <v>0.33119999999999999</v>
      </c>
      <c r="L81" s="262">
        <v>0.30635999999999997</v>
      </c>
      <c r="M81" s="262">
        <v>0.29807999999999996</v>
      </c>
      <c r="N81" s="262">
        <v>0.28565999999999997</v>
      </c>
      <c r="O81" s="262">
        <v>0.26495999999999997</v>
      </c>
      <c r="P81" s="262">
        <v>0.30221999999999999</v>
      </c>
      <c r="Q81" s="262">
        <v>0.29393999999999998</v>
      </c>
      <c r="R81" s="262">
        <v>0.29807999999999996</v>
      </c>
      <c r="S81" s="262">
        <v>0.27945000000000003</v>
      </c>
      <c r="T81" s="262">
        <v>0.26702999999999999</v>
      </c>
      <c r="U81" s="262">
        <v>0.24839999999999998</v>
      </c>
      <c r="V81" s="262">
        <v>0.27945000000000003</v>
      </c>
      <c r="W81" s="262">
        <v>0.32499</v>
      </c>
      <c r="X81" s="262">
        <v>0.30429</v>
      </c>
      <c r="Y81" s="262">
        <v>0.32291999999999998</v>
      </c>
      <c r="Z81" s="262">
        <v>0.28772999999999999</v>
      </c>
      <c r="AA81" s="262">
        <v>0.28151999999999999</v>
      </c>
      <c r="AB81" s="262">
        <v>0.27945000000000003</v>
      </c>
      <c r="AC81" s="262">
        <v>0.23184000000000002</v>
      </c>
      <c r="AD81" s="262">
        <v>0.23597999999999997</v>
      </c>
      <c r="AE81" s="262">
        <v>0.21942</v>
      </c>
      <c r="AF81" s="262">
        <v>0.21528</v>
      </c>
      <c r="AG81" s="262">
        <v>0.22770000000000001</v>
      </c>
      <c r="AH81" s="262">
        <v>0.16145999999999999</v>
      </c>
      <c r="AI81" s="262">
        <v>0.26082</v>
      </c>
      <c r="AJ81" s="262">
        <v>0.18215999999999999</v>
      </c>
      <c r="AK81" s="262">
        <v>0.21734999999999999</v>
      </c>
      <c r="AL81" s="262">
        <v>0.21320999999999998</v>
      </c>
      <c r="AM81" s="262">
        <v>0.21528</v>
      </c>
      <c r="AN81" s="262">
        <v>0.19457999999999998</v>
      </c>
      <c r="AO81" s="262">
        <v>0.25461</v>
      </c>
      <c r="AP81" s="262">
        <v>0.21320999999999998</v>
      </c>
      <c r="AQ81" s="262">
        <v>6.2099999999999995E-2</v>
      </c>
      <c r="AR81" s="262">
        <v>9.7289999999999988E-2</v>
      </c>
      <c r="AS81" s="262">
        <v>0.19457999999999998</v>
      </c>
      <c r="AT81" s="262">
        <v>0.21320999999999998</v>
      </c>
      <c r="AU81" s="262">
        <v>0.17595</v>
      </c>
      <c r="AV81" s="262">
        <v>0.1656</v>
      </c>
      <c r="AW81" s="262">
        <v>8.4869999999999987E-2</v>
      </c>
      <c r="AX81" s="262">
        <v>0.17801999999999998</v>
      </c>
      <c r="AY81" s="262">
        <v>0.15110999999999999</v>
      </c>
      <c r="AZ81" s="262">
        <v>0.13247999999999999</v>
      </c>
      <c r="BA81" s="262">
        <v>0.12833999999999998</v>
      </c>
      <c r="BB81" s="262">
        <v>0.16767000000000001</v>
      </c>
      <c r="BC81" s="262">
        <v>0.15110999999999999</v>
      </c>
      <c r="BD81" s="262">
        <v>0.13041</v>
      </c>
      <c r="BE81" s="262">
        <v>0.15110999999999999</v>
      </c>
      <c r="BF81" s="262">
        <v>0.18629999999999999</v>
      </c>
      <c r="BG81" s="262">
        <v>0.17387999999999998</v>
      </c>
      <c r="BH81" s="262">
        <v>0.13661999999999999</v>
      </c>
      <c r="BI81" s="262">
        <v>9.5219999999999999E-2</v>
      </c>
      <c r="BJ81" s="262">
        <v>0.16145999999999999</v>
      </c>
      <c r="BK81" s="262">
        <v>0.19664999999999999</v>
      </c>
      <c r="BL81" s="262">
        <v>0.13661999999999999</v>
      </c>
      <c r="BM81" s="262">
        <v>0.10349999999999999</v>
      </c>
      <c r="BN81" s="262">
        <v>0.12419999999999999</v>
      </c>
      <c r="BO81" s="262">
        <v>0.10349999999999999</v>
      </c>
      <c r="BP81" s="262">
        <v>0.11178</v>
      </c>
    </row>
    <row r="82" spans="2:68" x14ac:dyDescent="0.25">
      <c r="C82" s="254" t="s">
        <v>638</v>
      </c>
      <c r="D82" s="255">
        <f t="shared" si="7"/>
        <v>0.13011880481827193</v>
      </c>
      <c r="E82" s="260">
        <f t="shared" si="8"/>
        <v>2495.2883200000006</v>
      </c>
      <c r="F82" s="255">
        <f t="shared" si="9"/>
        <v>0.12841189953492688</v>
      </c>
      <c r="G82" s="260">
        <f t="shared" si="10"/>
        <v>6645996.3840000005</v>
      </c>
      <c r="H82" s="255">
        <f t="shared" si="11"/>
        <v>0.36912182938366522</v>
      </c>
      <c r="I82" s="260">
        <f t="shared" si="12"/>
        <v>101.32924229726919</v>
      </c>
      <c r="J82" s="262">
        <v>9.7280000000000005E-2</v>
      </c>
      <c r="K82" s="262">
        <v>8.320000000000001E-2</v>
      </c>
      <c r="L82" s="262">
        <v>0.13184000000000001</v>
      </c>
      <c r="M82" s="262">
        <v>0.16512000000000002</v>
      </c>
      <c r="N82" s="262">
        <v>0.128</v>
      </c>
      <c r="O82" s="262">
        <v>0.15615999999999999</v>
      </c>
      <c r="P82" s="262">
        <v>0.12032</v>
      </c>
      <c r="Q82" s="262">
        <v>0.14976</v>
      </c>
      <c r="R82" s="262">
        <v>0.14848</v>
      </c>
      <c r="S82" s="262">
        <v>0.13824</v>
      </c>
      <c r="T82" s="262">
        <v>0.17408000000000001</v>
      </c>
      <c r="U82" s="262">
        <v>0.16768000000000002</v>
      </c>
      <c r="V82" s="262">
        <v>0.15104000000000001</v>
      </c>
      <c r="W82" s="262">
        <v>0.10496</v>
      </c>
      <c r="X82" s="262">
        <v>9.2159999999999992E-2</v>
      </c>
      <c r="Y82" s="262">
        <v>8.320000000000001E-2</v>
      </c>
      <c r="Z82" s="262">
        <v>9.8560000000000009E-2</v>
      </c>
      <c r="AA82" s="262">
        <v>0.15487999999999999</v>
      </c>
      <c r="AB82" s="262">
        <v>0.13696</v>
      </c>
      <c r="AC82" s="262">
        <v>0.10624</v>
      </c>
      <c r="AD82" s="262">
        <v>0.10624</v>
      </c>
      <c r="AE82" s="262">
        <v>0.12544</v>
      </c>
      <c r="AF82" s="262">
        <v>0.13568000000000002</v>
      </c>
      <c r="AG82" s="262">
        <v>0.15744</v>
      </c>
      <c r="AH82" s="262">
        <v>0.11776</v>
      </c>
      <c r="AI82" s="262">
        <v>0.14591999999999999</v>
      </c>
      <c r="AJ82" s="262">
        <v>0.15231999999999998</v>
      </c>
      <c r="AK82" s="262">
        <v>0.15231999999999998</v>
      </c>
      <c r="AL82" s="262">
        <v>0.15359999999999999</v>
      </c>
      <c r="AM82" s="262">
        <v>0.17024</v>
      </c>
      <c r="AN82" s="262">
        <v>0.15104000000000001</v>
      </c>
      <c r="AO82" s="262">
        <v>0.13696</v>
      </c>
      <c r="AP82" s="262">
        <v>0.14848</v>
      </c>
      <c r="AQ82" s="262">
        <v>2.5600000000000001E-2</v>
      </c>
      <c r="AR82" s="262">
        <v>5.2479999999999999E-2</v>
      </c>
      <c r="AS82" s="262">
        <v>0.10752</v>
      </c>
      <c r="AT82" s="262">
        <v>0.14591999999999999</v>
      </c>
      <c r="AU82" s="262">
        <v>0.13568000000000002</v>
      </c>
      <c r="AV82" s="262">
        <v>0.13056000000000001</v>
      </c>
      <c r="AW82" s="262">
        <v>7.6799999999999993E-2</v>
      </c>
      <c r="AX82" s="262">
        <v>0.10879999999999999</v>
      </c>
      <c r="AY82" s="262">
        <v>0.11776</v>
      </c>
      <c r="AZ82" s="262">
        <v>0.11136</v>
      </c>
      <c r="BA82" s="262">
        <v>0.11520000000000001</v>
      </c>
      <c r="BB82" s="262">
        <v>0.11776</v>
      </c>
      <c r="BC82" s="262">
        <v>0.12415999999999999</v>
      </c>
      <c r="BD82" s="262">
        <v>0.10368000000000001</v>
      </c>
      <c r="BE82" s="262">
        <v>0.11776</v>
      </c>
      <c r="BF82" s="262">
        <v>0.128</v>
      </c>
      <c r="BG82" s="262">
        <v>0.1216</v>
      </c>
      <c r="BH82" s="262">
        <v>0.11136</v>
      </c>
      <c r="BI82" s="262">
        <v>8.320000000000001E-2</v>
      </c>
      <c r="BJ82" s="262">
        <v>0.11008</v>
      </c>
      <c r="BK82" s="262">
        <v>9.4719999999999999E-2</v>
      </c>
      <c r="BL82" s="262">
        <v>8.8319999999999996E-2</v>
      </c>
      <c r="BM82" s="262">
        <v>8.1920000000000007E-2</v>
      </c>
      <c r="BN82" s="262">
        <v>9.7280000000000005E-2</v>
      </c>
      <c r="BO82" s="262">
        <v>8.8319999999999996E-2</v>
      </c>
      <c r="BP82" s="262">
        <v>9.0880000000000002E-2</v>
      </c>
    </row>
    <row r="83" spans="2:68" x14ac:dyDescent="0.25">
      <c r="C83" s="254" t="s">
        <v>639</v>
      </c>
      <c r="D83" s="255">
        <f t="shared" si="7"/>
        <v>8.8864538248944067E-2</v>
      </c>
      <c r="E83" s="260">
        <f t="shared" si="8"/>
        <v>1704.1552500000003</v>
      </c>
      <c r="F83" s="255">
        <f t="shared" si="9"/>
        <v>9.3147259448790751E-2</v>
      </c>
      <c r="G83" s="260">
        <f t="shared" si="10"/>
        <v>4820864.3569499999</v>
      </c>
      <c r="H83" s="255">
        <f t="shared" si="11"/>
        <v>-0.123504069437573</v>
      </c>
      <c r="I83" s="260">
        <f t="shared" si="12"/>
        <v>95.402203752219691</v>
      </c>
      <c r="J83" s="262">
        <v>0.12369000000000001</v>
      </c>
      <c r="K83" s="262">
        <v>0.1023</v>
      </c>
      <c r="L83" s="262">
        <v>0.11531999999999999</v>
      </c>
      <c r="M83" s="262">
        <v>0.10601999999999999</v>
      </c>
      <c r="N83" s="262">
        <v>0.16833000000000001</v>
      </c>
      <c r="O83" s="262">
        <v>8.5559999999999997E-2</v>
      </c>
      <c r="P83" s="262">
        <v>9.579E-2</v>
      </c>
      <c r="Q83" s="262">
        <v>9.672E-2</v>
      </c>
      <c r="R83" s="262">
        <v>8.6489999999999997E-2</v>
      </c>
      <c r="S83" s="262">
        <v>0.14043</v>
      </c>
      <c r="T83" s="262">
        <v>9.393E-2</v>
      </c>
      <c r="U83" s="262">
        <v>0.11997000000000001</v>
      </c>
      <c r="V83" s="262">
        <v>0.11252999999999999</v>
      </c>
      <c r="W83" s="262">
        <v>8.7419999999999998E-2</v>
      </c>
      <c r="X83" s="262">
        <v>6.2310000000000004E-2</v>
      </c>
      <c r="Y83" s="262">
        <v>9.0209999999999999E-2</v>
      </c>
      <c r="Z83" s="262">
        <v>9.7650000000000001E-2</v>
      </c>
      <c r="AA83" s="262">
        <v>7.9979999999999996E-2</v>
      </c>
      <c r="AB83" s="262">
        <v>7.8119999999999995E-2</v>
      </c>
      <c r="AC83" s="262">
        <v>0.10694999999999999</v>
      </c>
      <c r="AD83" s="262">
        <v>0.24552000000000002</v>
      </c>
      <c r="AE83" s="262">
        <v>0.15995999999999999</v>
      </c>
      <c r="AF83" s="262">
        <v>0.12090000000000001</v>
      </c>
      <c r="AG83" s="262">
        <v>9.7650000000000001E-2</v>
      </c>
      <c r="AH83" s="262">
        <v>0.10694999999999999</v>
      </c>
      <c r="AI83" s="262">
        <v>0.10787999999999999</v>
      </c>
      <c r="AJ83" s="262">
        <v>8.2769999999999996E-2</v>
      </c>
      <c r="AK83" s="262">
        <v>0.10137</v>
      </c>
      <c r="AL83" s="262">
        <v>9.393E-2</v>
      </c>
      <c r="AM83" s="262">
        <v>9.579E-2</v>
      </c>
      <c r="AN83" s="262">
        <v>0.10137</v>
      </c>
      <c r="AO83" s="262">
        <v>7.9979999999999996E-2</v>
      </c>
      <c r="AP83" s="262">
        <v>8.3699999999999997E-2</v>
      </c>
      <c r="AQ83" s="262">
        <v>2.0459999999999999E-2</v>
      </c>
      <c r="AR83" s="262">
        <v>3.9059999999999997E-2</v>
      </c>
      <c r="AS83" s="262">
        <v>7.1610000000000007E-2</v>
      </c>
      <c r="AT83" s="262">
        <v>9.8580000000000001E-2</v>
      </c>
      <c r="AU83" s="262">
        <v>8.6489999999999997E-2</v>
      </c>
      <c r="AV83" s="262">
        <v>7.7189999999999995E-2</v>
      </c>
      <c r="AW83" s="262">
        <v>8.4629999999999997E-2</v>
      </c>
      <c r="AX83" s="262">
        <v>0.10787999999999999</v>
      </c>
      <c r="AY83" s="262">
        <v>7.9049999999999995E-2</v>
      </c>
      <c r="AZ83" s="262">
        <v>7.2540000000000007E-2</v>
      </c>
      <c r="BA83" s="262">
        <v>6.1380000000000004E-2</v>
      </c>
      <c r="BB83" s="262">
        <v>8.8349999999999998E-2</v>
      </c>
      <c r="BC83" s="262">
        <v>8.9279999999999998E-2</v>
      </c>
      <c r="BD83" s="262">
        <v>7.1610000000000007E-2</v>
      </c>
      <c r="BE83" s="262">
        <v>7.0680000000000007E-2</v>
      </c>
      <c r="BF83" s="262">
        <v>8.7419999999999998E-2</v>
      </c>
      <c r="BG83" s="262">
        <v>8.1839999999999996E-2</v>
      </c>
      <c r="BH83" s="262">
        <v>6.6959999999999992E-2</v>
      </c>
      <c r="BI83" s="262">
        <v>5.4869999999999995E-2</v>
      </c>
      <c r="BJ83" s="262">
        <v>9.486E-2</v>
      </c>
      <c r="BK83" s="262">
        <v>7.9979999999999996E-2</v>
      </c>
      <c r="BL83" s="262">
        <v>7.8119999999999995E-2</v>
      </c>
      <c r="BM83" s="262">
        <v>6.2310000000000004E-2</v>
      </c>
      <c r="BN83" s="262">
        <v>6.6959999999999992E-2</v>
      </c>
      <c r="BO83" s="262">
        <v>5.7659999999999996E-2</v>
      </c>
      <c r="BP83" s="262">
        <v>6.2310000000000004E-2</v>
      </c>
    </row>
    <row r="84" spans="2:68" x14ac:dyDescent="0.25">
      <c r="C84" s="254" t="s">
        <v>640</v>
      </c>
      <c r="D84" s="255">
        <f t="shared" si="7"/>
        <v>7.4556590186160537E-2</v>
      </c>
      <c r="E84" s="260">
        <f t="shared" si="8"/>
        <v>1429.7717300000006</v>
      </c>
      <c r="F84" s="255">
        <f t="shared" si="9"/>
        <v>7.0854104865588657E-2</v>
      </c>
      <c r="G84" s="260">
        <f t="shared" si="10"/>
        <v>3667075.4535500007</v>
      </c>
      <c r="H84" s="255">
        <f t="shared" si="11"/>
        <v>0.43497825856344458</v>
      </c>
      <c r="I84" s="260">
        <f t="shared" si="12"/>
        <v>105.22550574535596</v>
      </c>
      <c r="J84" s="262">
        <v>1.917E-2</v>
      </c>
      <c r="K84" s="262">
        <v>1.8460000000000001E-2</v>
      </c>
      <c r="L84" s="262">
        <v>2.8399999999999998E-2</v>
      </c>
      <c r="M84" s="262">
        <v>5.3959999999999994E-2</v>
      </c>
      <c r="N84" s="262">
        <v>4.6859999999999999E-2</v>
      </c>
      <c r="O84" s="262">
        <v>6.5320000000000003E-2</v>
      </c>
      <c r="P84" s="262">
        <v>3.4789999999999995E-2</v>
      </c>
      <c r="Q84" s="262">
        <v>4.1179999999999994E-2</v>
      </c>
      <c r="R84" s="262">
        <v>4.4019999999999997E-2</v>
      </c>
      <c r="S84" s="262">
        <v>5.8219999999999994E-2</v>
      </c>
      <c r="T84" s="262">
        <v>6.8159999999999984E-2</v>
      </c>
      <c r="U84" s="262">
        <v>8.4489999999999982E-2</v>
      </c>
      <c r="V84" s="262">
        <v>6.3899999999999998E-2</v>
      </c>
      <c r="W84" s="262">
        <v>3.1949999999999999E-2</v>
      </c>
      <c r="X84" s="262">
        <v>3.1949999999999999E-2</v>
      </c>
      <c r="Y84" s="262">
        <v>2.6979999999999997E-2</v>
      </c>
      <c r="Z84" s="262">
        <v>4.3309999999999994E-2</v>
      </c>
      <c r="AA84" s="262">
        <v>6.2479999999999994E-2</v>
      </c>
      <c r="AB84" s="262">
        <v>5.6799999999999996E-2</v>
      </c>
      <c r="AC84" s="262">
        <v>5.040999999999999E-2</v>
      </c>
      <c r="AD84" s="262">
        <v>6.1769999999999992E-2</v>
      </c>
      <c r="AE84" s="262">
        <v>7.3130000000000001E-2</v>
      </c>
      <c r="AF84" s="262">
        <v>8.8039999999999993E-2</v>
      </c>
      <c r="AG84" s="262">
        <v>8.0229999999999982E-2</v>
      </c>
      <c r="AH84" s="262">
        <v>5.2539999999999996E-2</v>
      </c>
      <c r="AI84" s="262">
        <v>7.0999999999999994E-2</v>
      </c>
      <c r="AJ84" s="262">
        <v>9.2299999999999993E-2</v>
      </c>
      <c r="AK84" s="262">
        <v>6.5320000000000003E-2</v>
      </c>
      <c r="AL84" s="262">
        <v>8.0939999999999984E-2</v>
      </c>
      <c r="AM84" s="262">
        <v>9.6559999999999993E-2</v>
      </c>
      <c r="AN84" s="262">
        <v>9.3719999999999998E-2</v>
      </c>
      <c r="AO84" s="262">
        <v>6.3189999999999996E-2</v>
      </c>
      <c r="AP84" s="262">
        <v>8.0939999999999984E-2</v>
      </c>
      <c r="AQ84" s="262">
        <v>1.5619999999999998E-2</v>
      </c>
      <c r="AR84" s="262">
        <v>3.1239999999999997E-2</v>
      </c>
      <c r="AS84" s="262">
        <v>6.0349999999999994E-2</v>
      </c>
      <c r="AT84" s="262">
        <v>8.0229999999999982E-2</v>
      </c>
      <c r="AU84" s="262">
        <v>9.3719999999999998E-2</v>
      </c>
      <c r="AV84" s="262">
        <v>9.3719999999999998E-2</v>
      </c>
      <c r="AW84" s="262">
        <v>5.1119999999999992E-2</v>
      </c>
      <c r="AX84" s="262">
        <v>8.7329999999999991E-2</v>
      </c>
      <c r="AY84" s="262">
        <v>8.6619999999999989E-2</v>
      </c>
      <c r="AZ84" s="262">
        <v>8.5909999999999986E-2</v>
      </c>
      <c r="BA84" s="262">
        <v>9.3719999999999998E-2</v>
      </c>
      <c r="BB84" s="262">
        <v>9.6559999999999993E-2</v>
      </c>
      <c r="BC84" s="262">
        <v>0.10010999999999999</v>
      </c>
      <c r="BD84" s="262">
        <v>9.5850000000000005E-2</v>
      </c>
      <c r="BE84" s="262">
        <v>9.1589999999999991E-2</v>
      </c>
      <c r="BF84" s="262">
        <v>8.4489999999999982E-2</v>
      </c>
      <c r="BG84" s="262">
        <v>8.0939999999999984E-2</v>
      </c>
      <c r="BH84" s="262">
        <v>8.2359999999999989E-2</v>
      </c>
      <c r="BI84" s="262">
        <v>7.9520000000000007E-2</v>
      </c>
      <c r="BJ84" s="262">
        <v>6.1059999999999996E-2</v>
      </c>
      <c r="BK84" s="262">
        <v>5.3959999999999994E-2</v>
      </c>
      <c r="BL84" s="262">
        <v>5.6799999999999996E-2</v>
      </c>
      <c r="BM84" s="262">
        <v>7.8100000000000003E-2</v>
      </c>
      <c r="BN84" s="262">
        <v>7.9520000000000007E-2</v>
      </c>
      <c r="BO84" s="262">
        <v>7.739E-2</v>
      </c>
      <c r="BP84" s="262">
        <v>7.6679999999999998E-2</v>
      </c>
    </row>
    <row r="85" spans="2:68" x14ac:dyDescent="0.25">
      <c r="C85" s="254" t="s">
        <v>641</v>
      </c>
      <c r="D85" s="255">
        <f t="shared" si="7"/>
        <v>0.15430587057412529</v>
      </c>
      <c r="E85" s="260">
        <f t="shared" si="8"/>
        <v>2959.1236800000006</v>
      </c>
      <c r="F85" s="255">
        <f t="shared" si="9"/>
        <v>0.1427325098592801</v>
      </c>
      <c r="G85" s="260">
        <f t="shared" si="10"/>
        <v>7387163.8675199989</v>
      </c>
      <c r="H85" s="255">
        <f t="shared" si="11"/>
        <v>0.46786582119200154</v>
      </c>
      <c r="I85" s="260">
        <f t="shared" si="12"/>
        <v>108.10842654294761</v>
      </c>
      <c r="J85" s="262">
        <v>4.8959999999999997E-2</v>
      </c>
      <c r="K85" s="262">
        <v>4.1759999999999992E-2</v>
      </c>
      <c r="L85" s="262">
        <v>5.1839999999999997E-2</v>
      </c>
      <c r="M85" s="262">
        <v>8.0640000000000003E-2</v>
      </c>
      <c r="N85" s="262">
        <v>8.0640000000000003E-2</v>
      </c>
      <c r="O85" s="262">
        <v>0.11663999999999999</v>
      </c>
      <c r="P85" s="262">
        <v>6.0479999999999992E-2</v>
      </c>
      <c r="Q85" s="262">
        <v>6.767999999999999E-2</v>
      </c>
      <c r="R85" s="262">
        <v>7.3439999999999991E-2</v>
      </c>
      <c r="S85" s="262">
        <v>9.6479999999999996E-2</v>
      </c>
      <c r="T85" s="262">
        <v>0.10655999999999999</v>
      </c>
      <c r="U85" s="262">
        <v>0.12959999999999999</v>
      </c>
      <c r="V85" s="262">
        <v>0.10367999999999999</v>
      </c>
      <c r="W85" s="262">
        <v>5.3279999999999994E-2</v>
      </c>
      <c r="X85" s="262">
        <v>5.0399999999999993E-2</v>
      </c>
      <c r="Y85" s="262">
        <v>4.8959999999999997E-2</v>
      </c>
      <c r="Z85" s="262">
        <v>7.7759999999999996E-2</v>
      </c>
      <c r="AA85" s="262">
        <v>0.10799999999999998</v>
      </c>
      <c r="AB85" s="262">
        <v>9.5039999999999999E-2</v>
      </c>
      <c r="AC85" s="262">
        <v>9.6479999999999996E-2</v>
      </c>
      <c r="AD85" s="262">
        <v>0.11807999999999999</v>
      </c>
      <c r="AE85" s="262">
        <v>0.13391999999999998</v>
      </c>
      <c r="AF85" s="262">
        <v>0.16128000000000001</v>
      </c>
      <c r="AG85" s="262">
        <v>0.14543999999999999</v>
      </c>
      <c r="AH85" s="262">
        <v>0.12239999999999998</v>
      </c>
      <c r="AI85" s="262">
        <v>0.12528</v>
      </c>
      <c r="AJ85" s="262">
        <v>0.18575999999999998</v>
      </c>
      <c r="AK85" s="262">
        <v>0.12672</v>
      </c>
      <c r="AL85" s="262">
        <v>0.15984000000000001</v>
      </c>
      <c r="AM85" s="262">
        <v>0.15407999999999999</v>
      </c>
      <c r="AN85" s="262">
        <v>0.10944</v>
      </c>
      <c r="AO85" s="262">
        <v>0.11807999999999999</v>
      </c>
      <c r="AP85" s="262">
        <v>0.16415999999999997</v>
      </c>
      <c r="AQ85" s="262">
        <v>2.8799999999999999E-2</v>
      </c>
      <c r="AR85" s="262">
        <v>6.6239999999999993E-2</v>
      </c>
      <c r="AS85" s="262">
        <v>0.11663999999999999</v>
      </c>
      <c r="AT85" s="262">
        <v>0.15407999999999999</v>
      </c>
      <c r="AU85" s="262">
        <v>0.19583999999999999</v>
      </c>
      <c r="AV85" s="262">
        <v>0.20735999999999999</v>
      </c>
      <c r="AW85" s="262">
        <v>0.14831999999999998</v>
      </c>
      <c r="AX85" s="262">
        <v>0.18143999999999999</v>
      </c>
      <c r="AY85" s="262">
        <v>0.20447999999999997</v>
      </c>
      <c r="AZ85" s="262">
        <v>0.21023999999999998</v>
      </c>
      <c r="BA85" s="262">
        <v>0.22319999999999998</v>
      </c>
      <c r="BB85" s="262">
        <v>0.15551999999999999</v>
      </c>
      <c r="BC85" s="262">
        <v>0.12959999999999999</v>
      </c>
      <c r="BD85" s="262">
        <v>0.21887999999999999</v>
      </c>
      <c r="BE85" s="262">
        <v>0.19295999999999999</v>
      </c>
      <c r="BF85" s="262">
        <v>0.17423999999999998</v>
      </c>
      <c r="BG85" s="262">
        <v>0.17856</v>
      </c>
      <c r="BH85" s="262">
        <v>0.20591999999999996</v>
      </c>
      <c r="BI85" s="262">
        <v>0.22608</v>
      </c>
      <c r="BJ85" s="262">
        <v>0.13535999999999998</v>
      </c>
      <c r="BK85" s="262">
        <v>0.11376</v>
      </c>
      <c r="BL85" s="262">
        <v>0.13391999999999998</v>
      </c>
      <c r="BM85" s="262">
        <v>0.21455999999999997</v>
      </c>
      <c r="BN85" s="262">
        <v>0.20159999999999997</v>
      </c>
      <c r="BO85" s="262">
        <v>0.20879999999999999</v>
      </c>
      <c r="BP85" s="262">
        <v>0.19439999999999999</v>
      </c>
    </row>
    <row r="86" spans="2:68" x14ac:dyDescent="0.25">
      <c r="C86" s="254" t="s">
        <v>642</v>
      </c>
      <c r="D86" s="255">
        <f t="shared" si="7"/>
        <v>0.12167456536475983</v>
      </c>
      <c r="E86" s="260">
        <f t="shared" si="8"/>
        <v>2333.3531399999993</v>
      </c>
      <c r="F86" s="255">
        <f t="shared" si="9"/>
        <v>0.11254123749490387</v>
      </c>
      <c r="G86" s="260">
        <f t="shared" si="10"/>
        <v>5824605.5089199981</v>
      </c>
      <c r="H86" s="255">
        <f t="shared" si="11"/>
        <v>0.29984170889538275</v>
      </c>
      <c r="I86" s="260">
        <f t="shared" si="12"/>
        <v>108.11553886660393</v>
      </c>
      <c r="J86" s="262">
        <v>2.9640000000000003E-2</v>
      </c>
      <c r="K86" s="262">
        <v>2.7359999999999999E-2</v>
      </c>
      <c r="L86" s="262">
        <v>2.9640000000000003E-2</v>
      </c>
      <c r="M86" s="262">
        <v>5.4719999999999998E-2</v>
      </c>
      <c r="N86" s="262">
        <v>5.1300000000000005E-2</v>
      </c>
      <c r="O86" s="262">
        <v>6.6119999999999998E-2</v>
      </c>
      <c r="P86" s="262">
        <v>3.6480000000000005E-2</v>
      </c>
      <c r="Q86" s="262">
        <v>4.104E-2</v>
      </c>
      <c r="R86" s="262">
        <v>3.8760000000000003E-2</v>
      </c>
      <c r="S86" s="262">
        <v>6.6119999999999998E-2</v>
      </c>
      <c r="T86" s="262">
        <v>7.0680000000000007E-2</v>
      </c>
      <c r="U86" s="262">
        <v>0.10374000000000001</v>
      </c>
      <c r="V86" s="262">
        <v>7.4099999999999999E-2</v>
      </c>
      <c r="W86" s="262">
        <v>3.6480000000000005E-2</v>
      </c>
      <c r="X86" s="262">
        <v>3.4200000000000001E-2</v>
      </c>
      <c r="Y86" s="262">
        <v>3.5340000000000003E-2</v>
      </c>
      <c r="Z86" s="262">
        <v>5.586E-2</v>
      </c>
      <c r="AA86" s="262">
        <v>6.4979999999999996E-2</v>
      </c>
      <c r="AB86" s="262">
        <v>6.2700000000000006E-2</v>
      </c>
      <c r="AC86" s="262">
        <v>7.1820000000000009E-2</v>
      </c>
      <c r="AD86" s="262">
        <v>7.6380000000000003E-2</v>
      </c>
      <c r="AE86" s="262">
        <v>0.10374000000000001</v>
      </c>
      <c r="AF86" s="262">
        <v>0.12198000000000001</v>
      </c>
      <c r="AG86" s="262">
        <v>0.10032000000000001</v>
      </c>
      <c r="AH86" s="262">
        <v>9.2340000000000005E-2</v>
      </c>
      <c r="AI86" s="262">
        <v>8.3220000000000002E-2</v>
      </c>
      <c r="AJ86" s="262">
        <v>0.1368</v>
      </c>
      <c r="AK86" s="262">
        <v>8.4360000000000004E-2</v>
      </c>
      <c r="AL86" s="262">
        <v>9.9180000000000004E-2</v>
      </c>
      <c r="AM86" s="262">
        <v>0.13452</v>
      </c>
      <c r="AN86" s="262">
        <v>0.11970000000000001</v>
      </c>
      <c r="AO86" s="262">
        <v>8.208E-2</v>
      </c>
      <c r="AP86" s="262">
        <v>0.11058</v>
      </c>
      <c r="AQ86" s="262">
        <v>2.1660000000000002E-2</v>
      </c>
      <c r="AR86" s="262">
        <v>5.0160000000000003E-2</v>
      </c>
      <c r="AS86" s="262">
        <v>9.2340000000000005E-2</v>
      </c>
      <c r="AT86" s="262">
        <v>0.11172</v>
      </c>
      <c r="AU86" s="262">
        <v>0.15162</v>
      </c>
      <c r="AV86" s="262">
        <v>0.15731999999999999</v>
      </c>
      <c r="AW86" s="262">
        <v>0.12995999999999999</v>
      </c>
      <c r="AX86" s="262">
        <v>0.15276000000000001</v>
      </c>
      <c r="AY86" s="262">
        <v>0.16073999999999999</v>
      </c>
      <c r="AZ86" s="262">
        <v>0.17670000000000002</v>
      </c>
      <c r="BA86" s="262">
        <v>0.20292000000000002</v>
      </c>
      <c r="BB86" s="262">
        <v>0.18354000000000001</v>
      </c>
      <c r="BC86" s="262">
        <v>0.16416</v>
      </c>
      <c r="BD86" s="262">
        <v>0.20976000000000003</v>
      </c>
      <c r="BE86" s="262">
        <v>0.19494</v>
      </c>
      <c r="BF86" s="262">
        <v>0.14022000000000001</v>
      </c>
      <c r="BG86" s="262">
        <v>0.14478000000000002</v>
      </c>
      <c r="BH86" s="262">
        <v>0.17556000000000002</v>
      </c>
      <c r="BI86" s="262">
        <v>0.2109</v>
      </c>
      <c r="BJ86" s="262">
        <v>0.10829999999999999</v>
      </c>
      <c r="BK86" s="262">
        <v>9.4619999999999996E-2</v>
      </c>
      <c r="BL86" s="262">
        <v>0.10715999999999999</v>
      </c>
      <c r="BM86" s="262">
        <v>0.20292000000000002</v>
      </c>
      <c r="BN86" s="262">
        <v>0.18240000000000001</v>
      </c>
      <c r="BO86" s="262">
        <v>0.21318000000000001</v>
      </c>
      <c r="BP86" s="262">
        <v>0.20064000000000001</v>
      </c>
    </row>
    <row r="87" spans="2:68" x14ac:dyDescent="0.25">
      <c r="C87" s="254" t="s">
        <v>643</v>
      </c>
      <c r="D87" s="255">
        <f t="shared" si="7"/>
        <v>5.9567036032747545E-2</v>
      </c>
      <c r="E87" s="260">
        <f t="shared" si="8"/>
        <v>1142.3170499999997</v>
      </c>
      <c r="F87" s="255">
        <f t="shared" si="9"/>
        <v>5.5419044520657788E-2</v>
      </c>
      <c r="G87" s="260">
        <f t="shared" si="10"/>
        <v>2868229.2748799999</v>
      </c>
      <c r="H87" s="255">
        <f t="shared" si="11"/>
        <v>-4.7692393146756579E-2</v>
      </c>
      <c r="I87" s="260">
        <f t="shared" si="12"/>
        <v>107.4847763038274</v>
      </c>
      <c r="J87" s="262">
        <v>3.3059999999999999E-2</v>
      </c>
      <c r="K87" s="262">
        <v>3.7620000000000001E-2</v>
      </c>
      <c r="L87" s="262">
        <v>1.7670000000000002E-2</v>
      </c>
      <c r="M87" s="262">
        <v>1.5960000000000002E-2</v>
      </c>
      <c r="N87" s="262">
        <v>1.0830000000000001E-2</v>
      </c>
      <c r="O87" s="262">
        <v>2.1660000000000002E-2</v>
      </c>
      <c r="P87" s="262">
        <v>3.0210000000000004E-2</v>
      </c>
      <c r="Q87" s="262">
        <v>2.6789999999999998E-2</v>
      </c>
      <c r="R87" s="262">
        <v>1.881E-2</v>
      </c>
      <c r="S87" s="262">
        <v>1.4820000000000002E-2</v>
      </c>
      <c r="T87" s="262">
        <v>2.4510000000000001E-2</v>
      </c>
      <c r="U87" s="262">
        <v>1.9380000000000001E-2</v>
      </c>
      <c r="V87" s="262">
        <v>2.7359999999999999E-2</v>
      </c>
      <c r="W87" s="262">
        <v>3.4200000000000001E-2</v>
      </c>
      <c r="X87" s="262">
        <v>4.3320000000000004E-2</v>
      </c>
      <c r="Y87" s="262">
        <v>4.6739999999999997E-2</v>
      </c>
      <c r="Z87" s="262">
        <v>6.0990000000000003E-2</v>
      </c>
      <c r="AA87" s="262">
        <v>2.2800000000000001E-2</v>
      </c>
      <c r="AB87" s="262">
        <v>3.4200000000000001E-2</v>
      </c>
      <c r="AC87" s="262">
        <v>8.6640000000000009E-2</v>
      </c>
      <c r="AD87" s="262">
        <v>1.2540000000000001E-2</v>
      </c>
      <c r="AE87" s="262">
        <v>3.0210000000000004E-2</v>
      </c>
      <c r="AF87" s="262">
        <v>2.6220000000000004E-2</v>
      </c>
      <c r="AG87" s="262">
        <v>2.7359999999999999E-2</v>
      </c>
      <c r="AH87" s="262">
        <v>0.11172</v>
      </c>
      <c r="AI87" s="262">
        <v>2.052E-2</v>
      </c>
      <c r="AJ87" s="262">
        <v>3.7620000000000001E-2</v>
      </c>
      <c r="AK87" s="262">
        <v>5.5289999999999999E-2</v>
      </c>
      <c r="AL87" s="262">
        <v>2.8500000000000001E-2</v>
      </c>
      <c r="AM87" s="262">
        <v>2.7359999999999999E-2</v>
      </c>
      <c r="AN87" s="262">
        <v>7.0680000000000007E-2</v>
      </c>
      <c r="AO87" s="262">
        <v>4.0469999999999999E-2</v>
      </c>
      <c r="AP87" s="262">
        <v>3.705E-2</v>
      </c>
      <c r="AQ87" s="262">
        <v>2.1660000000000002E-2</v>
      </c>
      <c r="AR87" s="262">
        <v>4.5600000000000002E-2</v>
      </c>
      <c r="AS87" s="262">
        <v>8.2650000000000001E-2</v>
      </c>
      <c r="AT87" s="262">
        <v>4.6170000000000003E-2</v>
      </c>
      <c r="AU87" s="262">
        <v>4.3320000000000004E-2</v>
      </c>
      <c r="AV87" s="262">
        <v>4.845E-2</v>
      </c>
      <c r="AW87" s="262">
        <v>0.21659999999999999</v>
      </c>
      <c r="AX87" s="262">
        <v>4.7879999999999999E-2</v>
      </c>
      <c r="AY87" s="262">
        <v>6.6689999999999999E-2</v>
      </c>
      <c r="AZ87" s="262">
        <v>8.0939999999999998E-2</v>
      </c>
      <c r="BA87" s="262">
        <v>7.9229999999999995E-2</v>
      </c>
      <c r="BB87" s="262">
        <v>7.8659999999999994E-2</v>
      </c>
      <c r="BC87" s="262">
        <v>0.11058</v>
      </c>
      <c r="BD87" s="262">
        <v>7.5240000000000001E-2</v>
      </c>
      <c r="BE87" s="262">
        <v>8.4360000000000004E-2</v>
      </c>
      <c r="BF87" s="262">
        <v>6.5549999999999997E-2</v>
      </c>
      <c r="BG87" s="262">
        <v>7.3529999999999998E-2</v>
      </c>
      <c r="BH87" s="262">
        <v>9.2340000000000005E-2</v>
      </c>
      <c r="BI87" s="262">
        <v>0.13338</v>
      </c>
      <c r="BJ87" s="262">
        <v>0.12312000000000001</v>
      </c>
      <c r="BK87" s="262">
        <v>0.13509000000000002</v>
      </c>
      <c r="BL87" s="262">
        <v>0.17442000000000002</v>
      </c>
      <c r="BM87" s="262">
        <v>0.12995999999999999</v>
      </c>
      <c r="BN87" s="262">
        <v>0.12141</v>
      </c>
      <c r="BO87" s="262">
        <v>0.14136000000000001</v>
      </c>
      <c r="BP87" s="262">
        <v>0.15048</v>
      </c>
    </row>
    <row r="88" spans="2:68" x14ac:dyDescent="0.25">
      <c r="C88" s="254" t="s">
        <v>644</v>
      </c>
      <c r="D88" s="255">
        <f t="shared" si="7"/>
        <v>7.9027094436043138E-2</v>
      </c>
      <c r="E88" s="260">
        <f t="shared" si="8"/>
        <v>1515.5025899999991</v>
      </c>
      <c r="F88" s="255">
        <f t="shared" si="9"/>
        <v>8.8287365182889488E-2</v>
      </c>
      <c r="G88" s="260">
        <f t="shared" si="10"/>
        <v>4569339.07125</v>
      </c>
      <c r="H88" s="255">
        <f t="shared" si="11"/>
        <v>-0.25682826755773802</v>
      </c>
      <c r="I88" s="260">
        <f t="shared" si="12"/>
        <v>89.511216324483726</v>
      </c>
      <c r="J88" s="262">
        <v>9.8309999999999981E-2</v>
      </c>
      <c r="K88" s="262">
        <v>9.3089999999999992E-2</v>
      </c>
      <c r="L88" s="262">
        <v>8.786999999999999E-2</v>
      </c>
      <c r="M88" s="262">
        <v>6.6119999999999998E-2</v>
      </c>
      <c r="N88" s="262">
        <v>5.9159999999999997E-2</v>
      </c>
      <c r="O88" s="262">
        <v>7.5689999999999993E-2</v>
      </c>
      <c r="P88" s="262">
        <v>0.10091999999999998</v>
      </c>
      <c r="Q88" s="262">
        <v>9.3089999999999992E-2</v>
      </c>
      <c r="R88" s="262">
        <v>8.4389999999999993E-2</v>
      </c>
      <c r="S88" s="262">
        <v>5.7419999999999999E-2</v>
      </c>
      <c r="T88" s="262">
        <v>7.2209999999999996E-2</v>
      </c>
      <c r="U88" s="262">
        <v>4.0889999999999996E-2</v>
      </c>
      <c r="V88" s="262">
        <v>5.6549999999999996E-2</v>
      </c>
      <c r="W88" s="262">
        <v>9.4829999999999998E-2</v>
      </c>
      <c r="X88" s="262">
        <v>0.13572000000000001</v>
      </c>
      <c r="Y88" s="262">
        <v>9.6570000000000003E-2</v>
      </c>
      <c r="Z88" s="262">
        <v>0.11136</v>
      </c>
      <c r="AA88" s="262">
        <v>6.2639999999999987E-2</v>
      </c>
      <c r="AB88" s="262">
        <v>8.786999999999999E-2</v>
      </c>
      <c r="AC88" s="262">
        <v>0.13224</v>
      </c>
      <c r="AD88" s="262">
        <v>4.437E-2</v>
      </c>
      <c r="AE88" s="262">
        <v>6.8729999999999999E-2</v>
      </c>
      <c r="AF88" s="262">
        <v>5.2199999999999996E-2</v>
      </c>
      <c r="AG88" s="262">
        <v>6.6119999999999998E-2</v>
      </c>
      <c r="AH88" s="262">
        <v>0.14615999999999998</v>
      </c>
      <c r="AI88" s="262">
        <v>5.7419999999999999E-2</v>
      </c>
      <c r="AJ88" s="262">
        <v>6.3509999999999997E-2</v>
      </c>
      <c r="AK88" s="262">
        <v>9.7439999999999999E-2</v>
      </c>
      <c r="AL88" s="262">
        <v>7.1339999999999987E-2</v>
      </c>
      <c r="AM88" s="262">
        <v>4.0889999999999996E-2</v>
      </c>
      <c r="AN88" s="262">
        <v>5.4809999999999998E-2</v>
      </c>
      <c r="AO88" s="262">
        <v>9.4829999999999998E-2</v>
      </c>
      <c r="AP88" s="262">
        <v>6.6119999999999998E-2</v>
      </c>
      <c r="AQ88" s="262">
        <v>0.75602999999999987</v>
      </c>
      <c r="AR88" s="262">
        <v>0.55679999999999996</v>
      </c>
      <c r="AS88" s="262">
        <v>0.17573999999999998</v>
      </c>
      <c r="AT88" s="262">
        <v>6.8729999999999999E-2</v>
      </c>
      <c r="AU88" s="262">
        <v>5.7419999999999999E-2</v>
      </c>
      <c r="AV88" s="262">
        <v>6.1769999999999992E-2</v>
      </c>
      <c r="AW88" s="262">
        <v>0.16790999999999998</v>
      </c>
      <c r="AX88" s="262">
        <v>6.1769999999999992E-2</v>
      </c>
      <c r="AY88" s="262">
        <v>7.6559999999999989E-2</v>
      </c>
      <c r="AZ88" s="262">
        <v>8.1779999999999992E-2</v>
      </c>
      <c r="BA88" s="262">
        <v>5.9159999999999997E-2</v>
      </c>
      <c r="BB88" s="262">
        <v>4.9589999999999995E-2</v>
      </c>
      <c r="BC88" s="262">
        <v>5.8290000000000002E-2</v>
      </c>
      <c r="BD88" s="262">
        <v>5.6549999999999996E-2</v>
      </c>
      <c r="BE88" s="262">
        <v>5.3939999999999995E-2</v>
      </c>
      <c r="BF88" s="262">
        <v>6.6989999999999994E-2</v>
      </c>
      <c r="BG88" s="262">
        <v>8.1779999999999992E-2</v>
      </c>
      <c r="BH88" s="262">
        <v>8.2649999999999987E-2</v>
      </c>
      <c r="BI88" s="262">
        <v>8.6129999999999998E-2</v>
      </c>
      <c r="BJ88" s="262">
        <v>0.14094000000000001</v>
      </c>
      <c r="BK88" s="262">
        <v>0.13833000000000001</v>
      </c>
      <c r="BL88" s="262">
        <v>0.16965</v>
      </c>
      <c r="BM88" s="262">
        <v>9.1350000000000001E-2</v>
      </c>
      <c r="BN88" s="262">
        <v>8.2649999999999987E-2</v>
      </c>
      <c r="BO88" s="262">
        <v>7.8299999999999995E-2</v>
      </c>
      <c r="BP88" s="262">
        <v>7.7429999999999999E-2</v>
      </c>
    </row>
    <row r="89" spans="2:68" x14ac:dyDescent="0.25">
      <c r="B89" s="261" t="s">
        <v>645</v>
      </c>
      <c r="C89" s="261" t="s">
        <v>453</v>
      </c>
      <c r="D89" s="255">
        <f t="shared" si="7"/>
        <v>3.9019205298013261E-2</v>
      </c>
      <c r="E89" s="260">
        <f t="shared" si="8"/>
        <v>748.27130000000034</v>
      </c>
      <c r="F89" s="255">
        <f t="shared" si="9"/>
        <v>4.9241944962158474E-2</v>
      </c>
      <c r="G89" s="260">
        <f t="shared" si="10"/>
        <v>2548531.6341000004</v>
      </c>
      <c r="H89" s="255">
        <f t="shared" si="11"/>
        <v>-0.36279178136724227</v>
      </c>
      <c r="I89" s="260">
        <f t="shared" si="12"/>
        <v>79.239772775016917</v>
      </c>
      <c r="J89" s="262">
        <v>0.21356</v>
      </c>
      <c r="K89" s="262">
        <v>0.21356</v>
      </c>
      <c r="L89" s="262">
        <v>0.21356</v>
      </c>
      <c r="M89" s="262">
        <v>0.11742</v>
      </c>
      <c r="N89" s="262">
        <v>0.14668</v>
      </c>
      <c r="O89" s="262">
        <v>8.4360000000000004E-2</v>
      </c>
      <c r="P89" s="262">
        <v>0.15427999999999997</v>
      </c>
      <c r="Q89" s="262">
        <v>0.11399999999999999</v>
      </c>
      <c r="R89" s="262">
        <v>0.11893999999999999</v>
      </c>
      <c r="S89" s="262">
        <v>8.0939999999999998E-2</v>
      </c>
      <c r="T89" s="262">
        <v>6.7640000000000006E-2</v>
      </c>
      <c r="U89" s="262">
        <v>6.4979999999999996E-2</v>
      </c>
      <c r="V89" s="262">
        <v>5.3199999999999997E-2</v>
      </c>
      <c r="W89" s="262">
        <v>0.11476</v>
      </c>
      <c r="X89" s="262">
        <v>9.0819999999999998E-2</v>
      </c>
      <c r="Y89" s="262">
        <v>0.1178</v>
      </c>
      <c r="Z89" s="262">
        <v>6.5360000000000001E-2</v>
      </c>
      <c r="AA89" s="262">
        <v>5.3199999999999997E-2</v>
      </c>
      <c r="AB89" s="262">
        <v>5.3199999999999997E-2</v>
      </c>
      <c r="AC89" s="262">
        <v>4.8259999999999997E-2</v>
      </c>
      <c r="AD89" s="262">
        <v>6.6879999999999995E-2</v>
      </c>
      <c r="AE89" s="262">
        <v>6.08E-2</v>
      </c>
      <c r="AF89" s="262">
        <v>3.7620000000000001E-2</v>
      </c>
      <c r="AG89" s="262">
        <v>6.0040000000000003E-2</v>
      </c>
      <c r="AH89" s="262">
        <v>4.8640000000000003E-2</v>
      </c>
      <c r="AI89" s="262">
        <v>5.1300000000000005E-2</v>
      </c>
      <c r="AJ89" s="262">
        <v>3.1159999999999997E-2</v>
      </c>
      <c r="AK89" s="262">
        <v>3.4959999999999998E-2</v>
      </c>
      <c r="AL89" s="262">
        <v>3.5719999999999995E-2</v>
      </c>
      <c r="AM89" s="262">
        <v>3.952E-2</v>
      </c>
      <c r="AN89" s="262">
        <v>3.952E-2</v>
      </c>
      <c r="AO89" s="262">
        <v>3.5340000000000003E-2</v>
      </c>
      <c r="AP89" s="262">
        <v>3.458E-2</v>
      </c>
      <c r="AQ89" s="262">
        <v>5.9659999999999998E-2</v>
      </c>
      <c r="AR89" s="262">
        <v>4.0660000000000002E-2</v>
      </c>
      <c r="AS89" s="262">
        <v>4.5599999999999995E-2</v>
      </c>
      <c r="AT89" s="262">
        <v>2.546E-2</v>
      </c>
      <c r="AU89" s="262">
        <v>1.9380000000000001E-2</v>
      </c>
      <c r="AV89" s="262">
        <v>1.8239999999999999E-2</v>
      </c>
      <c r="AW89" s="262">
        <v>1.8239999999999999E-2</v>
      </c>
      <c r="AX89" s="262">
        <v>1.52E-2</v>
      </c>
      <c r="AY89" s="262">
        <v>1.52E-2</v>
      </c>
      <c r="AZ89" s="262">
        <v>1.52E-2</v>
      </c>
      <c r="BA89" s="262">
        <v>1.2920000000000001E-2</v>
      </c>
      <c r="BB89" s="262">
        <v>1.064E-2</v>
      </c>
      <c r="BC89" s="262">
        <v>1.064E-2</v>
      </c>
      <c r="BD89" s="262">
        <v>1.026E-2</v>
      </c>
      <c r="BE89" s="262">
        <v>1.064E-2</v>
      </c>
      <c r="BF89" s="262">
        <v>1.3679999999999999E-2</v>
      </c>
      <c r="BG89" s="262">
        <v>1.8619999999999998E-2</v>
      </c>
      <c r="BH89" s="262">
        <v>1.3679999999999999E-2</v>
      </c>
      <c r="BI89" s="262">
        <v>8.7399999999999995E-3</v>
      </c>
      <c r="BJ89" s="262">
        <v>1.5579999999999998E-2</v>
      </c>
      <c r="BK89" s="262">
        <v>2.052E-2</v>
      </c>
      <c r="BL89" s="262">
        <v>1.482E-2</v>
      </c>
      <c r="BM89" s="262">
        <v>9.1199999999999996E-3</v>
      </c>
      <c r="BN89" s="262">
        <v>9.8799999999999999E-3</v>
      </c>
      <c r="BO89" s="262">
        <v>1.1019999999999999E-2</v>
      </c>
      <c r="BP89" s="262">
        <v>1.1019999999999999E-2</v>
      </c>
    </row>
    <row r="90" spans="2:68" x14ac:dyDescent="0.25">
      <c r="B90" s="261"/>
      <c r="C90" s="261" t="s">
        <v>454</v>
      </c>
      <c r="D90" s="255">
        <f t="shared" si="7"/>
        <v>0.18495886530739944</v>
      </c>
      <c r="E90" s="260">
        <f t="shared" si="8"/>
        <v>3546.9561599999993</v>
      </c>
      <c r="F90" s="255">
        <f t="shared" si="9"/>
        <v>0.20416102015136617</v>
      </c>
      <c r="G90" s="260">
        <f t="shared" si="10"/>
        <v>10566414.846240001</v>
      </c>
      <c r="H90" s="255">
        <f t="shared" si="11"/>
        <v>-0.2235176541274323</v>
      </c>
      <c r="I90" s="260">
        <f t="shared" si="12"/>
        <v>90.594602814126745</v>
      </c>
      <c r="J90" s="262">
        <v>0.39599999999999996</v>
      </c>
      <c r="K90" s="262">
        <v>0.35727999999999993</v>
      </c>
      <c r="L90" s="262">
        <v>0.35727999999999993</v>
      </c>
      <c r="M90" s="262">
        <v>0.35903999999999997</v>
      </c>
      <c r="N90" s="262">
        <v>0.35552</v>
      </c>
      <c r="O90" s="262">
        <v>0.34495999999999999</v>
      </c>
      <c r="P90" s="262">
        <v>0.33615999999999996</v>
      </c>
      <c r="Q90" s="262">
        <v>0.37135999999999997</v>
      </c>
      <c r="R90" s="262">
        <v>0.37135999999999997</v>
      </c>
      <c r="S90" s="262">
        <v>0.31151999999999996</v>
      </c>
      <c r="T90" s="262">
        <v>0.28687999999999997</v>
      </c>
      <c r="U90" s="262">
        <v>0.26223999999999997</v>
      </c>
      <c r="V90" s="262">
        <v>0.26223999999999997</v>
      </c>
      <c r="W90" s="262">
        <v>0.38191999999999998</v>
      </c>
      <c r="X90" s="262">
        <v>0.33791999999999994</v>
      </c>
      <c r="Y90" s="262">
        <v>0.35375999999999996</v>
      </c>
      <c r="Z90" s="262">
        <v>0.28863999999999995</v>
      </c>
      <c r="AA90" s="262">
        <v>0.29391999999999996</v>
      </c>
      <c r="AB90" s="262">
        <v>0.27455999999999997</v>
      </c>
      <c r="AC90" s="262">
        <v>0.23760000000000001</v>
      </c>
      <c r="AD90" s="262">
        <v>0.21999999999999997</v>
      </c>
      <c r="AE90" s="262">
        <v>0.21823999999999999</v>
      </c>
      <c r="AF90" s="262">
        <v>0.19184000000000001</v>
      </c>
      <c r="AG90" s="262">
        <v>0.26400000000000001</v>
      </c>
      <c r="AH90" s="262">
        <v>0.21471999999999999</v>
      </c>
      <c r="AI90" s="262">
        <v>0.24112</v>
      </c>
      <c r="AJ90" s="262">
        <v>0.17071999999999998</v>
      </c>
      <c r="AK90" s="262">
        <v>0.21119999999999997</v>
      </c>
      <c r="AL90" s="262">
        <v>0.21647999999999998</v>
      </c>
      <c r="AM90" s="262">
        <v>0.17776</v>
      </c>
      <c r="AN90" s="262">
        <v>0.17776</v>
      </c>
      <c r="AO90" s="262">
        <v>0.23583999999999999</v>
      </c>
      <c r="AP90" s="262">
        <v>0.20239999999999997</v>
      </c>
      <c r="AQ90" s="262">
        <v>0.17071999999999998</v>
      </c>
      <c r="AR90" s="262">
        <v>0.16367999999999999</v>
      </c>
      <c r="AS90" s="262">
        <v>0.18831999999999999</v>
      </c>
      <c r="AT90" s="262">
        <v>0.13023999999999999</v>
      </c>
      <c r="AU90" s="262">
        <v>0.13200000000000001</v>
      </c>
      <c r="AV90" s="262">
        <v>0.12672</v>
      </c>
      <c r="AW90" s="262">
        <v>0.12672</v>
      </c>
      <c r="AX90" s="262">
        <v>0.10031999999999999</v>
      </c>
      <c r="AY90" s="262">
        <v>0.11263999999999999</v>
      </c>
      <c r="AZ90" s="262">
        <v>0.10031999999999999</v>
      </c>
      <c r="BA90" s="262">
        <v>8.6239999999999997E-2</v>
      </c>
      <c r="BB90" s="262">
        <v>6.336E-2</v>
      </c>
      <c r="BC90" s="262">
        <v>7.2159999999999988E-2</v>
      </c>
      <c r="BD90" s="262">
        <v>7.2159999999999988E-2</v>
      </c>
      <c r="BE90" s="262">
        <v>7.2159999999999988E-2</v>
      </c>
      <c r="BF90" s="262">
        <v>0.13200000000000001</v>
      </c>
      <c r="BG90" s="262">
        <v>0.13904</v>
      </c>
      <c r="BH90" s="262">
        <v>0.10383999999999999</v>
      </c>
      <c r="BI90" s="262">
        <v>7.392E-2</v>
      </c>
      <c r="BJ90" s="262">
        <v>0.12319999999999999</v>
      </c>
      <c r="BK90" s="262">
        <v>0.12847999999999998</v>
      </c>
      <c r="BL90" s="262">
        <v>0.10383999999999999</v>
      </c>
      <c r="BM90" s="262">
        <v>7.392E-2</v>
      </c>
      <c r="BN90" s="262">
        <v>6.1599999999999995E-2</v>
      </c>
      <c r="BO90" s="262">
        <v>6.1599999999999995E-2</v>
      </c>
      <c r="BP90" s="262">
        <v>6.1599999999999995E-2</v>
      </c>
    </row>
    <row r="91" spans="2:68" x14ac:dyDescent="0.25">
      <c r="B91" s="261"/>
      <c r="C91" s="261" t="s">
        <v>232</v>
      </c>
      <c r="D91" s="255">
        <f t="shared" si="7"/>
        <v>0.28467441935652077</v>
      </c>
      <c r="E91" s="260">
        <f t="shared" si="8"/>
        <v>5459.2013399999987</v>
      </c>
      <c r="F91" s="255">
        <f t="shared" si="9"/>
        <v>0.29479787877299518</v>
      </c>
      <c r="G91" s="260">
        <f t="shared" si="10"/>
        <v>15257352.655259997</v>
      </c>
      <c r="H91" s="255">
        <f t="shared" si="11"/>
        <v>-0.1282993420854274</v>
      </c>
      <c r="I91" s="260">
        <f t="shared" si="12"/>
        <v>96.565965990457542</v>
      </c>
      <c r="J91" s="262">
        <v>0.15792</v>
      </c>
      <c r="K91" s="262">
        <v>0.27917999999999998</v>
      </c>
      <c r="L91" s="262">
        <v>0.28481999999999996</v>
      </c>
      <c r="M91" s="262">
        <v>0.31019999999999998</v>
      </c>
      <c r="N91" s="262">
        <v>0.29046</v>
      </c>
      <c r="O91" s="262">
        <v>0.32147999999999993</v>
      </c>
      <c r="P91" s="262">
        <v>0.31019999999999998</v>
      </c>
      <c r="Q91" s="262">
        <v>0.31865999999999994</v>
      </c>
      <c r="R91" s="262">
        <v>0.30737999999999999</v>
      </c>
      <c r="S91" s="262">
        <v>0.31302000000000002</v>
      </c>
      <c r="T91" s="262">
        <v>0.34403999999999996</v>
      </c>
      <c r="U91" s="262">
        <v>0.32147999999999993</v>
      </c>
      <c r="V91" s="262">
        <v>0.33557999999999993</v>
      </c>
      <c r="W91" s="262">
        <v>0.29891999999999996</v>
      </c>
      <c r="X91" s="262">
        <v>0.33839999999999998</v>
      </c>
      <c r="Y91" s="262">
        <v>0.32429999999999992</v>
      </c>
      <c r="Z91" s="262">
        <v>0.37787999999999999</v>
      </c>
      <c r="AA91" s="262">
        <v>0.33839999999999998</v>
      </c>
      <c r="AB91" s="262">
        <v>0.34121999999999997</v>
      </c>
      <c r="AC91" s="262">
        <v>0.33839999999999998</v>
      </c>
      <c r="AD91" s="262">
        <v>0.30456</v>
      </c>
      <c r="AE91" s="262">
        <v>0.32429999999999992</v>
      </c>
      <c r="AF91" s="262">
        <v>0.29046</v>
      </c>
      <c r="AG91" s="262">
        <v>0.32429999999999992</v>
      </c>
      <c r="AH91" s="262">
        <v>0.30174000000000001</v>
      </c>
      <c r="AI91" s="262">
        <v>0.32711999999999997</v>
      </c>
      <c r="AJ91" s="262">
        <v>0.32711999999999997</v>
      </c>
      <c r="AK91" s="262">
        <v>0.32711999999999997</v>
      </c>
      <c r="AL91" s="262">
        <v>0.32711999999999997</v>
      </c>
      <c r="AM91" s="262">
        <v>0.31865999999999994</v>
      </c>
      <c r="AN91" s="262">
        <v>0.31865999999999994</v>
      </c>
      <c r="AO91" s="262">
        <v>0.36941999999999997</v>
      </c>
      <c r="AP91" s="262">
        <v>0.35249999999999998</v>
      </c>
      <c r="AQ91" s="262">
        <v>0.5470799999999999</v>
      </c>
      <c r="AR91" s="262">
        <v>0.53579999999999994</v>
      </c>
      <c r="AS91" s="262">
        <v>0.35249999999999998</v>
      </c>
      <c r="AT91" s="262">
        <v>0.29609999999999997</v>
      </c>
      <c r="AU91" s="262">
        <v>0.28481999999999996</v>
      </c>
      <c r="AV91" s="262">
        <v>0.28199999999999997</v>
      </c>
      <c r="AW91" s="262">
        <v>0.24251999999999999</v>
      </c>
      <c r="AX91" s="262">
        <v>0.22559999999999999</v>
      </c>
      <c r="AY91" s="262">
        <v>0.23687999999999998</v>
      </c>
      <c r="AZ91" s="262">
        <v>0.24533999999999997</v>
      </c>
      <c r="BA91" s="262">
        <v>0.22277999999999998</v>
      </c>
      <c r="BB91" s="262">
        <v>0.16637999999999997</v>
      </c>
      <c r="BC91" s="262">
        <v>0.19175999999999999</v>
      </c>
      <c r="BD91" s="262">
        <v>0.19175999999999999</v>
      </c>
      <c r="BE91" s="262">
        <v>0.19175999999999999</v>
      </c>
      <c r="BF91" s="262">
        <v>0.30174000000000001</v>
      </c>
      <c r="BG91" s="262">
        <v>0.28763999999999995</v>
      </c>
      <c r="BH91" s="262">
        <v>0.26225999999999999</v>
      </c>
      <c r="BI91" s="262">
        <v>0.19457999999999998</v>
      </c>
      <c r="BJ91" s="262">
        <v>0.27635999999999999</v>
      </c>
      <c r="BK91" s="262">
        <v>0.28763999999999995</v>
      </c>
      <c r="BL91" s="262">
        <v>0.22559999999999999</v>
      </c>
      <c r="BM91" s="262">
        <v>0.18611999999999998</v>
      </c>
      <c r="BN91" s="262">
        <v>0.18894</v>
      </c>
      <c r="BO91" s="262">
        <v>0.18329999999999999</v>
      </c>
      <c r="BP91" s="262">
        <v>0.18894</v>
      </c>
    </row>
    <row r="92" spans="2:68" x14ac:dyDescent="0.25">
      <c r="B92" s="261"/>
      <c r="C92" s="261" t="s">
        <v>233</v>
      </c>
      <c r="D92" s="255">
        <f t="shared" si="7"/>
        <v>0.22186320488084685</v>
      </c>
      <c r="E92" s="260">
        <f t="shared" si="8"/>
        <v>4254.6706800000002</v>
      </c>
      <c r="F92" s="255">
        <f t="shared" si="9"/>
        <v>0.20649882566539082</v>
      </c>
      <c r="G92" s="260">
        <f t="shared" si="10"/>
        <v>10687408.671960002</v>
      </c>
      <c r="H92" s="255">
        <f t="shared" si="11"/>
        <v>0.53834791703691043</v>
      </c>
      <c r="I92" s="260">
        <f t="shared" si="12"/>
        <v>107.44041965660006</v>
      </c>
      <c r="J92" s="262">
        <v>7.6649999999999996E-2</v>
      </c>
      <c r="K92" s="262">
        <v>7.6649999999999996E-2</v>
      </c>
      <c r="L92" s="262">
        <v>7.6649999999999996E-2</v>
      </c>
      <c r="M92" s="262">
        <v>0.13139999999999999</v>
      </c>
      <c r="N92" s="262">
        <v>0.12045000000000002</v>
      </c>
      <c r="O92" s="262">
        <v>0.16206000000000001</v>
      </c>
      <c r="P92" s="262">
        <v>0.11607000000000001</v>
      </c>
      <c r="Q92" s="262">
        <v>0.1095</v>
      </c>
      <c r="R92" s="262">
        <v>0.12482999999999998</v>
      </c>
      <c r="S92" s="262">
        <v>0.17739000000000002</v>
      </c>
      <c r="T92" s="262">
        <v>0.17739000000000002</v>
      </c>
      <c r="U92" s="262">
        <v>0.20367000000000002</v>
      </c>
      <c r="V92" s="262">
        <v>0.16644</v>
      </c>
      <c r="W92" s="262">
        <v>9.6360000000000001E-2</v>
      </c>
      <c r="X92" s="262">
        <v>9.1979999999999992E-2</v>
      </c>
      <c r="Y92" s="262">
        <v>9.4170000000000004E-2</v>
      </c>
      <c r="Z92" s="262">
        <v>9.6360000000000001E-2</v>
      </c>
      <c r="AA92" s="262">
        <v>0.17520000000000002</v>
      </c>
      <c r="AB92" s="262">
        <v>0.16206000000000001</v>
      </c>
      <c r="AC92" s="262">
        <v>0.16206000000000001</v>
      </c>
      <c r="AD92" s="262">
        <v>0.22338</v>
      </c>
      <c r="AE92" s="262">
        <v>0.24309000000000003</v>
      </c>
      <c r="AF92" s="262">
        <v>0.27156000000000002</v>
      </c>
      <c r="AG92" s="262">
        <v>0.20148000000000002</v>
      </c>
      <c r="AH92" s="262">
        <v>0.21243000000000001</v>
      </c>
      <c r="AI92" s="262">
        <v>0.21243000000000001</v>
      </c>
      <c r="AJ92" s="262">
        <v>0.27156000000000002</v>
      </c>
      <c r="AK92" s="262">
        <v>0.21462000000000001</v>
      </c>
      <c r="AL92" s="262">
        <v>0.24746999999999997</v>
      </c>
      <c r="AM92" s="262">
        <v>0.24528000000000003</v>
      </c>
      <c r="AN92" s="262">
        <v>0.15767999999999999</v>
      </c>
      <c r="AO92" s="262">
        <v>0.17739000000000002</v>
      </c>
      <c r="AP92" s="262">
        <v>0.23652000000000001</v>
      </c>
      <c r="AQ92" s="262">
        <v>8.7600000000000011E-2</v>
      </c>
      <c r="AR92" s="262">
        <v>0.11169</v>
      </c>
      <c r="AS92" s="262">
        <v>0.15767999999999999</v>
      </c>
      <c r="AT92" s="262">
        <v>0.26061000000000001</v>
      </c>
      <c r="AU92" s="262">
        <v>0.27156000000000002</v>
      </c>
      <c r="AV92" s="262">
        <v>0.27374999999999999</v>
      </c>
      <c r="AW92" s="262">
        <v>0.20148000000000002</v>
      </c>
      <c r="AX92" s="262">
        <v>0.30659999999999998</v>
      </c>
      <c r="AY92" s="262">
        <v>0.28908</v>
      </c>
      <c r="AZ92" s="262">
        <v>0.27156000000000002</v>
      </c>
      <c r="BA92" s="262">
        <v>0.28689000000000003</v>
      </c>
      <c r="BB92" s="262">
        <v>0.22776000000000002</v>
      </c>
      <c r="BC92" s="262">
        <v>0.22776000000000002</v>
      </c>
      <c r="BD92" s="262">
        <v>0.26061000000000001</v>
      </c>
      <c r="BE92" s="262">
        <v>0.22556999999999999</v>
      </c>
      <c r="BF92" s="262">
        <v>0.23214000000000001</v>
      </c>
      <c r="BG92" s="262">
        <v>0.23214000000000001</v>
      </c>
      <c r="BH92" s="262">
        <v>0.24528000000000003</v>
      </c>
      <c r="BI92" s="262">
        <v>0.24746999999999997</v>
      </c>
      <c r="BJ92" s="262">
        <v>0.21681</v>
      </c>
      <c r="BK92" s="262">
        <v>0.13797000000000001</v>
      </c>
      <c r="BL92" s="262">
        <v>0.20148000000000002</v>
      </c>
      <c r="BM92" s="262">
        <v>0.24965999999999997</v>
      </c>
      <c r="BN92" s="262">
        <v>0.23652000000000001</v>
      </c>
      <c r="BO92" s="262">
        <v>0.22119</v>
      </c>
      <c r="BP92" s="262">
        <v>0.19928999999999999</v>
      </c>
    </row>
    <row r="93" spans="2:68" x14ac:dyDescent="0.25">
      <c r="B93" s="261"/>
      <c r="C93" s="261" t="s">
        <v>234</v>
      </c>
      <c r="D93" s="255">
        <f t="shared" si="7"/>
        <v>0.13382732961359964</v>
      </c>
      <c r="E93" s="260">
        <f t="shared" si="8"/>
        <v>2566.4067</v>
      </c>
      <c r="F93" s="255">
        <f t="shared" si="9"/>
        <v>0.12131201998713181</v>
      </c>
      <c r="G93" s="260">
        <f t="shared" si="10"/>
        <v>6278539.988040003</v>
      </c>
      <c r="H93" s="255">
        <f t="shared" si="11"/>
        <v>0.2395551356696379</v>
      </c>
      <c r="I93" s="260">
        <f t="shared" si="12"/>
        <v>110.31662783934797</v>
      </c>
      <c r="J93" s="262">
        <v>4.2780000000000006E-2</v>
      </c>
      <c r="K93" s="262">
        <v>4.2780000000000006E-2</v>
      </c>
      <c r="L93" s="262">
        <v>4.1399999999999999E-2</v>
      </c>
      <c r="M93" s="262">
        <v>3.7260000000000008E-2</v>
      </c>
      <c r="N93" s="262">
        <v>4.4160000000000005E-2</v>
      </c>
      <c r="O93" s="262">
        <v>4.4160000000000005E-2</v>
      </c>
      <c r="P93" s="262">
        <v>4.4160000000000005E-2</v>
      </c>
      <c r="Q93" s="262">
        <v>4.4160000000000005E-2</v>
      </c>
      <c r="R93" s="262">
        <v>4.4160000000000005E-2</v>
      </c>
      <c r="S93" s="262">
        <v>6.6240000000000007E-2</v>
      </c>
      <c r="T93" s="262">
        <v>6.6240000000000007E-2</v>
      </c>
      <c r="U93" s="262">
        <v>6.762E-2</v>
      </c>
      <c r="V93" s="262">
        <v>7.8659999999999994E-2</v>
      </c>
      <c r="W93" s="262">
        <v>4.9680000000000002E-2</v>
      </c>
      <c r="X93" s="262">
        <v>5.9340000000000004E-2</v>
      </c>
      <c r="Y93" s="262">
        <v>5.7960000000000005E-2</v>
      </c>
      <c r="Z93" s="262">
        <v>6.4860000000000001E-2</v>
      </c>
      <c r="AA93" s="262">
        <v>8.004E-2</v>
      </c>
      <c r="AB93" s="262">
        <v>9.3840000000000021E-2</v>
      </c>
      <c r="AC93" s="262">
        <v>0.12420000000000002</v>
      </c>
      <c r="AD93" s="262">
        <v>0.10488000000000001</v>
      </c>
      <c r="AE93" s="262">
        <v>8.2799999999999999E-2</v>
      </c>
      <c r="AF93" s="262">
        <v>0.10902000000000002</v>
      </c>
      <c r="AG93" s="262">
        <v>8.6940000000000003E-2</v>
      </c>
      <c r="AH93" s="262">
        <v>0.13109999999999999</v>
      </c>
      <c r="AI93" s="262">
        <v>9.3840000000000021E-2</v>
      </c>
      <c r="AJ93" s="262">
        <v>0.10764000000000001</v>
      </c>
      <c r="AK93" s="262">
        <v>0.1173</v>
      </c>
      <c r="AL93" s="262">
        <v>0.10764000000000001</v>
      </c>
      <c r="AM93" s="262">
        <v>0.10626000000000001</v>
      </c>
      <c r="AN93" s="262">
        <v>0.10626000000000001</v>
      </c>
      <c r="AO93" s="262">
        <v>0.10626000000000001</v>
      </c>
      <c r="AP93" s="262">
        <v>0.10626000000000001</v>
      </c>
      <c r="AQ93" s="262">
        <v>8.4180000000000005E-2</v>
      </c>
      <c r="AR93" s="262">
        <v>0.12144000000000001</v>
      </c>
      <c r="AS93" s="262">
        <v>0.13248000000000001</v>
      </c>
      <c r="AT93" s="262">
        <v>0.13248000000000001</v>
      </c>
      <c r="AU93" s="262">
        <v>0.14904000000000003</v>
      </c>
      <c r="AV93" s="262">
        <v>0.16698000000000002</v>
      </c>
      <c r="AW93" s="262">
        <v>0.23184000000000002</v>
      </c>
      <c r="AX93" s="262">
        <v>0.18354000000000004</v>
      </c>
      <c r="AY93" s="262">
        <v>0.18354000000000004</v>
      </c>
      <c r="AZ93" s="262">
        <v>0.18354000000000004</v>
      </c>
      <c r="BA93" s="262">
        <v>0.18906000000000003</v>
      </c>
      <c r="BB93" s="262">
        <v>0.16145999999999999</v>
      </c>
      <c r="BC93" s="262">
        <v>0.15456000000000003</v>
      </c>
      <c r="BD93" s="262">
        <v>0.19872000000000001</v>
      </c>
      <c r="BE93" s="262">
        <v>0.17940000000000003</v>
      </c>
      <c r="BF93" s="262">
        <v>0.16008</v>
      </c>
      <c r="BG93" s="262">
        <v>0.17388000000000001</v>
      </c>
      <c r="BH93" s="262">
        <v>0.19320000000000001</v>
      </c>
      <c r="BI93" s="262">
        <v>0.21252000000000001</v>
      </c>
      <c r="BJ93" s="262">
        <v>0.20424</v>
      </c>
      <c r="BK93" s="262">
        <v>0.18354000000000004</v>
      </c>
      <c r="BL93" s="262">
        <v>0.22080000000000002</v>
      </c>
      <c r="BM93" s="262">
        <v>0.21942000000000003</v>
      </c>
      <c r="BN93" s="262">
        <v>0.20562000000000002</v>
      </c>
      <c r="BO93" s="262">
        <v>0.20700000000000002</v>
      </c>
      <c r="BP93" s="262">
        <v>0.20148000000000002</v>
      </c>
    </row>
    <row r="94" spans="2:68" x14ac:dyDescent="0.25">
      <c r="B94" s="261"/>
      <c r="C94" s="261" t="s">
        <v>235</v>
      </c>
      <c r="D94" s="255">
        <f t="shared" si="7"/>
        <v>0.1330500276372738</v>
      </c>
      <c r="E94" s="260">
        <f t="shared" si="8"/>
        <v>2551.50038</v>
      </c>
      <c r="F94" s="255">
        <f t="shared" si="9"/>
        <v>0.12357943412867863</v>
      </c>
      <c r="G94" s="260">
        <f t="shared" si="10"/>
        <v>6395890.6871600011</v>
      </c>
      <c r="H94" s="255">
        <f t="shared" si="11"/>
        <v>8.6089590493919007E-4</v>
      </c>
      <c r="I94" s="260">
        <f t="shared" si="12"/>
        <v>107.6635676278739</v>
      </c>
      <c r="J94" s="262">
        <v>4.8180000000000001E-2</v>
      </c>
      <c r="K94" s="262">
        <v>4.8180000000000001E-2</v>
      </c>
      <c r="L94" s="262">
        <v>4.3799999999999999E-2</v>
      </c>
      <c r="M94" s="262">
        <v>4.5259999999999995E-2</v>
      </c>
      <c r="N94" s="262">
        <v>4.5259999999999995E-2</v>
      </c>
      <c r="O94" s="262">
        <v>3.9419999999999997E-2</v>
      </c>
      <c r="P94" s="262">
        <v>5.4019999999999999E-2</v>
      </c>
      <c r="Q94" s="262">
        <v>4.5259999999999995E-2</v>
      </c>
      <c r="R94" s="262">
        <v>4.5259999999999995E-2</v>
      </c>
      <c r="S94" s="262">
        <v>6.4239999999999992E-2</v>
      </c>
      <c r="T94" s="262">
        <v>6.2779999999999989E-2</v>
      </c>
      <c r="U94" s="262">
        <v>7.8839999999999993E-2</v>
      </c>
      <c r="V94" s="262">
        <v>9.9280000000000007E-2</v>
      </c>
      <c r="W94" s="262">
        <v>7.4459999999999998E-2</v>
      </c>
      <c r="X94" s="262">
        <v>7.4459999999999998E-2</v>
      </c>
      <c r="Y94" s="262">
        <v>7.4459999999999998E-2</v>
      </c>
      <c r="Z94" s="262">
        <v>8.3219999999999988E-2</v>
      </c>
      <c r="AA94" s="262">
        <v>5.2559999999999996E-2</v>
      </c>
      <c r="AB94" s="262">
        <v>6.8619999999999987E-2</v>
      </c>
      <c r="AC94" s="262">
        <v>0.10219999999999999</v>
      </c>
      <c r="AD94" s="262">
        <v>8.4679999999999991E-2</v>
      </c>
      <c r="AE94" s="262">
        <v>7.007999999999999E-2</v>
      </c>
      <c r="AF94" s="262">
        <v>9.4899999999999998E-2</v>
      </c>
      <c r="AG94" s="262">
        <v>5.8400000000000001E-2</v>
      </c>
      <c r="AH94" s="262">
        <v>0.10073999999999998</v>
      </c>
      <c r="AI94" s="262">
        <v>7.007999999999999E-2</v>
      </c>
      <c r="AJ94" s="262">
        <v>8.4679999999999991E-2</v>
      </c>
      <c r="AK94" s="262">
        <v>8.0299999999999996E-2</v>
      </c>
      <c r="AL94" s="262">
        <v>6.1319999999999993E-2</v>
      </c>
      <c r="AM94" s="262">
        <v>0.12409999999999999</v>
      </c>
      <c r="AN94" s="262">
        <v>0.19417999999999999</v>
      </c>
      <c r="AO94" s="262">
        <v>7.5920000000000001E-2</v>
      </c>
      <c r="AP94" s="262">
        <v>7.5920000000000001E-2</v>
      </c>
      <c r="AQ94" s="262">
        <v>7.1539999999999992E-2</v>
      </c>
      <c r="AR94" s="262">
        <v>6.1319999999999993E-2</v>
      </c>
      <c r="AS94" s="262">
        <v>9.7820000000000004E-2</v>
      </c>
      <c r="AT94" s="262">
        <v>0.13869999999999999</v>
      </c>
      <c r="AU94" s="262">
        <v>0.12847999999999998</v>
      </c>
      <c r="AV94" s="262">
        <v>0.13578000000000001</v>
      </c>
      <c r="AW94" s="262">
        <v>0.17811999999999997</v>
      </c>
      <c r="AX94" s="262">
        <v>0.17957999999999999</v>
      </c>
      <c r="AY94" s="262">
        <v>0.14454</v>
      </c>
      <c r="AZ94" s="262">
        <v>0.17957999999999999</v>
      </c>
      <c r="BA94" s="262">
        <v>0.20293999999999998</v>
      </c>
      <c r="BB94" s="262">
        <v>0.38981999999999994</v>
      </c>
      <c r="BC94" s="262">
        <v>0.36645999999999995</v>
      </c>
      <c r="BD94" s="262">
        <v>0.26133999999999996</v>
      </c>
      <c r="BE94" s="262">
        <v>0.31097999999999998</v>
      </c>
      <c r="BF94" s="262">
        <v>0.15914</v>
      </c>
      <c r="BG94" s="262">
        <v>0.15329999999999999</v>
      </c>
      <c r="BH94" s="262">
        <v>0.17665999999999998</v>
      </c>
      <c r="BI94" s="262">
        <v>0.2555</v>
      </c>
      <c r="BJ94" s="262">
        <v>0.16497999999999999</v>
      </c>
      <c r="BK94" s="262">
        <v>0.23797999999999997</v>
      </c>
      <c r="BL94" s="262">
        <v>0.22045999999999999</v>
      </c>
      <c r="BM94" s="262">
        <v>0.25695999999999997</v>
      </c>
      <c r="BN94" s="262">
        <v>0.28908</v>
      </c>
      <c r="BO94" s="262">
        <v>0.31535999999999997</v>
      </c>
      <c r="BP94" s="262">
        <v>0.34455999999999998</v>
      </c>
    </row>
    <row r="95" spans="2:68" x14ac:dyDescent="0.25">
      <c r="B95" s="261" t="s">
        <v>646</v>
      </c>
      <c r="C95" s="261" t="s">
        <v>647</v>
      </c>
      <c r="D95" s="255">
        <f t="shared" si="7"/>
        <v>3.7884252948191997E-2</v>
      </c>
      <c r="E95" s="260">
        <f t="shared" si="8"/>
        <v>726.50631878747799</v>
      </c>
      <c r="F95" s="255">
        <f t="shared" si="9"/>
        <v>3.4044182128965116E-2</v>
      </c>
      <c r="G95" s="260">
        <f t="shared" si="10"/>
        <v>1761966.8593392281</v>
      </c>
      <c r="H95" s="255">
        <f t="shared" si="11"/>
        <v>0.10395301599959829</v>
      </c>
      <c r="I95" s="260">
        <f t="shared" si="12"/>
        <v>111.2796682989183</v>
      </c>
      <c r="J95" s="262">
        <v>0</v>
      </c>
      <c r="K95" s="262">
        <v>2.4221578910713072E-5</v>
      </c>
      <c r="L95" s="262">
        <v>2.6012102976377447E-5</v>
      </c>
      <c r="M95" s="262">
        <v>8.3941080225181405E-6</v>
      </c>
      <c r="N95" s="262">
        <v>5.480711540979723E-5</v>
      </c>
      <c r="O95" s="262">
        <v>7.6545330070479465E-4</v>
      </c>
      <c r="P95" s="262">
        <v>1.0293911696854952E-4</v>
      </c>
      <c r="Q95" s="262">
        <v>3.9357044510444703E-5</v>
      </c>
      <c r="R95" s="262">
        <v>7.6845509984536331E-5</v>
      </c>
      <c r="S95" s="262">
        <v>1.8929938119490312E-4</v>
      </c>
      <c r="T95" s="262">
        <v>3.9864020329869749E-5</v>
      </c>
      <c r="U95" s="262">
        <v>1.5117557478366495E-4</v>
      </c>
      <c r="V95" s="262">
        <v>8.6729900332135402E-4</v>
      </c>
      <c r="W95" s="262">
        <v>1.6937218313800273E-5</v>
      </c>
      <c r="X95" s="262">
        <v>9.7313968708087574E-4</v>
      </c>
      <c r="Y95" s="262">
        <v>1.3080923581730199E-5</v>
      </c>
      <c r="Z95" s="262">
        <v>1.8916231722077432E-4</v>
      </c>
      <c r="AA95" s="262">
        <v>4.1090113728488196E-3</v>
      </c>
      <c r="AB95" s="262">
        <v>3.2126026478443301E-2</v>
      </c>
      <c r="AC95" s="262">
        <v>1.7520089190810866E-3</v>
      </c>
      <c r="AD95" s="262">
        <v>2.0695176698431946E-4</v>
      </c>
      <c r="AE95" s="262">
        <v>2.4058161889188812E-4</v>
      </c>
      <c r="AF95" s="262">
        <v>1.0469281453924521E-3</v>
      </c>
      <c r="AG95" s="262">
        <v>1.7041823337695158E-3</v>
      </c>
      <c r="AH95" s="262">
        <v>7.3168864862514728E-4</v>
      </c>
      <c r="AI95" s="262">
        <v>3.8599226990615374E-3</v>
      </c>
      <c r="AJ95" s="262">
        <v>2.0007791831991263E-3</v>
      </c>
      <c r="AK95" s="262">
        <v>2.7697494960596098E-3</v>
      </c>
      <c r="AL95" s="262">
        <v>1.5125199726228695E-3</v>
      </c>
      <c r="AM95" s="262">
        <v>6.2196668304475005E-4</v>
      </c>
      <c r="AN95" s="262">
        <v>2.3364905734592689E-4</v>
      </c>
      <c r="AO95" s="262">
        <v>1.8722259025587013E-2</v>
      </c>
      <c r="AP95" s="262">
        <v>2.7302624938888246E-2</v>
      </c>
      <c r="AQ95" s="262">
        <v>1.6331570150338421E-3</v>
      </c>
      <c r="AR95" s="262">
        <v>2.355801489794813E-3</v>
      </c>
      <c r="AS95" s="262">
        <v>6.8873819883100637E-2</v>
      </c>
      <c r="AT95" s="262">
        <v>1.1707438189629608E-2</v>
      </c>
      <c r="AU95" s="262">
        <v>1.4652225707434826E-2</v>
      </c>
      <c r="AV95" s="262">
        <v>4.0275680333415408E-2</v>
      </c>
      <c r="AW95" s="262">
        <v>1.7961037707483932E-2</v>
      </c>
      <c r="AX95" s="262">
        <v>3.7846724785599731E-3</v>
      </c>
      <c r="AY95" s="262">
        <v>3.8964482788900842E-2</v>
      </c>
      <c r="AZ95" s="262">
        <v>3.6035766407458897E-2</v>
      </c>
      <c r="BA95" s="262">
        <v>6.0656167145385145E-2</v>
      </c>
      <c r="BB95" s="262">
        <v>4.6493329625021075E-3</v>
      </c>
      <c r="BC95" s="262">
        <v>3.534447946170497E-3</v>
      </c>
      <c r="BD95" s="262">
        <v>2.6541562338311259E-2</v>
      </c>
      <c r="BE95" s="262">
        <v>3.2565988250546275E-2</v>
      </c>
      <c r="BF95" s="262">
        <v>0.10604391308960109</v>
      </c>
      <c r="BG95" s="262">
        <v>0.10675679947212192</v>
      </c>
      <c r="BH95" s="262">
        <v>0.21039043321096806</v>
      </c>
      <c r="BI95" s="262">
        <v>0.2351401434158534</v>
      </c>
      <c r="BJ95" s="262">
        <v>8.6739389243228812E-3</v>
      </c>
      <c r="BK95" s="262">
        <v>7.6845372029852588E-3</v>
      </c>
      <c r="BL95" s="262">
        <v>2.2188754227908853E-2</v>
      </c>
      <c r="BM95" s="262">
        <v>0.16273718678755397</v>
      </c>
      <c r="BN95" s="262">
        <v>0.13735032440005826</v>
      </c>
      <c r="BO95" s="262">
        <v>0.23691741129671845</v>
      </c>
      <c r="BP95" s="262">
        <v>0.21434323408940728</v>
      </c>
    </row>
    <row r="96" spans="2:68" x14ac:dyDescent="0.25">
      <c r="B96" s="261"/>
      <c r="C96" s="261" t="s">
        <v>648</v>
      </c>
      <c r="D96" s="255">
        <f t="shared" si="7"/>
        <v>1.7603242785145447E-2</v>
      </c>
      <c r="E96" s="260">
        <f t="shared" si="8"/>
        <v>337.5773868907342</v>
      </c>
      <c r="F96" s="255">
        <f t="shared" si="9"/>
        <v>1.3507863655315359E-2</v>
      </c>
      <c r="G96" s="260">
        <f t="shared" si="10"/>
        <v>699103.53583994298</v>
      </c>
      <c r="H96" s="255">
        <f t="shared" si="11"/>
        <v>0.10774775087998766</v>
      </c>
      <c r="I96" s="260">
        <f t="shared" si="12"/>
        <v>130.3184813996738</v>
      </c>
      <c r="J96" s="262">
        <v>1.1240412387200748E-3</v>
      </c>
      <c r="K96" s="262">
        <v>1.5138486609510241E-3</v>
      </c>
      <c r="L96" s="262">
        <v>1.1501065361366693E-3</v>
      </c>
      <c r="M96" s="262">
        <v>2.6601690708212759E-3</v>
      </c>
      <c r="N96" s="262">
        <v>6.6095744389883825E-4</v>
      </c>
      <c r="O96" s="262">
        <v>4.7436650039286545E-3</v>
      </c>
      <c r="P96" s="262">
        <v>4.609613606759406E-3</v>
      </c>
      <c r="Q96" s="262">
        <v>2.3510046041778604E-3</v>
      </c>
      <c r="R96" s="262">
        <v>1.1770482865605264E-3</v>
      </c>
      <c r="S96" s="262">
        <v>1.2904148530949453E-3</v>
      </c>
      <c r="T96" s="262">
        <v>3.6325321641894784E-3</v>
      </c>
      <c r="U96" s="262">
        <v>6.741769690567224E-3</v>
      </c>
      <c r="V96" s="262">
        <v>6.2958697198762324E-3</v>
      </c>
      <c r="W96" s="262">
        <v>1.60903573466895E-3</v>
      </c>
      <c r="X96" s="262">
        <v>5.6903930298610205E-4</v>
      </c>
      <c r="Y96" s="262">
        <v>5.807930075065116E-4</v>
      </c>
      <c r="Z96" s="262">
        <v>2.6614697869071721E-4</v>
      </c>
      <c r="AA96" s="262">
        <v>1.591280043849234E-3</v>
      </c>
      <c r="AB96" s="262">
        <v>9.0580628181878629E-4</v>
      </c>
      <c r="AC96" s="262">
        <v>2.2015270512539642E-3</v>
      </c>
      <c r="AD96" s="262">
        <v>3.3241627228789079E-4</v>
      </c>
      <c r="AE96" s="262">
        <v>1.3153750978529574E-3</v>
      </c>
      <c r="AF96" s="262">
        <v>4.5128745307053729E-3</v>
      </c>
      <c r="AG96" s="262">
        <v>1.182085601675454E-2</v>
      </c>
      <c r="AH96" s="262">
        <v>4.0362432243361565E-3</v>
      </c>
      <c r="AI96" s="262">
        <v>1.660581971380404E-3</v>
      </c>
      <c r="AJ96" s="262">
        <v>9.8918043003376581E-3</v>
      </c>
      <c r="AK96" s="262">
        <v>2.4148719875152079E-3</v>
      </c>
      <c r="AL96" s="262">
        <v>3.3032458204271999E-3</v>
      </c>
      <c r="AM96" s="262">
        <v>1.2480144998775589E-2</v>
      </c>
      <c r="AN96" s="262">
        <v>5.6255503219145818E-3</v>
      </c>
      <c r="AO96" s="262">
        <v>1.8036588179737439E-3</v>
      </c>
      <c r="AP96" s="262">
        <v>5.0172522318136792E-3</v>
      </c>
      <c r="AQ96" s="262">
        <v>1.9702966475815023E-4</v>
      </c>
      <c r="AR96" s="262">
        <v>1.2315319635017701E-4</v>
      </c>
      <c r="AS96" s="262">
        <v>1.304817355224297E-3</v>
      </c>
      <c r="AT96" s="262">
        <v>1.0028575526463397E-2</v>
      </c>
      <c r="AU96" s="262">
        <v>6.0289857508503781E-3</v>
      </c>
      <c r="AV96" s="262">
        <v>4.2909214530103199E-3</v>
      </c>
      <c r="AW96" s="262">
        <v>7.5755709990627841E-3</v>
      </c>
      <c r="AX96" s="262">
        <v>8.9111044718436609E-3</v>
      </c>
      <c r="AY96" s="262">
        <v>6.3013315255852501E-3</v>
      </c>
      <c r="AZ96" s="262">
        <v>7.5259899862742154E-3</v>
      </c>
      <c r="BA96" s="262">
        <v>2.6294673417348239E-3</v>
      </c>
      <c r="BB96" s="262">
        <v>4.7181100308083283E-3</v>
      </c>
      <c r="BC96" s="262">
        <v>1.9177034538530702E-2</v>
      </c>
      <c r="BD96" s="262">
        <v>3.2871683922648838E-3</v>
      </c>
      <c r="BE96" s="262">
        <v>3.8976244220999519E-3</v>
      </c>
      <c r="BF96" s="262">
        <v>2.2429876514736416E-3</v>
      </c>
      <c r="BG96" s="262">
        <v>4.5385056179653681E-3</v>
      </c>
      <c r="BH96" s="262">
        <v>2.7826606617701219E-3</v>
      </c>
      <c r="BI96" s="262">
        <v>6.3622279510404112E-2</v>
      </c>
      <c r="BJ96" s="262">
        <v>2.7174147041909701E-2</v>
      </c>
      <c r="BK96" s="262">
        <v>5.8772872584631076E-2</v>
      </c>
      <c r="BL96" s="262">
        <v>0.16564120164534599</v>
      </c>
      <c r="BM96" s="262">
        <v>0.10339884542776445</v>
      </c>
      <c r="BN96" s="262">
        <v>8.041854836568689E-2</v>
      </c>
      <c r="BO96" s="262">
        <v>7.66725402547557E-2</v>
      </c>
      <c r="BP96" s="262">
        <v>9.2303340555588115E-2</v>
      </c>
    </row>
    <row r="97" spans="1:68" x14ac:dyDescent="0.25">
      <c r="B97" s="261"/>
      <c r="C97" s="261" t="s">
        <v>649</v>
      </c>
      <c r="D97" s="255">
        <f t="shared" si="7"/>
        <v>1.3409312324147748E-2</v>
      </c>
      <c r="E97" s="260">
        <f t="shared" si="8"/>
        <v>257.15038244018137</v>
      </c>
      <c r="F97" s="255">
        <f t="shared" si="9"/>
        <v>1.0054056110284698E-2</v>
      </c>
      <c r="G97" s="260">
        <f t="shared" si="10"/>
        <v>520350.69020461768</v>
      </c>
      <c r="H97" s="255">
        <f t="shared" si="11"/>
        <v>0.15364423618662554</v>
      </c>
      <c r="I97" s="260">
        <f t="shared" si="12"/>
        <v>133.37216519441165</v>
      </c>
      <c r="J97" s="262">
        <v>2.9423432308845394E-3</v>
      </c>
      <c r="K97" s="262">
        <v>1.9013939103326896E-3</v>
      </c>
      <c r="L97" s="262">
        <v>2.0066479057404231E-3</v>
      </c>
      <c r="M97" s="262">
        <v>2.1534701910735192E-3</v>
      </c>
      <c r="N97" s="262">
        <v>1.1272269229816139E-3</v>
      </c>
      <c r="O97" s="262">
        <v>6.0470043701749219E-3</v>
      </c>
      <c r="P97" s="262">
        <v>4.7557871322166292E-3</v>
      </c>
      <c r="Q97" s="262">
        <v>2.6577580249272778E-3</v>
      </c>
      <c r="R97" s="262">
        <v>2.1188743351898032E-3</v>
      </c>
      <c r="S97" s="262">
        <v>1.1979327087579851E-3</v>
      </c>
      <c r="T97" s="262">
        <v>2.8646897982441103E-3</v>
      </c>
      <c r="U97" s="262">
        <v>4.3427868053210542E-3</v>
      </c>
      <c r="V97" s="262">
        <v>4.2622762164653853E-3</v>
      </c>
      <c r="W97" s="262">
        <v>1.3791734815248936E-3</v>
      </c>
      <c r="X97" s="262">
        <v>7.0717565263916026E-4</v>
      </c>
      <c r="Y97" s="262">
        <v>6.9067276283738183E-4</v>
      </c>
      <c r="Z97" s="262">
        <v>1.0337940459303911E-4</v>
      </c>
      <c r="AA97" s="262">
        <v>2.4797703738570396E-3</v>
      </c>
      <c r="AB97" s="262">
        <v>1.0631801469767751E-3</v>
      </c>
      <c r="AC97" s="262">
        <v>3.1450386321123583E-3</v>
      </c>
      <c r="AD97" s="262">
        <v>6.2602908622171277E-4</v>
      </c>
      <c r="AE97" s="262">
        <v>1.6498422166413094E-3</v>
      </c>
      <c r="AF97" s="262">
        <v>3.4692848010561199E-3</v>
      </c>
      <c r="AG97" s="262">
        <v>1.0861871663628529E-2</v>
      </c>
      <c r="AH97" s="262">
        <v>8.5810020495681576E-3</v>
      </c>
      <c r="AI97" s="262">
        <v>1.6499485684716489E-3</v>
      </c>
      <c r="AJ97" s="262">
        <v>7.5721628301162478E-3</v>
      </c>
      <c r="AK97" s="262">
        <v>3.1224955410806155E-3</v>
      </c>
      <c r="AL97" s="262">
        <v>3.1249639869641737E-3</v>
      </c>
      <c r="AM97" s="262">
        <v>7.5452230152786934E-3</v>
      </c>
      <c r="AN97" s="262">
        <v>3.7743308720687933E-3</v>
      </c>
      <c r="AO97" s="262">
        <v>1.6602717090258114E-3</v>
      </c>
      <c r="AP97" s="262">
        <v>5.5618178347416319E-3</v>
      </c>
      <c r="AQ97" s="262">
        <v>1.8148621265181226E-3</v>
      </c>
      <c r="AR97" s="262">
        <v>5.6014840717447253E-4</v>
      </c>
      <c r="AS97" s="262">
        <v>1.9970610183029139E-3</v>
      </c>
      <c r="AT97" s="262">
        <v>8.0534430842634404E-3</v>
      </c>
      <c r="AU97" s="262">
        <v>4.0696412205143331E-3</v>
      </c>
      <c r="AV97" s="262">
        <v>3.317722759712169E-3</v>
      </c>
      <c r="AW97" s="262">
        <v>2.3459225595666586E-2</v>
      </c>
      <c r="AX97" s="262">
        <v>1.0098962680548105E-2</v>
      </c>
      <c r="AY97" s="262">
        <v>1.0112109290049312E-2</v>
      </c>
      <c r="AZ97" s="262">
        <v>9.7286543843268774E-3</v>
      </c>
      <c r="BA97" s="262">
        <v>2.3750027506409021E-3</v>
      </c>
      <c r="BB97" s="262">
        <v>1.6754104939969213E-3</v>
      </c>
      <c r="BC97" s="262">
        <v>1.8627905652747298E-3</v>
      </c>
      <c r="BD97" s="262">
        <v>2.6261953569441132E-3</v>
      </c>
      <c r="BE97" s="262">
        <v>1.0687034661643431E-3</v>
      </c>
      <c r="BF97" s="262">
        <v>1.8229228190138511E-3</v>
      </c>
      <c r="BG97" s="262">
        <v>5.7228001242099593E-3</v>
      </c>
      <c r="BH97" s="262">
        <v>2.3331045280030483E-3</v>
      </c>
      <c r="BI97" s="262">
        <v>5.8271629799101436E-2</v>
      </c>
      <c r="BJ97" s="262">
        <v>3.7620625349153572E-2</v>
      </c>
      <c r="BK97" s="262">
        <v>1.8267950178056942E-2</v>
      </c>
      <c r="BL97" s="262">
        <v>0.12577572617667057</v>
      </c>
      <c r="BM97" s="262">
        <v>9.4957642485364119E-2</v>
      </c>
      <c r="BN97" s="262">
        <v>3.8479578767024847E-2</v>
      </c>
      <c r="BO97" s="262">
        <v>3.6920541080091941E-2</v>
      </c>
      <c r="BP97" s="262">
        <v>1.4311078885858482E-2</v>
      </c>
    </row>
    <row r="98" spans="1:68" x14ac:dyDescent="0.25">
      <c r="B98" s="261"/>
      <c r="C98" s="261" t="s">
        <v>650</v>
      </c>
      <c r="D98" s="255">
        <f t="shared" si="7"/>
        <v>1.7148060326393103E-2</v>
      </c>
      <c r="E98" s="260">
        <f t="shared" si="8"/>
        <v>328.84835287924051</v>
      </c>
      <c r="F98" s="255">
        <f t="shared" si="9"/>
        <v>1.2152207997729569E-2</v>
      </c>
      <c r="G98" s="260">
        <f t="shared" si="10"/>
        <v>628941.1705848932</v>
      </c>
      <c r="H98" s="255">
        <f t="shared" si="11"/>
        <v>0.14802695641309957</v>
      </c>
      <c r="I98" s="260">
        <f t="shared" si="12"/>
        <v>141.11065519613328</v>
      </c>
      <c r="J98" s="262">
        <v>0</v>
      </c>
      <c r="K98" s="262">
        <v>0</v>
      </c>
      <c r="L98" s="262">
        <v>3.5302139979084159E-5</v>
      </c>
      <c r="M98" s="262">
        <v>3.0524028695388802E-6</v>
      </c>
      <c r="N98" s="262">
        <v>5.5625132636536306E-5</v>
      </c>
      <c r="O98" s="262">
        <v>1.8465890668738655E-4</v>
      </c>
      <c r="P98" s="262">
        <v>3.4999300166097275E-5</v>
      </c>
      <c r="Q98" s="262">
        <v>6.2508247823810876E-5</v>
      </c>
      <c r="R98" s="262">
        <v>9.9336879894986244E-5</v>
      </c>
      <c r="S98" s="262">
        <v>9.4649691754400636E-5</v>
      </c>
      <c r="T98" s="262">
        <v>1.8398778942689598E-5</v>
      </c>
      <c r="U98" s="262">
        <v>2.4782881069689598E-6</v>
      </c>
      <c r="V98" s="262">
        <v>8.4821419029900801E-6</v>
      </c>
      <c r="W98" s="262">
        <v>3.0245033278239518E-4</v>
      </c>
      <c r="X98" s="262">
        <v>2.0823540165129729E-4</v>
      </c>
      <c r="Y98" s="262">
        <v>3.296392818350237E-4</v>
      </c>
      <c r="Z98" s="262">
        <v>4.5530930424210404E-4</v>
      </c>
      <c r="AA98" s="262">
        <v>1.5625529079834337E-3</v>
      </c>
      <c r="AB98" s="262">
        <v>1.8050855770603551E-3</v>
      </c>
      <c r="AC98" s="262">
        <v>3.5596119991483997E-3</v>
      </c>
      <c r="AD98" s="262">
        <v>8.2780707725085747E-5</v>
      </c>
      <c r="AE98" s="262">
        <v>1.2909257746688158E-4</v>
      </c>
      <c r="AF98" s="262">
        <v>6.1426907217773769E-5</v>
      </c>
      <c r="AG98" s="262">
        <v>2.489083546997341E-4</v>
      </c>
      <c r="AH98" s="262">
        <v>1.158905564280988E-3</v>
      </c>
      <c r="AI98" s="262">
        <v>7.7180732597168086E-4</v>
      </c>
      <c r="AJ98" s="262">
        <v>1.1753285525461375E-4</v>
      </c>
      <c r="AK98" s="262">
        <v>1.6699490241669248E-3</v>
      </c>
      <c r="AL98" s="262">
        <v>3.9322644247845914E-4</v>
      </c>
      <c r="AM98" s="262">
        <v>8.1622921756063979E-7</v>
      </c>
      <c r="AN98" s="262">
        <v>0</v>
      </c>
      <c r="AO98" s="262">
        <v>2.1076826465930561E-3</v>
      </c>
      <c r="AP98" s="262">
        <v>3.2934140218539038E-3</v>
      </c>
      <c r="AQ98" s="262">
        <v>3.5027496777673917E-5</v>
      </c>
      <c r="AR98" s="262">
        <v>1.8671614062636287E-4</v>
      </c>
      <c r="AS98" s="262">
        <v>1.0939574783522985E-2</v>
      </c>
      <c r="AT98" s="262">
        <v>1.2201221449203903E-3</v>
      </c>
      <c r="AU98" s="262">
        <v>8.78405341436792E-4</v>
      </c>
      <c r="AV98" s="262">
        <v>1.9810491750632542E-3</v>
      </c>
      <c r="AW98" s="262">
        <v>1.657852875940144E-2</v>
      </c>
      <c r="AX98" s="262">
        <v>2.598981877523907E-3</v>
      </c>
      <c r="AY98" s="262">
        <v>2.3208271498223968E-2</v>
      </c>
      <c r="AZ98" s="262">
        <v>1.0013550164892101E-2</v>
      </c>
      <c r="BA98" s="262">
        <v>7.7392333032364488E-3</v>
      </c>
      <c r="BB98" s="262">
        <v>3.8515184800510079E-5</v>
      </c>
      <c r="BC98" s="262">
        <v>1.1528671553273887E-4</v>
      </c>
      <c r="BD98" s="262">
        <v>2.4253374871326017E-3</v>
      </c>
      <c r="BE98" s="262">
        <v>3.2218267105625534E-4</v>
      </c>
      <c r="BF98" s="262">
        <v>2.0435229518144479E-3</v>
      </c>
      <c r="BG98" s="262">
        <v>6.3033368208851451E-3</v>
      </c>
      <c r="BH98" s="262">
        <v>1.7665721144848608E-2</v>
      </c>
      <c r="BI98" s="262">
        <v>0.13757316288808352</v>
      </c>
      <c r="BJ98" s="262">
        <v>4.9990652122542556E-2</v>
      </c>
      <c r="BK98" s="262">
        <v>3.5994055320997698E-2</v>
      </c>
      <c r="BL98" s="262">
        <v>0.15097862813298304</v>
      </c>
      <c r="BM98" s="262">
        <v>0.11677057488733768</v>
      </c>
      <c r="BN98" s="262">
        <v>6.6146781124040044E-2</v>
      </c>
      <c r="BO98" s="262">
        <v>6.410045183968692E-2</v>
      </c>
      <c r="BP98" s="262">
        <v>3.1969495706156321E-2</v>
      </c>
    </row>
    <row r="99" spans="1:68" x14ac:dyDescent="0.25">
      <c r="B99" s="261"/>
      <c r="C99" s="261" t="s">
        <v>651</v>
      </c>
      <c r="D99" s="255">
        <f t="shared" si="7"/>
        <v>1.1542190708340387E-2</v>
      </c>
      <c r="E99" s="260">
        <f t="shared" si="8"/>
        <v>221.34459121384361</v>
      </c>
      <c r="F99" s="255">
        <f t="shared" si="9"/>
        <v>1.1557169016026049E-2</v>
      </c>
      <c r="G99" s="260">
        <f t="shared" si="10"/>
        <v>598144.74957513297</v>
      </c>
      <c r="H99" s="255">
        <f t="shared" si="11"/>
        <v>-0.10771933773931018</v>
      </c>
      <c r="I99" s="260">
        <f t="shared" si="12"/>
        <v>99.870398125484783</v>
      </c>
      <c r="J99" s="262">
        <v>9.9180110750303943E-5</v>
      </c>
      <c r="K99" s="262">
        <v>1.9377263126753845E-4</v>
      </c>
      <c r="L99" s="262">
        <v>1.412085589829691E-4</v>
      </c>
      <c r="M99" s="262">
        <v>2.0527409358860534E-4</v>
      </c>
      <c r="N99" s="262">
        <v>3.5829129274507027E-4</v>
      </c>
      <c r="O99" s="262">
        <v>1.5431661202766345E-3</v>
      </c>
      <c r="P99" s="262">
        <v>2.3881875208663444E-4</v>
      </c>
      <c r="Q99" s="262">
        <v>5.3247766257529948E-5</v>
      </c>
      <c r="R99" s="262">
        <v>2.4459363624350914E-4</v>
      </c>
      <c r="S99" s="262">
        <v>2.1892256775371554E-4</v>
      </c>
      <c r="T99" s="262">
        <v>8.0954626512644862E-5</v>
      </c>
      <c r="U99" s="262">
        <v>1.9074557577611255E-3</v>
      </c>
      <c r="V99" s="262">
        <v>4.1710932683658884E-3</v>
      </c>
      <c r="W99" s="262">
        <v>4.83920532452052E-6</v>
      </c>
      <c r="X99" s="262">
        <v>2.4142935988021304E-3</v>
      </c>
      <c r="Y99" s="262">
        <v>4.4998377798395584E-4</v>
      </c>
      <c r="Z99" s="262">
        <v>1.343932283714086E-3</v>
      </c>
      <c r="AA99" s="262">
        <v>5.9383165861439675E-3</v>
      </c>
      <c r="AB99" s="262">
        <v>5.6683602874581501E-3</v>
      </c>
      <c r="AC99" s="262">
        <v>7.0048588994503502E-4</v>
      </c>
      <c r="AD99" s="262">
        <v>5.9757322952883388E-4</v>
      </c>
      <c r="AE99" s="262">
        <v>3.9901341827814127E-4</v>
      </c>
      <c r="AF99" s="262">
        <v>9.8483355938601023E-4</v>
      </c>
      <c r="AG99" s="262">
        <v>7.1542063335907952E-4</v>
      </c>
      <c r="AH99" s="262">
        <v>1.0329722142872206E-3</v>
      </c>
      <c r="AI99" s="262">
        <v>8.1788536887157388E-4</v>
      </c>
      <c r="AJ99" s="262">
        <v>5.0822076827902491E-4</v>
      </c>
      <c r="AK99" s="262">
        <v>6.2236772319084952E-4</v>
      </c>
      <c r="AL99" s="262">
        <v>2.6454722070515772E-4</v>
      </c>
      <c r="AM99" s="262">
        <v>5.8188982967348913E-3</v>
      </c>
      <c r="AN99" s="262">
        <v>3.5382854815121101E-2</v>
      </c>
      <c r="AO99" s="262">
        <v>1.087801418820923E-3</v>
      </c>
      <c r="AP99" s="262">
        <v>2.2079999026159971E-3</v>
      </c>
      <c r="AQ99" s="262">
        <v>1.024554271288918E-3</v>
      </c>
      <c r="AR99" s="262">
        <v>4.8864010875072353E-4</v>
      </c>
      <c r="AS99" s="262">
        <v>1.0909477146820779E-2</v>
      </c>
      <c r="AT99" s="262">
        <v>2.5039582192845976E-3</v>
      </c>
      <c r="AU99" s="262">
        <v>2.2786957034392954E-3</v>
      </c>
      <c r="AV99" s="262">
        <v>2.8687243324857946E-3</v>
      </c>
      <c r="AW99" s="262">
        <v>1.5416062812688442E-2</v>
      </c>
      <c r="AX99" s="262">
        <v>2.1426968850700358E-3</v>
      </c>
      <c r="AY99" s="262">
        <v>2.2069073582800728E-3</v>
      </c>
      <c r="AZ99" s="262">
        <v>5.8983925165892459E-3</v>
      </c>
      <c r="BA99" s="262">
        <v>1.7426436757453822E-2</v>
      </c>
      <c r="BB99" s="262">
        <v>4.5090276673591993E-2</v>
      </c>
      <c r="BC99" s="262">
        <v>0.11989818319065125</v>
      </c>
      <c r="BD99" s="262">
        <v>1.6149155094387069E-2</v>
      </c>
      <c r="BE99" s="262">
        <v>4.8926581462800343E-2</v>
      </c>
      <c r="BF99" s="262">
        <v>2.8644986983694314E-2</v>
      </c>
      <c r="BG99" s="262">
        <v>1.8246908576023985E-2</v>
      </c>
      <c r="BH99" s="262">
        <v>2.0191492483751995E-2</v>
      </c>
      <c r="BI99" s="262">
        <v>4.0660831531214248E-2</v>
      </c>
      <c r="BJ99" s="262">
        <v>4.2443875412707379E-3</v>
      </c>
      <c r="BK99" s="262">
        <v>1.5905114961702452E-2</v>
      </c>
      <c r="BL99" s="262">
        <v>1.4985010845471094E-2</v>
      </c>
      <c r="BM99" s="262">
        <v>3.3537526646638144E-2</v>
      </c>
      <c r="BN99" s="262">
        <v>3.5135871672614297E-2</v>
      </c>
      <c r="BO99" s="262">
        <v>8.5086612048061547E-2</v>
      </c>
      <c r="BP99" s="262">
        <v>0.17644139875841661</v>
      </c>
    </row>
    <row r="100" spans="1:68" x14ac:dyDescent="0.25">
      <c r="B100" s="261"/>
      <c r="C100" s="261" t="s">
        <v>652</v>
      </c>
      <c r="D100" s="255">
        <f t="shared" si="7"/>
        <v>2.8748206589334208E-2</v>
      </c>
      <c r="E100" s="260">
        <f t="shared" si="8"/>
        <v>551.3043577636621</v>
      </c>
      <c r="F100" s="255">
        <f t="shared" si="9"/>
        <v>2.7971538197787596E-2</v>
      </c>
      <c r="G100" s="260">
        <f t="shared" si="10"/>
        <v>1447675.3508879563</v>
      </c>
      <c r="H100" s="255">
        <f t="shared" si="11"/>
        <v>-0.10565927773568143</v>
      </c>
      <c r="I100" s="260">
        <f t="shared" si="12"/>
        <v>102.77663811712736</v>
      </c>
      <c r="J100" s="262">
        <v>1.9836022064632604E-4</v>
      </c>
      <c r="K100" s="262">
        <v>9.2041999495860965E-4</v>
      </c>
      <c r="L100" s="262">
        <v>6.1314242549600944E-5</v>
      </c>
      <c r="M100" s="262">
        <v>2.7319005658093886E-4</v>
      </c>
      <c r="N100" s="262">
        <v>2.76489626545392E-4</v>
      </c>
      <c r="O100" s="262">
        <v>6.7427317768452844E-5</v>
      </c>
      <c r="P100" s="262">
        <v>1.8117284569537528E-4</v>
      </c>
      <c r="Q100" s="262">
        <v>1.04180410598849E-5</v>
      </c>
      <c r="R100" s="262">
        <v>3.1862772372976999E-5</v>
      </c>
      <c r="S100" s="262">
        <v>2.8900668907584892E-4</v>
      </c>
      <c r="T100" s="262">
        <v>3.0296655525123713E-4</v>
      </c>
      <c r="U100" s="262">
        <v>5.1226215251707402E-3</v>
      </c>
      <c r="V100" s="262">
        <v>7.4345973246538874E-3</v>
      </c>
      <c r="W100" s="262">
        <v>7.9846886802489929E-5</v>
      </c>
      <c r="X100" s="262">
        <v>1.3607461720769085E-4</v>
      </c>
      <c r="Y100" s="262">
        <v>2.8908841439611961E-3</v>
      </c>
      <c r="Z100" s="262">
        <v>3.5566914776498293E-3</v>
      </c>
      <c r="AA100" s="262">
        <v>4.7194637456191554E-5</v>
      </c>
      <c r="AB100" s="262">
        <v>1.8783333018310185E-4</v>
      </c>
      <c r="AC100" s="262">
        <v>1.6995916080879937E-3</v>
      </c>
      <c r="AD100" s="262">
        <v>6.5189806606603495E-4</v>
      </c>
      <c r="AE100" s="262">
        <v>5.3788573307842478E-4</v>
      </c>
      <c r="AF100" s="262">
        <v>2.3662712679105272E-3</v>
      </c>
      <c r="AG100" s="262">
        <v>6.9862313439305137E-4</v>
      </c>
      <c r="AH100" s="262">
        <v>1.9431992655577033E-3</v>
      </c>
      <c r="AI100" s="262">
        <v>2.9507673522743977E-4</v>
      </c>
      <c r="AJ100" s="262">
        <v>1.8391715095143471E-3</v>
      </c>
      <c r="AK100" s="262">
        <v>3.0798676585335296E-4</v>
      </c>
      <c r="AL100" s="262">
        <v>1.631853772990688E-4</v>
      </c>
      <c r="AM100" s="262">
        <v>9.236450112538876E-3</v>
      </c>
      <c r="AN100" s="262">
        <v>7.0915484391261177E-2</v>
      </c>
      <c r="AO100" s="262">
        <v>3.0941427749246232E-4</v>
      </c>
      <c r="AP100" s="262">
        <v>1.0779797460560361E-3</v>
      </c>
      <c r="AQ100" s="262">
        <v>6.5019790019289563E-4</v>
      </c>
      <c r="AR100" s="262">
        <v>4.7274937147122808E-4</v>
      </c>
      <c r="AS100" s="262">
        <v>7.1472831967144971E-3</v>
      </c>
      <c r="AT100" s="262">
        <v>4.1254782203176106E-3</v>
      </c>
      <c r="AU100" s="262">
        <v>7.665186414598609E-3</v>
      </c>
      <c r="AV100" s="262">
        <v>8.662942885268891E-3</v>
      </c>
      <c r="AW100" s="262">
        <v>2.6961099889062815E-2</v>
      </c>
      <c r="AX100" s="262">
        <v>4.1152352258487469E-3</v>
      </c>
      <c r="AY100" s="262">
        <v>1.6014491206085456E-2</v>
      </c>
      <c r="AZ100" s="262">
        <v>2.2420574204290111E-2</v>
      </c>
      <c r="BA100" s="262">
        <v>5.3502884960249464E-2</v>
      </c>
      <c r="BB100" s="262">
        <v>0.17649858318742648</v>
      </c>
      <c r="BC100" s="262">
        <v>0.43973690011179167</v>
      </c>
      <c r="BD100" s="262">
        <v>5.6734845844439025E-2</v>
      </c>
      <c r="BE100" s="262">
        <v>0.13743448188553653</v>
      </c>
      <c r="BF100" s="262">
        <v>2.6588254354354867E-2</v>
      </c>
      <c r="BG100" s="262">
        <v>2.2827986842687675E-2</v>
      </c>
      <c r="BH100" s="262">
        <v>4.9114465793055388E-2</v>
      </c>
      <c r="BI100" s="262">
        <v>0.13411408996068719</v>
      </c>
      <c r="BJ100" s="262">
        <v>2.0254770956033407E-2</v>
      </c>
      <c r="BK100" s="262">
        <v>1.9427113820560529E-2</v>
      </c>
      <c r="BL100" s="262">
        <v>2.440497671822358E-2</v>
      </c>
      <c r="BM100" s="262">
        <v>0.10304479044700743</v>
      </c>
      <c r="BN100" s="262">
        <v>8.6865091003106201E-2</v>
      </c>
      <c r="BO100" s="262">
        <v>0.2338356588784456</v>
      </c>
      <c r="BP100" s="262">
        <v>0.32170889965648525</v>
      </c>
    </row>
    <row r="101" spans="1:68" x14ac:dyDescent="0.25">
      <c r="B101" s="254" t="s">
        <v>653</v>
      </c>
      <c r="C101" s="254" t="s">
        <v>654</v>
      </c>
      <c r="D101" s="255">
        <f t="shared" si="7"/>
        <v>6.4209984877718118E-2</v>
      </c>
      <c r="E101" s="260">
        <f t="shared" si="8"/>
        <v>1231.3548800000003</v>
      </c>
      <c r="F101" s="255">
        <f t="shared" si="9"/>
        <v>6.4617966333109844E-2</v>
      </c>
      <c r="G101" s="260">
        <f t="shared" si="10"/>
        <v>3344322.2329599997</v>
      </c>
      <c r="H101" s="255">
        <f t="shared" si="11"/>
        <v>-1.4738890956877916E-2</v>
      </c>
      <c r="I101" s="260">
        <f t="shared" si="12"/>
        <v>99.368625355232382</v>
      </c>
      <c r="J101" s="262">
        <v>0.17408000000000001</v>
      </c>
      <c r="K101" s="262">
        <v>0.14656</v>
      </c>
      <c r="L101" s="262">
        <v>0.12991999999999998</v>
      </c>
      <c r="M101" s="262">
        <v>0.11648</v>
      </c>
      <c r="N101" s="262">
        <v>8.1280000000000005E-2</v>
      </c>
      <c r="O101" s="262">
        <v>0.16703999999999999</v>
      </c>
      <c r="P101" s="262">
        <v>7.0400000000000004E-2</v>
      </c>
      <c r="Q101" s="262">
        <v>0.10112</v>
      </c>
      <c r="R101" s="262">
        <v>0.14208000000000001</v>
      </c>
      <c r="S101" s="262">
        <v>7.8079999999999997E-2</v>
      </c>
      <c r="T101" s="262">
        <v>9.0240000000000001E-2</v>
      </c>
      <c r="U101" s="262">
        <v>6.2079999999999996E-2</v>
      </c>
      <c r="V101" s="262">
        <v>6.6560000000000008E-2</v>
      </c>
      <c r="W101" s="262">
        <v>8.5120000000000001E-2</v>
      </c>
      <c r="X101" s="262">
        <v>7.6159999999999992E-2</v>
      </c>
      <c r="Y101" s="262">
        <v>9.2799999999999994E-2</v>
      </c>
      <c r="Z101" s="262">
        <v>8.5760000000000003E-2</v>
      </c>
      <c r="AA101" s="262">
        <v>0.1376</v>
      </c>
      <c r="AB101" s="262">
        <v>9.0880000000000002E-2</v>
      </c>
      <c r="AC101" s="262">
        <v>9.1520000000000004E-2</v>
      </c>
      <c r="AD101" s="262">
        <v>2.3039999999999998E-2</v>
      </c>
      <c r="AE101" s="262">
        <v>5.6320000000000002E-2</v>
      </c>
      <c r="AF101" s="262">
        <v>4.6079999999999996E-2</v>
      </c>
      <c r="AG101" s="262">
        <v>9.0240000000000001E-2</v>
      </c>
      <c r="AH101" s="262">
        <v>8.320000000000001E-2</v>
      </c>
      <c r="AI101" s="262">
        <v>7.8079999999999997E-2</v>
      </c>
      <c r="AJ101" s="262">
        <v>5.1840000000000004E-2</v>
      </c>
      <c r="AK101" s="262">
        <v>9.1520000000000004E-2</v>
      </c>
      <c r="AL101" s="262">
        <v>7.936E-2</v>
      </c>
      <c r="AM101" s="262">
        <v>4.7359999999999999E-2</v>
      </c>
      <c r="AN101" s="262">
        <v>2.1760000000000002E-2</v>
      </c>
      <c r="AO101" s="262">
        <v>7.0400000000000004E-2</v>
      </c>
      <c r="AP101" s="262">
        <v>7.3599999999999999E-2</v>
      </c>
      <c r="AQ101" s="262">
        <v>1.2800000000000001E-2</v>
      </c>
      <c r="AR101" s="262">
        <v>1.536E-2</v>
      </c>
      <c r="AS101" s="262">
        <v>5.7600000000000005E-2</v>
      </c>
      <c r="AT101" s="262">
        <v>4.8000000000000001E-2</v>
      </c>
      <c r="AU101" s="262">
        <v>3.3920000000000006E-2</v>
      </c>
      <c r="AV101" s="262">
        <v>3.2000000000000001E-2</v>
      </c>
      <c r="AW101" s="262">
        <v>3.7760000000000002E-2</v>
      </c>
      <c r="AX101" s="262">
        <v>4.9920000000000006E-2</v>
      </c>
      <c r="AY101" s="262">
        <v>4.8000000000000001E-2</v>
      </c>
      <c r="AZ101" s="262">
        <v>3.3920000000000006E-2</v>
      </c>
      <c r="BA101" s="262">
        <v>2.368E-2</v>
      </c>
      <c r="BB101" s="262">
        <v>2.24E-2</v>
      </c>
      <c r="BC101" s="262">
        <v>1.4080000000000001E-2</v>
      </c>
      <c r="BD101" s="262">
        <v>1.984E-2</v>
      </c>
      <c r="BE101" s="262">
        <v>3.0720000000000001E-2</v>
      </c>
      <c r="BF101" s="262">
        <v>3.5840000000000004E-2</v>
      </c>
      <c r="BG101" s="262">
        <v>4.224E-2</v>
      </c>
      <c r="BH101" s="262">
        <v>2.9440000000000001E-2</v>
      </c>
      <c r="BI101" s="262">
        <v>1.856E-2</v>
      </c>
      <c r="BJ101" s="262">
        <v>5.6960000000000004E-2</v>
      </c>
      <c r="BK101" s="262">
        <v>8.3840000000000012E-2</v>
      </c>
      <c r="BL101" s="262">
        <v>6.2079999999999996E-2</v>
      </c>
      <c r="BM101" s="262">
        <v>2.6239999999999999E-2</v>
      </c>
      <c r="BN101" s="262">
        <v>3.1359999999999999E-2</v>
      </c>
      <c r="BO101" s="262">
        <v>2.3039999999999998E-2</v>
      </c>
      <c r="BP101" s="262">
        <v>2.8800000000000003E-2</v>
      </c>
    </row>
    <row r="102" spans="1:68" x14ac:dyDescent="0.25">
      <c r="C102" s="254" t="s">
        <v>655</v>
      </c>
      <c r="D102" s="255">
        <f t="shared" si="7"/>
        <v>0.10754218073734162</v>
      </c>
      <c r="E102" s="260">
        <f t="shared" si="8"/>
        <v>2062.3364000000001</v>
      </c>
      <c r="F102" s="255">
        <f t="shared" si="9"/>
        <v>0.11859201801071585</v>
      </c>
      <c r="G102" s="260">
        <f t="shared" si="10"/>
        <v>6137765.469750002</v>
      </c>
      <c r="H102" s="255">
        <f t="shared" si="11"/>
        <v>-0.18558440231865528</v>
      </c>
      <c r="I102" s="260">
        <f t="shared" si="12"/>
        <v>90.682478080121896</v>
      </c>
      <c r="J102" s="262">
        <v>0.17020000000000002</v>
      </c>
      <c r="K102" s="262">
        <v>0.25989999999999996</v>
      </c>
      <c r="L102" s="262">
        <v>0.24034999999999998</v>
      </c>
      <c r="M102" s="262">
        <v>0.17365</v>
      </c>
      <c r="N102" s="262">
        <v>0.1173</v>
      </c>
      <c r="O102" s="262">
        <v>0.21390000000000001</v>
      </c>
      <c r="P102" s="262">
        <v>0.36225000000000002</v>
      </c>
      <c r="Q102" s="262">
        <v>0.32085000000000002</v>
      </c>
      <c r="R102" s="262">
        <v>0.34615000000000001</v>
      </c>
      <c r="S102" s="262">
        <v>0.17020000000000002</v>
      </c>
      <c r="T102" s="262">
        <v>0.18515000000000001</v>
      </c>
      <c r="U102" s="262">
        <v>4.6000000000000006E-2</v>
      </c>
      <c r="V102" s="262">
        <v>0.161</v>
      </c>
      <c r="W102" s="262">
        <v>0.41170000000000001</v>
      </c>
      <c r="X102" s="262">
        <v>0.50829999999999997</v>
      </c>
      <c r="Y102" s="262">
        <v>0.40710000000000002</v>
      </c>
      <c r="Z102" s="262">
        <v>0.24495</v>
      </c>
      <c r="AA102" s="262">
        <v>0.2737</v>
      </c>
      <c r="AB102" s="262">
        <v>0.32890000000000003</v>
      </c>
      <c r="AC102" s="262">
        <v>0.14605000000000001</v>
      </c>
      <c r="AD102" s="262">
        <v>2.07E-2</v>
      </c>
      <c r="AE102" s="262">
        <v>4.0250000000000001E-2</v>
      </c>
      <c r="AF102" s="262">
        <v>4.3700000000000003E-2</v>
      </c>
      <c r="AG102" s="262">
        <v>0.10695</v>
      </c>
      <c r="AH102" s="262">
        <v>0.13109999999999999</v>
      </c>
      <c r="AI102" s="262">
        <v>0.18515000000000001</v>
      </c>
      <c r="AJ102" s="262">
        <v>4.4850000000000001E-2</v>
      </c>
      <c r="AK102" s="262">
        <v>0.13339999999999999</v>
      </c>
      <c r="AL102" s="262">
        <v>0.115</v>
      </c>
      <c r="AM102" s="262">
        <v>3.4500000000000003E-2</v>
      </c>
      <c r="AN102" s="262">
        <v>2.53E-2</v>
      </c>
      <c r="AO102" s="262">
        <v>0.25414999999999999</v>
      </c>
      <c r="AP102" s="262">
        <v>0.11270000000000001</v>
      </c>
      <c r="AQ102" s="262">
        <v>0.12765000000000001</v>
      </c>
      <c r="AR102" s="262">
        <v>4.9450000000000001E-2</v>
      </c>
      <c r="AS102" s="262">
        <v>0.16789999999999999</v>
      </c>
      <c r="AT102" s="262">
        <v>6.5549999999999997E-2</v>
      </c>
      <c r="AU102" s="262">
        <v>3.6799999999999999E-2</v>
      </c>
      <c r="AV102" s="262">
        <v>3.9100000000000003E-2</v>
      </c>
      <c r="AW102" s="262">
        <v>2.8750000000000001E-2</v>
      </c>
      <c r="AX102" s="262">
        <v>4.1399999999999999E-2</v>
      </c>
      <c r="AY102" s="262">
        <v>2.9900000000000003E-2</v>
      </c>
      <c r="AZ102" s="262">
        <v>2.6450000000000001E-2</v>
      </c>
      <c r="BA102" s="262">
        <v>2.07E-2</v>
      </c>
      <c r="BB102" s="262">
        <v>1.84E-2</v>
      </c>
      <c r="BC102" s="262">
        <v>1.1500000000000002E-2</v>
      </c>
      <c r="BD102" s="262">
        <v>1.7250000000000001E-2</v>
      </c>
      <c r="BE102" s="262">
        <v>2.1850000000000001E-2</v>
      </c>
      <c r="BF102" s="262">
        <v>4.9450000000000001E-2</v>
      </c>
      <c r="BG102" s="262">
        <v>4.9450000000000001E-2</v>
      </c>
      <c r="BH102" s="262">
        <v>3.1050000000000005E-2</v>
      </c>
      <c r="BI102" s="262">
        <v>1.6100000000000003E-2</v>
      </c>
      <c r="BJ102" s="262">
        <v>4.3700000000000003E-2</v>
      </c>
      <c r="BK102" s="262">
        <v>0.10925</v>
      </c>
      <c r="BL102" s="262">
        <v>3.9100000000000003E-2</v>
      </c>
      <c r="BM102" s="262">
        <v>2.07E-2</v>
      </c>
      <c r="BN102" s="262">
        <v>2.53E-2</v>
      </c>
      <c r="BO102" s="262">
        <v>1.84E-2</v>
      </c>
      <c r="BP102" s="262">
        <v>2.4150000000000001E-2</v>
      </c>
    </row>
    <row r="103" spans="1:68" x14ac:dyDescent="0.25">
      <c r="C103" s="254" t="s">
        <v>656</v>
      </c>
      <c r="D103" s="255">
        <f t="shared" si="7"/>
        <v>0.16711665849715804</v>
      </c>
      <c r="E103" s="260">
        <f t="shared" si="8"/>
        <v>3204.7961599999999</v>
      </c>
      <c r="F103" s="255">
        <f t="shared" si="9"/>
        <v>0.16145766281250429</v>
      </c>
      <c r="G103" s="260">
        <f t="shared" si="10"/>
        <v>8356289.7761600027</v>
      </c>
      <c r="H103" s="255">
        <f t="shared" si="11"/>
        <v>0.15677395771465855</v>
      </c>
      <c r="I103" s="260">
        <f t="shared" si="12"/>
        <v>103.50494091520784</v>
      </c>
      <c r="J103" s="262">
        <v>0.17712000000000003</v>
      </c>
      <c r="K103" s="262">
        <v>0.13120000000000001</v>
      </c>
      <c r="L103" s="262">
        <v>0.18531999999999998</v>
      </c>
      <c r="M103" s="262">
        <v>0.19188</v>
      </c>
      <c r="N103" s="262">
        <v>0.18040000000000003</v>
      </c>
      <c r="O103" s="262">
        <v>9.6759999999999999E-2</v>
      </c>
      <c r="P103" s="262">
        <v>0.11644</v>
      </c>
      <c r="Q103" s="262">
        <v>0.12956000000000001</v>
      </c>
      <c r="R103" s="262">
        <v>0.11808</v>
      </c>
      <c r="S103" s="262">
        <v>0.15579999999999999</v>
      </c>
      <c r="T103" s="262">
        <v>0.13775999999999999</v>
      </c>
      <c r="U103" s="262">
        <v>0.21812000000000001</v>
      </c>
      <c r="V103" s="262">
        <v>0.13775999999999999</v>
      </c>
      <c r="W103" s="262">
        <v>6.5600000000000006E-2</v>
      </c>
      <c r="X103" s="262">
        <v>2.6240000000000003E-2</v>
      </c>
      <c r="Y103" s="262">
        <v>5.74E-2</v>
      </c>
      <c r="Z103" s="262">
        <v>5.4120000000000001E-2</v>
      </c>
      <c r="AA103" s="262">
        <v>6.8879999999999997E-2</v>
      </c>
      <c r="AB103" s="262">
        <v>4.9200000000000001E-2</v>
      </c>
      <c r="AC103" s="262">
        <v>0.12136000000000001</v>
      </c>
      <c r="AD103" s="262">
        <v>0.17056000000000002</v>
      </c>
      <c r="AE103" s="262">
        <v>0.19352</v>
      </c>
      <c r="AF103" s="262">
        <v>0.17876000000000003</v>
      </c>
      <c r="AG103" s="262">
        <v>0.15579999999999999</v>
      </c>
      <c r="AH103" s="262">
        <v>0.15908</v>
      </c>
      <c r="AI103" s="262">
        <v>0.1148</v>
      </c>
      <c r="AJ103" s="262">
        <v>0.14596000000000001</v>
      </c>
      <c r="AK103" s="262">
        <v>0.12464</v>
      </c>
      <c r="AL103" s="262">
        <v>0.11808</v>
      </c>
      <c r="AM103" s="262">
        <v>0.19352</v>
      </c>
      <c r="AN103" s="262">
        <v>0.11808</v>
      </c>
      <c r="AO103" s="262">
        <v>7.7079999999999996E-2</v>
      </c>
      <c r="AP103" s="262">
        <v>9.1840000000000019E-2</v>
      </c>
      <c r="AQ103" s="262">
        <v>2.7880000000000002E-2</v>
      </c>
      <c r="AR103" s="262">
        <v>5.2480000000000006E-2</v>
      </c>
      <c r="AS103" s="262">
        <v>6.0680000000000005E-2</v>
      </c>
      <c r="AT103" s="262">
        <v>0.12792000000000001</v>
      </c>
      <c r="AU103" s="262">
        <v>0.16564000000000001</v>
      </c>
      <c r="AV103" s="262">
        <v>0.14924000000000001</v>
      </c>
      <c r="AW103" s="262">
        <v>0.26568000000000003</v>
      </c>
      <c r="AX103" s="262">
        <v>0.20008000000000001</v>
      </c>
      <c r="AY103" s="262">
        <v>0.17876000000000003</v>
      </c>
      <c r="AZ103" s="262">
        <v>0.20828000000000002</v>
      </c>
      <c r="BA103" s="262">
        <v>0.21484000000000003</v>
      </c>
      <c r="BB103" s="262">
        <v>0.21976000000000001</v>
      </c>
      <c r="BC103" s="262">
        <v>0.10824</v>
      </c>
      <c r="BD103" s="262">
        <v>0.24436000000000002</v>
      </c>
      <c r="BE103" s="262">
        <v>0.21484000000000003</v>
      </c>
      <c r="BF103" s="262">
        <v>0.12464</v>
      </c>
      <c r="BG103" s="262">
        <v>0.1394</v>
      </c>
      <c r="BH103" s="262">
        <v>0.17220000000000002</v>
      </c>
      <c r="BI103" s="262">
        <v>0.31324000000000002</v>
      </c>
      <c r="BJ103" s="262">
        <v>0.22796</v>
      </c>
      <c r="BK103" s="262">
        <v>0.20172000000000001</v>
      </c>
      <c r="BL103" s="262">
        <v>0.28536</v>
      </c>
      <c r="BM103" s="262">
        <v>0.31652000000000002</v>
      </c>
      <c r="BN103" s="262">
        <v>0.27223999999999998</v>
      </c>
      <c r="BO103" s="262">
        <v>0.31652000000000002</v>
      </c>
      <c r="BP103" s="262">
        <v>0.23616000000000001</v>
      </c>
    </row>
    <row r="104" spans="1:68" x14ac:dyDescent="0.25">
      <c r="C104" s="254" t="s">
        <v>657</v>
      </c>
      <c r="D104" s="255">
        <f t="shared" si="7"/>
        <v>4.7906522396620951E-2</v>
      </c>
      <c r="E104" s="260">
        <f t="shared" si="8"/>
        <v>918.70337999999992</v>
      </c>
      <c r="F104" s="255">
        <f t="shared" si="9"/>
        <v>4.2623687612283197E-2</v>
      </c>
      <c r="G104" s="260">
        <f t="shared" si="10"/>
        <v>2206001.7394800005</v>
      </c>
      <c r="H104" s="255">
        <f t="shared" si="11"/>
        <v>0.42046290445102991</v>
      </c>
      <c r="I104" s="260">
        <f t="shared" si="12"/>
        <v>112.39412889938542</v>
      </c>
      <c r="J104" s="262">
        <v>2.9400000000000003E-3</v>
      </c>
      <c r="K104" s="262">
        <v>2.9400000000000003E-3</v>
      </c>
      <c r="L104" s="262">
        <v>2.5200000000000001E-3</v>
      </c>
      <c r="M104" s="262">
        <v>1.1340000000000001E-2</v>
      </c>
      <c r="N104" s="262">
        <v>1.0920000000000001E-2</v>
      </c>
      <c r="O104" s="262">
        <v>2.6040000000000001E-2</v>
      </c>
      <c r="P104" s="262">
        <v>1.5960000000000002E-2</v>
      </c>
      <c r="Q104" s="262">
        <v>1.5960000000000002E-2</v>
      </c>
      <c r="R104" s="262">
        <v>1.512E-2</v>
      </c>
      <c r="S104" s="262">
        <v>1.932E-2</v>
      </c>
      <c r="T104" s="262">
        <v>3.066E-2</v>
      </c>
      <c r="U104" s="262">
        <v>1.3860000000000001E-2</v>
      </c>
      <c r="V104" s="262">
        <v>2.52E-2</v>
      </c>
      <c r="W104" s="262">
        <v>2.6460000000000001E-2</v>
      </c>
      <c r="X104" s="262">
        <v>2.9819999999999999E-2</v>
      </c>
      <c r="Y104" s="262">
        <v>3.696E-2</v>
      </c>
      <c r="Z104" s="262">
        <v>7.2660000000000002E-2</v>
      </c>
      <c r="AA104" s="262">
        <v>3.066E-2</v>
      </c>
      <c r="AB104" s="262">
        <v>4.0320000000000002E-2</v>
      </c>
      <c r="AC104" s="262">
        <v>6.3E-2</v>
      </c>
      <c r="AD104" s="262">
        <v>9.2399999999999999E-3</v>
      </c>
      <c r="AE104" s="262">
        <v>2.8140000000000002E-2</v>
      </c>
      <c r="AF104" s="262">
        <v>3.6119999999999999E-2</v>
      </c>
      <c r="AG104" s="262">
        <v>4.1160000000000002E-2</v>
      </c>
      <c r="AH104" s="262">
        <v>5.2920000000000002E-2</v>
      </c>
      <c r="AI104" s="262">
        <v>3.78E-2</v>
      </c>
      <c r="AJ104" s="262">
        <v>9.3240000000000017E-2</v>
      </c>
      <c r="AK104" s="262">
        <v>8.6520000000000014E-2</v>
      </c>
      <c r="AL104" s="262">
        <v>9.3240000000000017E-2</v>
      </c>
      <c r="AM104" s="262">
        <v>2.3520000000000003E-2</v>
      </c>
      <c r="AN104" s="262">
        <v>5.4600000000000004E-3</v>
      </c>
      <c r="AO104" s="262">
        <v>4.7040000000000005E-2</v>
      </c>
      <c r="AP104" s="262">
        <v>7.0980000000000001E-2</v>
      </c>
      <c r="AQ104" s="262">
        <v>9.2399999999999999E-3</v>
      </c>
      <c r="AR104" s="262">
        <v>1.218E-2</v>
      </c>
      <c r="AS104" s="262">
        <v>8.5260000000000002E-2</v>
      </c>
      <c r="AT104" s="262">
        <v>6.1740000000000003E-2</v>
      </c>
      <c r="AU104" s="262">
        <v>6.1740000000000003E-2</v>
      </c>
      <c r="AV104" s="262">
        <v>6.5940000000000012E-2</v>
      </c>
      <c r="AW104" s="262">
        <v>4.8719999999999999E-2</v>
      </c>
      <c r="AX104" s="262">
        <v>3.8640000000000001E-2</v>
      </c>
      <c r="AY104" s="262">
        <v>5.6700000000000007E-2</v>
      </c>
      <c r="AZ104" s="262">
        <v>5.9220000000000002E-2</v>
      </c>
      <c r="BA104" s="262">
        <v>5.1240000000000001E-2</v>
      </c>
      <c r="BB104" s="262">
        <v>6.7200000000000003E-3</v>
      </c>
      <c r="BC104" s="262">
        <v>5.4600000000000004E-3</v>
      </c>
      <c r="BD104" s="262">
        <v>3.5279999999999999E-2</v>
      </c>
      <c r="BE104" s="262">
        <v>2.9819999999999999E-2</v>
      </c>
      <c r="BF104" s="262">
        <v>8.4000000000000005E-2</v>
      </c>
      <c r="BG104" s="262">
        <v>7.3080000000000006E-2</v>
      </c>
      <c r="BH104" s="262">
        <v>7.8120000000000009E-2</v>
      </c>
      <c r="BI104" s="262">
        <v>3.6119999999999999E-2</v>
      </c>
      <c r="BJ104" s="262">
        <v>5.6280000000000004E-2</v>
      </c>
      <c r="BK104" s="262">
        <v>5.5860000000000007E-2</v>
      </c>
      <c r="BL104" s="262">
        <v>4.3680000000000004E-2</v>
      </c>
      <c r="BM104" s="262">
        <v>2.7720000000000002E-2</v>
      </c>
      <c r="BN104" s="262">
        <v>4.1579999999999999E-2</v>
      </c>
      <c r="BO104" s="262">
        <v>2.8140000000000002E-2</v>
      </c>
      <c r="BP104" s="262">
        <v>3.3180000000000001E-2</v>
      </c>
    </row>
    <row r="105" spans="1:68" x14ac:dyDescent="0.25">
      <c r="C105" s="254" t="s">
        <v>658</v>
      </c>
      <c r="D105" s="255">
        <f t="shared" si="7"/>
        <v>0.11747721228555041</v>
      </c>
      <c r="E105" s="260">
        <f t="shared" si="8"/>
        <v>2252.8605000000002</v>
      </c>
      <c r="F105" s="255">
        <f t="shared" si="9"/>
        <v>0.11124372841235583</v>
      </c>
      <c r="G105" s="260">
        <f t="shared" si="10"/>
        <v>5757452.5370999994</v>
      </c>
      <c r="H105" s="255">
        <f t="shared" si="11"/>
        <v>0.43412672643981981</v>
      </c>
      <c r="I105" s="260">
        <f t="shared" si="12"/>
        <v>105.60344745915782</v>
      </c>
      <c r="J105" s="262">
        <v>7.8100000000000003E-2</v>
      </c>
      <c r="K105" s="262">
        <v>7.8100000000000003E-2</v>
      </c>
      <c r="L105" s="262">
        <v>7.8100000000000003E-2</v>
      </c>
      <c r="M105" s="262">
        <v>8.9100000000000013E-2</v>
      </c>
      <c r="N105" s="262">
        <v>9.7900000000000001E-2</v>
      </c>
      <c r="O105" s="262">
        <v>0.22</v>
      </c>
      <c r="P105" s="262">
        <v>9.1299999999999992E-2</v>
      </c>
      <c r="Q105" s="262">
        <v>0.12210000000000001</v>
      </c>
      <c r="R105" s="262">
        <v>0.1386</v>
      </c>
      <c r="S105" s="262">
        <v>0.1111</v>
      </c>
      <c r="T105" s="262">
        <v>0.13750000000000001</v>
      </c>
      <c r="U105" s="262">
        <v>6.6000000000000003E-2</v>
      </c>
      <c r="V105" s="262">
        <v>7.5899999999999995E-2</v>
      </c>
      <c r="W105" s="262">
        <v>0.12539999999999998</v>
      </c>
      <c r="X105" s="262">
        <v>0.11</v>
      </c>
      <c r="Y105" s="262">
        <v>8.9100000000000013E-2</v>
      </c>
      <c r="Z105" s="262">
        <v>0.10779999999999999</v>
      </c>
      <c r="AA105" s="262">
        <v>0.22109999999999999</v>
      </c>
      <c r="AB105" s="262">
        <v>0.14850000000000002</v>
      </c>
      <c r="AC105" s="262">
        <v>0.11660000000000001</v>
      </c>
      <c r="AD105" s="262">
        <v>9.7900000000000001E-2</v>
      </c>
      <c r="AE105" s="262">
        <v>0.1298</v>
      </c>
      <c r="AF105" s="262">
        <v>0.11990000000000001</v>
      </c>
      <c r="AG105" s="262">
        <v>0.15839999999999999</v>
      </c>
      <c r="AH105" s="262">
        <v>0.11990000000000001</v>
      </c>
      <c r="AI105" s="262">
        <v>0.17270000000000002</v>
      </c>
      <c r="AJ105" s="262">
        <v>0.1067</v>
      </c>
      <c r="AK105" s="262">
        <v>0.1298</v>
      </c>
      <c r="AL105" s="262">
        <v>0.1386</v>
      </c>
      <c r="AM105" s="262">
        <v>7.6999999999999999E-2</v>
      </c>
      <c r="AN105" s="262">
        <v>1.9799999999999998E-2</v>
      </c>
      <c r="AO105" s="262">
        <v>0.17600000000000002</v>
      </c>
      <c r="AP105" s="262">
        <v>0.18259999999999998</v>
      </c>
      <c r="AQ105" s="262">
        <v>9.1299999999999992E-2</v>
      </c>
      <c r="AR105" s="262">
        <v>3.1899999999999998E-2</v>
      </c>
      <c r="AS105" s="262">
        <v>9.2399999999999996E-2</v>
      </c>
      <c r="AT105" s="262">
        <v>0.11990000000000001</v>
      </c>
      <c r="AU105" s="262">
        <v>0.12320000000000002</v>
      </c>
      <c r="AV105" s="262">
        <v>0.1353</v>
      </c>
      <c r="AW105" s="262">
        <v>5.5E-2</v>
      </c>
      <c r="AX105" s="262">
        <v>0.12100000000000001</v>
      </c>
      <c r="AY105" s="262">
        <v>0.1353</v>
      </c>
      <c r="AZ105" s="262">
        <v>0.10779999999999999</v>
      </c>
      <c r="BA105" s="262">
        <v>9.4600000000000004E-2</v>
      </c>
      <c r="BB105" s="262">
        <v>1.9799999999999998E-2</v>
      </c>
      <c r="BC105" s="262">
        <v>7.7000000000000011E-3</v>
      </c>
      <c r="BD105" s="262">
        <v>6.4899999999999999E-2</v>
      </c>
      <c r="BE105" s="262">
        <v>4.7300000000000002E-2</v>
      </c>
      <c r="BF105" s="262">
        <v>7.1500000000000008E-2</v>
      </c>
      <c r="BG105" s="262">
        <v>9.4600000000000004E-2</v>
      </c>
      <c r="BH105" s="262">
        <v>9.6799999999999997E-2</v>
      </c>
      <c r="BI105" s="262">
        <v>6.7099999999999993E-2</v>
      </c>
      <c r="BJ105" s="262">
        <v>0.11220000000000001</v>
      </c>
      <c r="BK105" s="262">
        <v>7.3700000000000002E-2</v>
      </c>
      <c r="BL105" s="262">
        <v>7.3700000000000002E-2</v>
      </c>
      <c r="BM105" s="262">
        <v>6.8199999999999997E-2</v>
      </c>
      <c r="BN105" s="262">
        <v>6.1600000000000009E-2</v>
      </c>
      <c r="BO105" s="262">
        <v>4.7300000000000002E-2</v>
      </c>
      <c r="BP105" s="262">
        <v>3.0800000000000004E-2</v>
      </c>
    </row>
    <row r="106" spans="1:68" x14ac:dyDescent="0.25">
      <c r="C106" s="254" t="s">
        <v>221</v>
      </c>
      <c r="D106" s="255">
        <f t="shared" si="7"/>
        <v>0.13122391406372216</v>
      </c>
      <c r="E106" s="260">
        <f t="shared" si="8"/>
        <v>2516.4809999999998</v>
      </c>
      <c r="F106" s="255">
        <f t="shared" si="9"/>
        <v>0.14353833244517958</v>
      </c>
      <c r="G106" s="260">
        <f t="shared" si="10"/>
        <v>7428869.4572000019</v>
      </c>
      <c r="H106" s="255">
        <f t="shared" si="11"/>
        <v>-0.16284651551220616</v>
      </c>
      <c r="I106" s="260">
        <f t="shared" si="12"/>
        <v>91.420815491108925</v>
      </c>
      <c r="J106" s="262">
        <v>0.14651999999999998</v>
      </c>
      <c r="K106" s="262">
        <v>0.13172</v>
      </c>
      <c r="L106" s="262">
        <v>0.15540000000000001</v>
      </c>
      <c r="M106" s="262">
        <v>0.24863999999999997</v>
      </c>
      <c r="N106" s="262">
        <v>0.17611999999999997</v>
      </c>
      <c r="O106" s="262">
        <v>5.3279999999999994E-2</v>
      </c>
      <c r="P106" s="262">
        <v>0.11099999999999999</v>
      </c>
      <c r="Q106" s="262">
        <v>0.11692</v>
      </c>
      <c r="R106" s="262">
        <v>7.2520000000000001E-2</v>
      </c>
      <c r="S106" s="262">
        <v>0.18351999999999999</v>
      </c>
      <c r="T106" s="262">
        <v>0.19388</v>
      </c>
      <c r="U106" s="262">
        <v>0.38775999999999999</v>
      </c>
      <c r="V106" s="262">
        <v>0.27528000000000002</v>
      </c>
      <c r="W106" s="262">
        <v>6.0679999999999991E-2</v>
      </c>
      <c r="X106" s="262">
        <v>3.5519999999999996E-2</v>
      </c>
      <c r="Y106" s="262">
        <v>5.1799999999999992E-2</v>
      </c>
      <c r="Z106" s="262">
        <v>4.7359999999999999E-2</v>
      </c>
      <c r="AA106" s="262">
        <v>4.2919999999999993E-2</v>
      </c>
      <c r="AB106" s="262">
        <v>4.7359999999999999E-2</v>
      </c>
      <c r="AC106" s="262">
        <v>5.4759999999999996E-2</v>
      </c>
      <c r="AD106" s="262">
        <v>0.18647999999999998</v>
      </c>
      <c r="AE106" s="262">
        <v>0.15243999999999999</v>
      </c>
      <c r="AF106" s="262">
        <v>0.20867999999999998</v>
      </c>
      <c r="AG106" s="262">
        <v>0.15095999999999998</v>
      </c>
      <c r="AH106" s="262">
        <v>7.1039999999999992E-2</v>
      </c>
      <c r="AI106" s="262">
        <v>0.11988</v>
      </c>
      <c r="AJ106" s="262">
        <v>0.16428000000000001</v>
      </c>
      <c r="AK106" s="262">
        <v>8.7319999999999995E-2</v>
      </c>
      <c r="AL106" s="262">
        <v>9.0279999999999999E-2</v>
      </c>
      <c r="AM106" s="262">
        <v>0.39072000000000001</v>
      </c>
      <c r="AN106" s="262">
        <v>0.60087999999999986</v>
      </c>
      <c r="AO106" s="262">
        <v>6.8080000000000002E-2</v>
      </c>
      <c r="AP106" s="262">
        <v>6.8080000000000002E-2</v>
      </c>
      <c r="AQ106" s="262">
        <v>3.1079999999999997E-2</v>
      </c>
      <c r="AR106" s="262">
        <v>3.5519999999999996E-2</v>
      </c>
      <c r="AS106" s="262">
        <v>3.5519999999999996E-2</v>
      </c>
      <c r="AT106" s="262">
        <v>0.11840000000000001</v>
      </c>
      <c r="AU106" s="262">
        <v>0.15540000000000001</v>
      </c>
      <c r="AV106" s="262">
        <v>0.12283999999999999</v>
      </c>
      <c r="AW106" s="262">
        <v>5.4759999999999996E-2</v>
      </c>
      <c r="AX106" s="262">
        <v>0.13319999999999999</v>
      </c>
      <c r="AY106" s="262">
        <v>9.323999999999999E-2</v>
      </c>
      <c r="AZ106" s="262">
        <v>0.11988</v>
      </c>
      <c r="BA106" s="262">
        <v>0.17315999999999998</v>
      </c>
      <c r="BB106" s="262">
        <v>0.50319999999999998</v>
      </c>
      <c r="BC106" s="262">
        <v>0.73407999999999995</v>
      </c>
      <c r="BD106" s="262">
        <v>0.20128000000000001</v>
      </c>
      <c r="BE106" s="262">
        <v>0.29452</v>
      </c>
      <c r="BF106" s="262">
        <v>0.10359999999999998</v>
      </c>
      <c r="BG106" s="262">
        <v>8.5839999999999986E-2</v>
      </c>
      <c r="BH106" s="262">
        <v>9.1759999999999994E-2</v>
      </c>
      <c r="BI106" s="262">
        <v>8.4359999999999991E-2</v>
      </c>
      <c r="BJ106" s="262">
        <v>8.14E-2</v>
      </c>
      <c r="BK106" s="262">
        <v>8.14E-2</v>
      </c>
      <c r="BL106" s="262">
        <v>6.3640000000000002E-2</v>
      </c>
      <c r="BM106" s="262">
        <v>8.14E-2</v>
      </c>
      <c r="BN106" s="262">
        <v>0.10211999999999999</v>
      </c>
      <c r="BO106" s="262">
        <v>0.13616</v>
      </c>
      <c r="BP106" s="262">
        <v>0.15687999999999999</v>
      </c>
    </row>
    <row r="107" spans="1:68" x14ac:dyDescent="0.25">
      <c r="C107" s="254" t="s">
        <v>659</v>
      </c>
      <c r="D107" s="255">
        <f t="shared" si="7"/>
        <v>6.9503941179538023E-2</v>
      </c>
      <c r="E107" s="260">
        <f t="shared" si="8"/>
        <v>1332.8770800000007</v>
      </c>
      <c r="F107" s="255">
        <f t="shared" si="9"/>
        <v>8.1550828977515366E-2</v>
      </c>
      <c r="G107" s="260">
        <f t="shared" si="10"/>
        <v>4220687.6189800007</v>
      </c>
      <c r="H107" s="255">
        <f t="shared" si="11"/>
        <v>-0.25988192583494818</v>
      </c>
      <c r="I107" s="260">
        <f t="shared" si="12"/>
        <v>85.227755561750541</v>
      </c>
      <c r="J107" s="262">
        <v>0.12284</v>
      </c>
      <c r="K107" s="262">
        <v>0.14193</v>
      </c>
      <c r="L107" s="262">
        <v>8.9640000000000011E-2</v>
      </c>
      <c r="M107" s="262">
        <v>7.4700000000000003E-2</v>
      </c>
      <c r="N107" s="262">
        <v>0.25480999999999998</v>
      </c>
      <c r="O107" s="262">
        <v>7.1379999999999999E-2</v>
      </c>
      <c r="P107" s="262">
        <v>0.11454</v>
      </c>
      <c r="Q107" s="262">
        <v>9.2130000000000017E-2</v>
      </c>
      <c r="R107" s="262">
        <v>6.8059999999999996E-2</v>
      </c>
      <c r="S107" s="262">
        <v>0.16932</v>
      </c>
      <c r="T107" s="262">
        <v>8.2170000000000007E-2</v>
      </c>
      <c r="U107" s="262">
        <v>6.0590000000000005E-2</v>
      </c>
      <c r="V107" s="262">
        <v>9.4619999999999996E-2</v>
      </c>
      <c r="W107" s="262">
        <v>0.1162</v>
      </c>
      <c r="X107" s="262">
        <v>5.8930000000000003E-2</v>
      </c>
      <c r="Y107" s="262">
        <v>0.15272000000000002</v>
      </c>
      <c r="Z107" s="262">
        <v>0.19753999999999999</v>
      </c>
      <c r="AA107" s="262">
        <v>5.9760000000000001E-2</v>
      </c>
      <c r="AB107" s="262">
        <v>6.1420000000000002E-2</v>
      </c>
      <c r="AC107" s="262">
        <v>0.14608000000000002</v>
      </c>
      <c r="AD107" s="262">
        <v>0.39590999999999998</v>
      </c>
      <c r="AE107" s="262">
        <v>0.21496999999999999</v>
      </c>
      <c r="AF107" s="262">
        <v>0.11205000000000001</v>
      </c>
      <c r="AG107" s="262">
        <v>7.7190000000000009E-2</v>
      </c>
      <c r="AH107" s="262">
        <v>9.3789999999999998E-2</v>
      </c>
      <c r="AI107" s="262">
        <v>0.10292000000000001</v>
      </c>
      <c r="AJ107" s="262">
        <v>5.3950000000000005E-2</v>
      </c>
      <c r="AK107" s="262">
        <v>8.7150000000000005E-2</v>
      </c>
      <c r="AL107" s="262">
        <v>8.0509999999999998E-2</v>
      </c>
      <c r="AM107" s="262">
        <v>3.7350000000000001E-2</v>
      </c>
      <c r="AN107" s="262">
        <v>2.2410000000000003E-2</v>
      </c>
      <c r="AO107" s="262">
        <v>6.3910000000000008E-2</v>
      </c>
      <c r="AP107" s="262">
        <v>6.3079999999999997E-2</v>
      </c>
      <c r="AQ107" s="262">
        <v>8.8810000000000014E-2</v>
      </c>
      <c r="AR107" s="262">
        <v>2.656E-2</v>
      </c>
      <c r="AS107" s="262">
        <v>8.7980000000000003E-2</v>
      </c>
      <c r="AT107" s="262">
        <v>8.8810000000000014E-2</v>
      </c>
      <c r="AU107" s="262">
        <v>5.2290000000000003E-2</v>
      </c>
      <c r="AV107" s="262">
        <v>4.4820000000000006E-2</v>
      </c>
      <c r="AW107" s="262">
        <v>5.8930000000000003E-2</v>
      </c>
      <c r="AX107" s="262">
        <v>8.8810000000000014E-2</v>
      </c>
      <c r="AY107" s="262">
        <v>4.5650000000000003E-2</v>
      </c>
      <c r="AZ107" s="262">
        <v>3.984E-2</v>
      </c>
      <c r="BA107" s="262">
        <v>2.4070000000000001E-2</v>
      </c>
      <c r="BB107" s="262">
        <v>1.66E-2</v>
      </c>
      <c r="BC107" s="262">
        <v>7.4700000000000001E-3</v>
      </c>
      <c r="BD107" s="262">
        <v>2.1580000000000002E-2</v>
      </c>
      <c r="BE107" s="262">
        <v>2.4900000000000002E-2</v>
      </c>
      <c r="BF107" s="262">
        <v>8.0509999999999998E-2</v>
      </c>
      <c r="BG107" s="262">
        <v>6.3910000000000008E-2</v>
      </c>
      <c r="BH107" s="262">
        <v>3.2370000000000003E-2</v>
      </c>
      <c r="BI107" s="262">
        <v>2.8220000000000002E-2</v>
      </c>
      <c r="BJ107" s="262">
        <v>8.3000000000000004E-2</v>
      </c>
      <c r="BK107" s="262">
        <v>8.4659999999999999E-2</v>
      </c>
      <c r="BL107" s="262">
        <v>6.6400000000000001E-2</v>
      </c>
      <c r="BM107" s="262">
        <v>2.988E-2</v>
      </c>
      <c r="BN107" s="262">
        <v>3.569E-2</v>
      </c>
      <c r="BO107" s="262">
        <v>3.0710000000000001E-2</v>
      </c>
      <c r="BP107" s="262">
        <v>3.8180000000000006E-2</v>
      </c>
    </row>
    <row r="108" spans="1:68" x14ac:dyDescent="0.25">
      <c r="C108" s="254" t="s">
        <v>660</v>
      </c>
      <c r="D108" s="255">
        <f t="shared" si="7"/>
        <v>7.2730751942431046E-2</v>
      </c>
      <c r="E108" s="260">
        <f t="shared" si="8"/>
        <v>1394.7576300000001</v>
      </c>
      <c r="F108" s="255">
        <f t="shared" si="9"/>
        <v>6.4825085811694619E-2</v>
      </c>
      <c r="G108" s="260">
        <f t="shared" si="10"/>
        <v>3355041.7637099987</v>
      </c>
      <c r="H108" s="255">
        <f t="shared" si="11"/>
        <v>0.28435252769873803</v>
      </c>
      <c r="I108" s="260">
        <f t="shared" si="12"/>
        <v>112.19538089575536</v>
      </c>
      <c r="J108" s="262">
        <v>7.5599999999999999E-3</v>
      </c>
      <c r="K108" s="262">
        <v>7.5599999999999999E-3</v>
      </c>
      <c r="L108" s="262">
        <v>7.5599999999999999E-3</v>
      </c>
      <c r="M108" s="262">
        <v>1.323E-2</v>
      </c>
      <c r="N108" s="262">
        <v>1.512E-2</v>
      </c>
      <c r="O108" s="262">
        <v>3.9059999999999997E-2</v>
      </c>
      <c r="P108" s="262">
        <v>2.2679999999999999E-2</v>
      </c>
      <c r="Q108" s="262">
        <v>2.2679999999999999E-2</v>
      </c>
      <c r="R108" s="262">
        <v>2.2679999999999999E-2</v>
      </c>
      <c r="S108" s="262">
        <v>3.2129999999999999E-2</v>
      </c>
      <c r="T108" s="262">
        <v>3.78E-2</v>
      </c>
      <c r="U108" s="262">
        <v>1.512E-2</v>
      </c>
      <c r="V108" s="262">
        <v>5.7329999999999999E-2</v>
      </c>
      <c r="W108" s="262">
        <v>2.8980000000000002E-2</v>
      </c>
      <c r="X108" s="262">
        <v>7.1189999999999989E-2</v>
      </c>
      <c r="Y108" s="262">
        <v>3.15E-2</v>
      </c>
      <c r="Z108" s="262">
        <v>8.9459999999999998E-2</v>
      </c>
      <c r="AA108" s="262">
        <v>9.6390000000000003E-2</v>
      </c>
      <c r="AB108" s="262">
        <v>0.16128000000000001</v>
      </c>
      <c r="AC108" s="262">
        <v>7.6859999999999998E-2</v>
      </c>
      <c r="AD108" s="262">
        <v>2.3939999999999999E-2</v>
      </c>
      <c r="AE108" s="262">
        <v>3.2129999999999999E-2</v>
      </c>
      <c r="AF108" s="262">
        <v>4.4729999999999999E-2</v>
      </c>
      <c r="AG108" s="262">
        <v>3.9059999999999997E-2</v>
      </c>
      <c r="AH108" s="262">
        <v>4.41E-2</v>
      </c>
      <c r="AI108" s="262">
        <v>8.7569999999999995E-2</v>
      </c>
      <c r="AJ108" s="262">
        <v>5.7960000000000005E-2</v>
      </c>
      <c r="AK108" s="262">
        <v>7.9380000000000006E-2</v>
      </c>
      <c r="AL108" s="262">
        <v>7.0560000000000012E-2</v>
      </c>
      <c r="AM108" s="262">
        <v>2.8980000000000002E-2</v>
      </c>
      <c r="AN108" s="262">
        <v>1.7640000000000003E-2</v>
      </c>
      <c r="AO108" s="262">
        <v>0.12474</v>
      </c>
      <c r="AP108" s="262">
        <v>0.12285</v>
      </c>
      <c r="AQ108" s="262">
        <v>5.985E-2</v>
      </c>
      <c r="AR108" s="262">
        <v>4.5359999999999998E-2</v>
      </c>
      <c r="AS108" s="262">
        <v>0.21735000000000002</v>
      </c>
      <c r="AT108" s="262">
        <v>0.13671</v>
      </c>
      <c r="AU108" s="262">
        <v>8.9459999999999998E-2</v>
      </c>
      <c r="AV108" s="262">
        <v>0.10206000000000001</v>
      </c>
      <c r="AW108" s="262">
        <v>4.095E-2</v>
      </c>
      <c r="AX108" s="262">
        <v>7.2450000000000001E-2</v>
      </c>
      <c r="AY108" s="262">
        <v>9.5759999999999998E-2</v>
      </c>
      <c r="AZ108" s="262">
        <v>6.3630000000000006E-2</v>
      </c>
      <c r="BA108" s="262">
        <v>5.9219999999999995E-2</v>
      </c>
      <c r="BB108" s="262">
        <v>2.2679999999999999E-2</v>
      </c>
      <c r="BC108" s="262">
        <v>7.5599999999999999E-3</v>
      </c>
      <c r="BD108" s="262">
        <v>4.5989999999999996E-2</v>
      </c>
      <c r="BE108" s="262">
        <v>5.6070000000000002E-2</v>
      </c>
      <c r="BF108" s="262">
        <v>0.15687000000000001</v>
      </c>
      <c r="BG108" s="262">
        <v>0.14363999999999999</v>
      </c>
      <c r="BH108" s="262">
        <v>0.1134</v>
      </c>
      <c r="BI108" s="262">
        <v>5.4179999999999999E-2</v>
      </c>
      <c r="BJ108" s="262">
        <v>6.93E-2</v>
      </c>
      <c r="BK108" s="262">
        <v>6.7409999999999998E-2</v>
      </c>
      <c r="BL108" s="262">
        <v>5.9219999999999995E-2</v>
      </c>
      <c r="BM108" s="262">
        <v>5.355E-2</v>
      </c>
      <c r="BN108" s="262">
        <v>9.3240000000000003E-2</v>
      </c>
      <c r="BO108" s="262">
        <v>4.9770000000000002E-2</v>
      </c>
      <c r="BP108" s="262">
        <v>7.3079999999999992E-2</v>
      </c>
    </row>
    <row r="109" spans="1:68" x14ac:dyDescent="0.25">
      <c r="C109" s="254" t="s">
        <v>661</v>
      </c>
      <c r="D109" s="255">
        <f t="shared" si="7"/>
        <v>0.12075021901235855</v>
      </c>
      <c r="E109" s="260">
        <f t="shared" si="8"/>
        <v>2315.6269499999999</v>
      </c>
      <c r="F109" s="255">
        <f t="shared" si="9"/>
        <v>0.10418278558814269</v>
      </c>
      <c r="G109" s="260">
        <f t="shared" si="10"/>
        <v>5392011.3229500009</v>
      </c>
      <c r="H109" s="255">
        <f t="shared" si="11"/>
        <v>0.47319898234018304</v>
      </c>
      <c r="I109" s="260">
        <f t="shared" si="12"/>
        <v>115.9022753429828</v>
      </c>
      <c r="J109" s="262">
        <v>6.2999999999999992E-3</v>
      </c>
      <c r="K109" s="262">
        <v>6.2999999999999992E-3</v>
      </c>
      <c r="L109" s="262">
        <v>6.2999999999999992E-3</v>
      </c>
      <c r="M109" s="262">
        <v>1.2599999999999998E-2</v>
      </c>
      <c r="N109" s="262">
        <v>9.4500000000000001E-3</v>
      </c>
      <c r="O109" s="262">
        <v>4.5149999999999996E-2</v>
      </c>
      <c r="P109" s="262">
        <v>7.3500000000000006E-3</v>
      </c>
      <c r="Q109" s="262">
        <v>8.3999999999999995E-3</v>
      </c>
      <c r="R109" s="262">
        <v>9.4500000000000001E-3</v>
      </c>
      <c r="S109" s="262">
        <v>2.1000000000000001E-2</v>
      </c>
      <c r="T109" s="262">
        <v>3.465E-2</v>
      </c>
      <c r="U109" s="262">
        <v>5.8800000000000005E-2</v>
      </c>
      <c r="V109" s="262">
        <v>3.15E-2</v>
      </c>
      <c r="W109" s="262">
        <v>8.3999999999999995E-3</v>
      </c>
      <c r="X109" s="262">
        <v>6.2999999999999992E-3</v>
      </c>
      <c r="Y109" s="262">
        <v>7.3500000000000006E-3</v>
      </c>
      <c r="Z109" s="262">
        <v>1.4700000000000001E-2</v>
      </c>
      <c r="AA109" s="262">
        <v>3.0449999999999998E-2</v>
      </c>
      <c r="AB109" s="262">
        <v>1.89E-2</v>
      </c>
      <c r="AC109" s="262">
        <v>2.835E-2</v>
      </c>
      <c r="AD109" s="262">
        <v>2.1000000000000001E-2</v>
      </c>
      <c r="AE109" s="262">
        <v>6.3E-2</v>
      </c>
      <c r="AF109" s="262">
        <v>0.1323</v>
      </c>
      <c r="AG109" s="262">
        <v>0.10289999999999999</v>
      </c>
      <c r="AH109" s="262">
        <v>5.9849999999999993E-2</v>
      </c>
      <c r="AI109" s="262">
        <v>5.8800000000000005E-2</v>
      </c>
      <c r="AJ109" s="262">
        <v>0.21524999999999997</v>
      </c>
      <c r="AK109" s="262">
        <v>8.2949999999999996E-2</v>
      </c>
      <c r="AL109" s="262">
        <v>0.1512</v>
      </c>
      <c r="AM109" s="262">
        <v>8.9249999999999996E-2</v>
      </c>
      <c r="AN109" s="262">
        <v>2.2049999999999997E-2</v>
      </c>
      <c r="AO109" s="262">
        <v>4.5149999999999996E-2</v>
      </c>
      <c r="AP109" s="262">
        <v>0.14804999999999999</v>
      </c>
      <c r="AQ109" s="262">
        <v>3.5700000000000003E-2</v>
      </c>
      <c r="AR109" s="262">
        <v>2.5199999999999997E-2</v>
      </c>
      <c r="AS109" s="262">
        <v>4.6199999999999998E-2</v>
      </c>
      <c r="AT109" s="262">
        <v>0.13019999999999998</v>
      </c>
      <c r="AU109" s="262">
        <v>0.20474999999999999</v>
      </c>
      <c r="AV109" s="262">
        <v>0.2331</v>
      </c>
      <c r="AW109" s="262">
        <v>9.8699999999999996E-2</v>
      </c>
      <c r="AX109" s="262">
        <v>0.17639999999999997</v>
      </c>
      <c r="AY109" s="262">
        <v>0.21840000000000001</v>
      </c>
      <c r="AZ109" s="262">
        <v>0.23520000000000002</v>
      </c>
      <c r="BA109" s="262">
        <v>0.23100000000000001</v>
      </c>
      <c r="BB109" s="262">
        <v>6.615E-2</v>
      </c>
      <c r="BC109" s="262">
        <v>1.9949999999999999E-2</v>
      </c>
      <c r="BD109" s="262">
        <v>0.23939999999999997</v>
      </c>
      <c r="BE109" s="262">
        <v>0.14804999999999999</v>
      </c>
      <c r="BF109" s="262">
        <v>0.16485</v>
      </c>
      <c r="BG109" s="262">
        <v>0.17429999999999998</v>
      </c>
      <c r="BH109" s="262">
        <v>0.22364999999999999</v>
      </c>
      <c r="BI109" s="262">
        <v>0.21944999999999998</v>
      </c>
      <c r="BJ109" s="262">
        <v>7.7699999999999991E-2</v>
      </c>
      <c r="BK109" s="262">
        <v>2.5199999999999997E-2</v>
      </c>
      <c r="BL109" s="262">
        <v>4.095E-2</v>
      </c>
      <c r="BM109" s="262">
        <v>0.21209999999999998</v>
      </c>
      <c r="BN109" s="262">
        <v>0.15645000000000001</v>
      </c>
      <c r="BO109" s="262">
        <v>0.17324999999999999</v>
      </c>
      <c r="BP109" s="262">
        <v>0.12494999999999999</v>
      </c>
    </row>
    <row r="110" spans="1:68" x14ac:dyDescent="0.25">
      <c r="C110" s="254" t="s">
        <v>225</v>
      </c>
      <c r="D110" s="255">
        <f t="shared" si="7"/>
        <v>4.9015878395995201E-2</v>
      </c>
      <c r="E110" s="260">
        <f t="shared" si="8"/>
        <v>939.97749999999996</v>
      </c>
      <c r="F110" s="255">
        <f t="shared" si="9"/>
        <v>5.8476906562226462E-2</v>
      </c>
      <c r="G110" s="260">
        <f t="shared" si="10"/>
        <v>3026489.8421999994</v>
      </c>
      <c r="H110" s="255">
        <f t="shared" si="11"/>
        <v>-0.2759620716602606</v>
      </c>
      <c r="I110" s="260">
        <f t="shared" si="12"/>
        <v>83.820915430669046</v>
      </c>
      <c r="J110" s="262">
        <v>9.35E-2</v>
      </c>
      <c r="K110" s="262">
        <v>8.14E-2</v>
      </c>
      <c r="L110" s="262">
        <v>8.14E-2</v>
      </c>
      <c r="M110" s="262">
        <v>5.1699999999999996E-2</v>
      </c>
      <c r="N110" s="262">
        <v>4.4000000000000004E-2</v>
      </c>
      <c r="O110" s="262">
        <v>5.3350000000000002E-2</v>
      </c>
      <c r="P110" s="262">
        <v>7.644999999999999E-2</v>
      </c>
      <c r="Q110" s="262">
        <v>6.7650000000000002E-2</v>
      </c>
      <c r="R110" s="262">
        <v>5.8850000000000006E-2</v>
      </c>
      <c r="S110" s="262">
        <v>3.7400000000000003E-2</v>
      </c>
      <c r="T110" s="262">
        <v>4.7300000000000002E-2</v>
      </c>
      <c r="U110" s="262">
        <v>2.6949999999999998E-2</v>
      </c>
      <c r="V110" s="262">
        <v>3.7949999999999998E-2</v>
      </c>
      <c r="W110" s="262">
        <v>6.1050000000000007E-2</v>
      </c>
      <c r="X110" s="262">
        <v>8.0850000000000005E-2</v>
      </c>
      <c r="Y110" s="262">
        <v>5.3899999999999997E-2</v>
      </c>
      <c r="Z110" s="262">
        <v>6.1050000000000007E-2</v>
      </c>
      <c r="AA110" s="262">
        <v>3.245E-2</v>
      </c>
      <c r="AB110" s="262">
        <v>5.3350000000000002E-2</v>
      </c>
      <c r="AC110" s="262">
        <v>0.10010000000000001</v>
      </c>
      <c r="AD110" s="262">
        <v>2.9700000000000001E-2</v>
      </c>
      <c r="AE110" s="262">
        <v>4.1250000000000002E-2</v>
      </c>
      <c r="AF110" s="262">
        <v>3.4099999999999998E-2</v>
      </c>
      <c r="AG110" s="262">
        <v>4.5099999999999994E-2</v>
      </c>
      <c r="AH110" s="262">
        <v>0.13695000000000002</v>
      </c>
      <c r="AI110" s="262">
        <v>2.9700000000000001E-2</v>
      </c>
      <c r="AJ110" s="262">
        <v>3.85E-2</v>
      </c>
      <c r="AK110" s="262">
        <v>6.7650000000000002E-2</v>
      </c>
      <c r="AL110" s="262">
        <v>4.3450000000000003E-2</v>
      </c>
      <c r="AM110" s="262">
        <v>2.64E-2</v>
      </c>
      <c r="AN110" s="262">
        <v>2.9700000000000001E-2</v>
      </c>
      <c r="AO110" s="262">
        <v>6.4349999999999991E-2</v>
      </c>
      <c r="AP110" s="262">
        <v>3.7400000000000003E-2</v>
      </c>
      <c r="AQ110" s="262">
        <v>0.49719999999999998</v>
      </c>
      <c r="AR110" s="262">
        <v>0.71609999999999996</v>
      </c>
      <c r="AS110" s="262">
        <v>9.0749999999999997E-2</v>
      </c>
      <c r="AT110" s="262">
        <v>5.3899999999999997E-2</v>
      </c>
      <c r="AU110" s="262">
        <v>3.3000000000000002E-2</v>
      </c>
      <c r="AV110" s="262">
        <v>3.3549999999999996E-2</v>
      </c>
      <c r="AW110" s="262">
        <v>0.18259999999999998</v>
      </c>
      <c r="AX110" s="262">
        <v>3.465E-2</v>
      </c>
      <c r="AY110" s="262">
        <v>3.85E-2</v>
      </c>
      <c r="AZ110" s="262">
        <v>4.4550000000000006E-2</v>
      </c>
      <c r="BA110" s="262">
        <v>3.3000000000000002E-2</v>
      </c>
      <c r="BB110" s="262">
        <v>2.9150000000000002E-2</v>
      </c>
      <c r="BC110" s="262">
        <v>2.4199999999999999E-2</v>
      </c>
      <c r="BD110" s="262">
        <v>2.9150000000000002E-2</v>
      </c>
      <c r="BE110" s="262">
        <v>2.8050000000000002E-2</v>
      </c>
      <c r="BF110" s="262">
        <v>3.3000000000000002E-2</v>
      </c>
      <c r="BG110" s="262">
        <v>4.895E-2</v>
      </c>
      <c r="BH110" s="262">
        <v>4.3450000000000003E-2</v>
      </c>
      <c r="BI110" s="262">
        <v>3.85E-2</v>
      </c>
      <c r="BJ110" s="262">
        <v>9.955E-2</v>
      </c>
      <c r="BK110" s="262">
        <v>0.10175000000000001</v>
      </c>
      <c r="BL110" s="262">
        <v>0.13750000000000001</v>
      </c>
      <c r="BM110" s="262">
        <v>4.8399999999999999E-2</v>
      </c>
      <c r="BN110" s="262">
        <v>3.6850000000000001E-2</v>
      </c>
      <c r="BO110" s="262">
        <v>3.5750000000000004E-2</v>
      </c>
      <c r="BP110" s="262">
        <v>3.6850000000000001E-2</v>
      </c>
    </row>
    <row r="111" spans="1:68" x14ac:dyDescent="0.25">
      <c r="A111" s="254" t="s">
        <v>662</v>
      </c>
      <c r="B111" s="254" t="s">
        <v>663</v>
      </c>
      <c r="C111" s="254" t="s">
        <v>664</v>
      </c>
      <c r="D111" s="255">
        <f t="shared" si="7"/>
        <v>0.29044816394639417</v>
      </c>
      <c r="E111" s="260">
        <f t="shared" si="8"/>
        <v>5569.9244400000007</v>
      </c>
      <c r="F111" s="255">
        <f t="shared" si="9"/>
        <v>0.27990439797972377</v>
      </c>
      <c r="G111" s="260">
        <f t="shared" si="10"/>
        <v>14486536.088759998</v>
      </c>
      <c r="H111" s="255">
        <f t="shared" si="11"/>
        <v>8.7967596829238187E-2</v>
      </c>
      <c r="I111" s="260">
        <f t="shared" si="12"/>
        <v>103.7669168626047</v>
      </c>
      <c r="J111" s="262">
        <v>0.16471999999999998</v>
      </c>
      <c r="K111" s="262">
        <v>0.15620000000000001</v>
      </c>
      <c r="L111" s="262">
        <v>0.13631999999999997</v>
      </c>
      <c r="M111" s="262">
        <v>0.19028</v>
      </c>
      <c r="N111" s="262">
        <v>0.17892</v>
      </c>
      <c r="O111" s="262">
        <v>0.17323999999999998</v>
      </c>
      <c r="P111" s="262">
        <v>0.15620000000000001</v>
      </c>
      <c r="Q111" s="262">
        <v>0.16471999999999998</v>
      </c>
      <c r="R111" s="262">
        <v>0.13347999999999999</v>
      </c>
      <c r="S111" s="262">
        <v>0.19595999999999997</v>
      </c>
      <c r="T111" s="262">
        <v>0.22151999999999999</v>
      </c>
      <c r="U111" s="262">
        <v>0.30671999999999999</v>
      </c>
      <c r="V111" s="262">
        <v>0.24991999999999998</v>
      </c>
      <c r="W111" s="262">
        <v>0.14768000000000001</v>
      </c>
      <c r="X111" s="262">
        <v>0.14768000000000001</v>
      </c>
      <c r="Y111" s="262">
        <v>0.16755999999999999</v>
      </c>
      <c r="Z111" s="262">
        <v>0.19028</v>
      </c>
      <c r="AA111" s="262">
        <v>0.15620000000000001</v>
      </c>
      <c r="AB111" s="262">
        <v>0.16755999999999999</v>
      </c>
      <c r="AC111" s="262">
        <v>0.27547999999999995</v>
      </c>
      <c r="AD111" s="262">
        <v>0.24139999999999998</v>
      </c>
      <c r="AE111" s="262">
        <v>0.27547999999999995</v>
      </c>
      <c r="AF111" s="262">
        <v>0.28115999999999997</v>
      </c>
      <c r="AG111" s="262">
        <v>0.25844</v>
      </c>
      <c r="AH111" s="262">
        <v>0.34363999999999995</v>
      </c>
      <c r="AI111" s="262">
        <v>0.19879999999999998</v>
      </c>
      <c r="AJ111" s="262">
        <v>0.30671999999999999</v>
      </c>
      <c r="AK111" s="262">
        <v>0.26411999999999997</v>
      </c>
      <c r="AL111" s="262">
        <v>0.23287999999999998</v>
      </c>
      <c r="AM111" s="262">
        <v>0.35783999999999999</v>
      </c>
      <c r="AN111" s="262">
        <v>0.49131999999999992</v>
      </c>
      <c r="AO111" s="262">
        <v>0.20163999999999996</v>
      </c>
      <c r="AP111" s="262">
        <v>0.24139999999999998</v>
      </c>
      <c r="AQ111" s="262">
        <v>0.11359999999999999</v>
      </c>
      <c r="AR111" s="262">
        <v>0.1278</v>
      </c>
      <c r="AS111" s="262">
        <v>0.25559999999999999</v>
      </c>
      <c r="AT111" s="262">
        <v>0.27831999999999996</v>
      </c>
      <c r="AU111" s="262">
        <v>0.32091999999999993</v>
      </c>
      <c r="AV111" s="262">
        <v>0.30671999999999999</v>
      </c>
      <c r="AW111" s="262">
        <v>0.45439999999999997</v>
      </c>
      <c r="AX111" s="262">
        <v>0.30387999999999998</v>
      </c>
      <c r="AY111" s="262">
        <v>0.33227999999999996</v>
      </c>
      <c r="AZ111" s="262">
        <v>0.37772</v>
      </c>
      <c r="BA111" s="262">
        <v>0.41747999999999996</v>
      </c>
      <c r="BB111" s="262">
        <v>0.46859999999999991</v>
      </c>
      <c r="BC111" s="262">
        <v>0.58504</v>
      </c>
      <c r="BD111" s="262">
        <v>0.40895999999999993</v>
      </c>
      <c r="BE111" s="262">
        <v>0.42315999999999998</v>
      </c>
      <c r="BF111" s="262">
        <v>0.30387999999999998</v>
      </c>
      <c r="BG111" s="262">
        <v>0.32091999999999993</v>
      </c>
      <c r="BH111" s="262">
        <v>0.35499999999999998</v>
      </c>
      <c r="BI111" s="262">
        <v>0.42315999999999998</v>
      </c>
      <c r="BJ111" s="262">
        <v>0.36068</v>
      </c>
      <c r="BK111" s="262">
        <v>0.32091999999999993</v>
      </c>
      <c r="BL111" s="262">
        <v>0.37203999999999998</v>
      </c>
      <c r="BM111" s="262">
        <v>0.40895999999999993</v>
      </c>
      <c r="BN111" s="262">
        <v>0.37487999999999999</v>
      </c>
      <c r="BO111" s="262">
        <v>0.44303999999999999</v>
      </c>
      <c r="BP111" s="262">
        <v>0.42599999999999993</v>
      </c>
    </row>
    <row r="112" spans="1:68" x14ac:dyDescent="0.25">
      <c r="C112" s="254" t="s">
        <v>665</v>
      </c>
      <c r="D112" s="255">
        <f t="shared" si="7"/>
        <v>0.15121625488866872</v>
      </c>
      <c r="E112" s="260">
        <f t="shared" si="8"/>
        <v>2899.8741199999999</v>
      </c>
      <c r="F112" s="255">
        <f t="shared" si="9"/>
        <v>0.14117800599165689</v>
      </c>
      <c r="G112" s="260">
        <f t="shared" si="10"/>
        <v>7306710.0535000004</v>
      </c>
      <c r="H112" s="255">
        <f t="shared" si="11"/>
        <v>0.56233354775542832</v>
      </c>
      <c r="I112" s="260">
        <f t="shared" si="12"/>
        <v>107.11034897149989</v>
      </c>
      <c r="J112" s="262">
        <v>6.291999999999999E-2</v>
      </c>
      <c r="K112" s="262">
        <v>4.8619999999999997E-2</v>
      </c>
      <c r="L112" s="262">
        <v>9.008999999999999E-2</v>
      </c>
      <c r="M112" s="262">
        <v>0.11011</v>
      </c>
      <c r="N112" s="262">
        <v>0.11154</v>
      </c>
      <c r="O112" s="262">
        <v>0.15301000000000001</v>
      </c>
      <c r="P112" s="262">
        <v>8.1509999999999985E-2</v>
      </c>
      <c r="Q112" s="262">
        <v>0.10438999999999998</v>
      </c>
      <c r="R112" s="262">
        <v>0.12440999999999999</v>
      </c>
      <c r="S112" s="262">
        <v>0.11868999999999999</v>
      </c>
      <c r="T112" s="262">
        <v>0.12869999999999998</v>
      </c>
      <c r="U112" s="262">
        <v>0.12726999999999999</v>
      </c>
      <c r="V112" s="262">
        <v>0.12154999999999999</v>
      </c>
      <c r="W112" s="262">
        <v>6.291999999999999E-2</v>
      </c>
      <c r="X112" s="262">
        <v>5.1479999999999991E-2</v>
      </c>
      <c r="Y112" s="262">
        <v>4.8619999999999997E-2</v>
      </c>
      <c r="Z112" s="262">
        <v>7.2929999999999995E-2</v>
      </c>
      <c r="AA112" s="262">
        <v>0.14729</v>
      </c>
      <c r="AB112" s="262">
        <v>0.11583</v>
      </c>
      <c r="AC112" s="262">
        <v>9.5809999999999992E-2</v>
      </c>
      <c r="AD112" s="262">
        <v>0.14156999999999997</v>
      </c>
      <c r="AE112" s="262">
        <v>0.13584999999999997</v>
      </c>
      <c r="AF112" s="262">
        <v>0.14585999999999999</v>
      </c>
      <c r="AG112" s="262">
        <v>0.14871999999999999</v>
      </c>
      <c r="AH112" s="262">
        <v>0.12583999999999998</v>
      </c>
      <c r="AI112" s="262">
        <v>0.13727999999999999</v>
      </c>
      <c r="AJ112" s="262">
        <v>0.15587000000000001</v>
      </c>
      <c r="AK112" s="262">
        <v>0.14729</v>
      </c>
      <c r="AL112" s="262">
        <v>0.16301999999999997</v>
      </c>
      <c r="AM112" s="262">
        <v>0.13584999999999997</v>
      </c>
      <c r="AN112" s="262">
        <v>0.10868</v>
      </c>
      <c r="AO112" s="262">
        <v>0.12011999999999999</v>
      </c>
      <c r="AP112" s="262">
        <v>0.16444999999999999</v>
      </c>
      <c r="AQ112" s="262">
        <v>6.1489999999999996E-2</v>
      </c>
      <c r="AR112" s="262">
        <v>5.004999999999999E-2</v>
      </c>
      <c r="AS112" s="262">
        <v>0.11868999999999999</v>
      </c>
      <c r="AT112" s="262">
        <v>0.17159999999999997</v>
      </c>
      <c r="AU112" s="262">
        <v>0.16444999999999999</v>
      </c>
      <c r="AV112" s="262">
        <v>0.17159999999999997</v>
      </c>
      <c r="AW112" s="262">
        <v>0.14299999999999999</v>
      </c>
      <c r="AX112" s="262">
        <v>0.15587000000000001</v>
      </c>
      <c r="AY112" s="262">
        <v>0.18589999999999998</v>
      </c>
      <c r="AZ112" s="262">
        <v>0.17016999999999999</v>
      </c>
      <c r="BA112" s="262">
        <v>0.19161999999999998</v>
      </c>
      <c r="BB112" s="262">
        <v>0.12440999999999999</v>
      </c>
      <c r="BC112" s="262">
        <v>9.866999999999998E-2</v>
      </c>
      <c r="BD112" s="262">
        <v>0.17445999999999998</v>
      </c>
      <c r="BE112" s="262">
        <v>0.17874999999999999</v>
      </c>
      <c r="BF112" s="262">
        <v>0.18017999999999998</v>
      </c>
      <c r="BG112" s="262">
        <v>0.16301999999999997</v>
      </c>
      <c r="BH112" s="262">
        <v>0.16016</v>
      </c>
      <c r="BI112" s="262">
        <v>0.19019</v>
      </c>
      <c r="BJ112" s="262">
        <v>0.13441999999999998</v>
      </c>
      <c r="BK112" s="262">
        <v>0.10724999999999998</v>
      </c>
      <c r="BL112" s="262">
        <v>0.13441999999999998</v>
      </c>
      <c r="BM112" s="262">
        <v>0.18160999999999999</v>
      </c>
      <c r="BN112" s="262">
        <v>0.20877999999999997</v>
      </c>
      <c r="BO112" s="262">
        <v>0.17159999999999997</v>
      </c>
      <c r="BP112" s="262">
        <v>0.18589999999999998</v>
      </c>
    </row>
    <row r="113" spans="1:68" x14ac:dyDescent="0.25">
      <c r="C113" s="254" t="s">
        <v>666</v>
      </c>
      <c r="D113" s="255">
        <f t="shared" si="7"/>
        <v>3.3512147885487821E-2</v>
      </c>
      <c r="E113" s="260">
        <f t="shared" si="8"/>
        <v>642.66246000000001</v>
      </c>
      <c r="F113" s="255">
        <f t="shared" si="9"/>
        <v>3.2623031264817325E-2</v>
      </c>
      <c r="G113" s="260">
        <f t="shared" si="10"/>
        <v>1688414.7700200002</v>
      </c>
      <c r="H113" s="255">
        <f t="shared" si="11"/>
        <v>0.52297439126425327</v>
      </c>
      <c r="I113" s="260">
        <f t="shared" si="12"/>
        <v>102.72542613668575</v>
      </c>
      <c r="J113" s="262">
        <v>1.089E-2</v>
      </c>
      <c r="K113" s="262">
        <v>5.94E-3</v>
      </c>
      <c r="L113" s="262">
        <v>2.0460000000000002E-2</v>
      </c>
      <c r="M113" s="262">
        <v>3.9269999999999999E-2</v>
      </c>
      <c r="N113" s="262">
        <v>3.3989999999999999E-2</v>
      </c>
      <c r="O113" s="262">
        <v>3.9269999999999999E-2</v>
      </c>
      <c r="P113" s="262">
        <v>1.452E-2</v>
      </c>
      <c r="Q113" s="262">
        <v>2.7390000000000001E-2</v>
      </c>
      <c r="R113" s="262">
        <v>3.1019999999999999E-2</v>
      </c>
      <c r="S113" s="262">
        <v>3.9600000000000003E-2</v>
      </c>
      <c r="T113" s="262">
        <v>4.6199999999999998E-2</v>
      </c>
      <c r="U113" s="262">
        <v>5.049E-2</v>
      </c>
      <c r="V113" s="262">
        <v>2.8050000000000002E-2</v>
      </c>
      <c r="W113" s="262">
        <v>1.1220000000000001E-2</v>
      </c>
      <c r="X113" s="262">
        <v>6.2700000000000004E-3</v>
      </c>
      <c r="Y113" s="262">
        <v>7.26E-3</v>
      </c>
      <c r="Z113" s="262">
        <v>1.056E-2</v>
      </c>
      <c r="AA113" s="262">
        <v>3.3329999999999999E-2</v>
      </c>
      <c r="AB113" s="262">
        <v>2.112E-2</v>
      </c>
      <c r="AC113" s="262">
        <v>1.3200000000000002E-2</v>
      </c>
      <c r="AD113" s="262">
        <v>3.168E-2</v>
      </c>
      <c r="AE113" s="262">
        <v>4.3230000000000005E-2</v>
      </c>
      <c r="AF113" s="262">
        <v>4.5870000000000001E-2</v>
      </c>
      <c r="AG113" s="262">
        <v>4.7850000000000004E-2</v>
      </c>
      <c r="AH113" s="262">
        <v>1.8150000000000003E-2</v>
      </c>
      <c r="AI113" s="262">
        <v>4.0920000000000005E-2</v>
      </c>
      <c r="AJ113" s="262">
        <v>5.2140000000000006E-2</v>
      </c>
      <c r="AK113" s="262">
        <v>3.3000000000000002E-2</v>
      </c>
      <c r="AL113" s="262">
        <v>4.7850000000000004E-2</v>
      </c>
      <c r="AM113" s="262">
        <v>5.4449999999999998E-2</v>
      </c>
      <c r="AN113" s="262">
        <v>2.3099999999999999E-2</v>
      </c>
      <c r="AO113" s="262">
        <v>2.6730000000000004E-2</v>
      </c>
      <c r="AP113" s="262">
        <v>3.8280000000000002E-2</v>
      </c>
      <c r="AQ113" s="262">
        <v>5.94E-3</v>
      </c>
      <c r="AR113" s="262">
        <v>9.5700000000000004E-3</v>
      </c>
      <c r="AS113" s="262">
        <v>1.089E-2</v>
      </c>
      <c r="AT113" s="262">
        <v>2.8710000000000003E-2</v>
      </c>
      <c r="AU113" s="262">
        <v>4.1579999999999999E-2</v>
      </c>
      <c r="AV113" s="262">
        <v>4.0920000000000005E-2</v>
      </c>
      <c r="AW113" s="262">
        <v>1.3200000000000002E-2</v>
      </c>
      <c r="AX113" s="262">
        <v>3.8940000000000002E-2</v>
      </c>
      <c r="AY113" s="262">
        <v>3.3000000000000002E-2</v>
      </c>
      <c r="AZ113" s="262">
        <v>3.4320000000000003E-2</v>
      </c>
      <c r="BA113" s="262">
        <v>2.7390000000000001E-2</v>
      </c>
      <c r="BB113" s="262">
        <v>3.3989999999999999E-2</v>
      </c>
      <c r="BC113" s="262">
        <v>2.3099999999999999E-2</v>
      </c>
      <c r="BD113" s="262">
        <v>3.3989999999999999E-2</v>
      </c>
      <c r="BE113" s="262">
        <v>2.3099999999999999E-2</v>
      </c>
      <c r="BF113" s="262">
        <v>2.1780000000000001E-2</v>
      </c>
      <c r="BG113" s="262">
        <v>2.904E-2</v>
      </c>
      <c r="BH113" s="262">
        <v>3.2340000000000001E-2</v>
      </c>
      <c r="BI113" s="262">
        <v>2.6730000000000004E-2</v>
      </c>
      <c r="BJ113" s="262">
        <v>1.6500000000000001E-2</v>
      </c>
      <c r="BK113" s="262">
        <v>1.188E-2</v>
      </c>
      <c r="BL113" s="262">
        <v>1.188E-2</v>
      </c>
      <c r="BM113" s="262">
        <v>2.8710000000000003E-2</v>
      </c>
      <c r="BN113" s="262">
        <v>2.0789999999999999E-2</v>
      </c>
      <c r="BO113" s="262">
        <v>2.8380000000000002E-2</v>
      </c>
      <c r="BP113" s="262">
        <v>1.8480000000000003E-2</v>
      </c>
    </row>
    <row r="114" spans="1:68" x14ac:dyDescent="0.25">
      <c r="C114" s="254" t="s">
        <v>667</v>
      </c>
      <c r="D114" s="255">
        <f t="shared" si="7"/>
        <v>0.15678299421181618</v>
      </c>
      <c r="E114" s="260">
        <f t="shared" si="8"/>
        <v>3006.6274799999987</v>
      </c>
      <c r="F114" s="255">
        <f t="shared" si="9"/>
        <v>0.15217355288965573</v>
      </c>
      <c r="G114" s="260">
        <f t="shared" si="10"/>
        <v>7875787.8818699997</v>
      </c>
      <c r="H114" s="255">
        <f t="shared" si="11"/>
        <v>0.60868324204033808</v>
      </c>
      <c r="I114" s="260">
        <f t="shared" si="12"/>
        <v>103.02906860924963</v>
      </c>
      <c r="J114" s="262">
        <v>0.11169</v>
      </c>
      <c r="K114" s="262">
        <v>8.5680000000000006E-2</v>
      </c>
      <c r="L114" s="262">
        <v>0.14381999999999998</v>
      </c>
      <c r="M114" s="262">
        <v>0.15606</v>
      </c>
      <c r="N114" s="262">
        <v>0.15606</v>
      </c>
      <c r="O114" s="262">
        <v>0.18206999999999998</v>
      </c>
      <c r="P114" s="262">
        <v>0.11934</v>
      </c>
      <c r="Q114" s="262">
        <v>0.14840999999999999</v>
      </c>
      <c r="R114" s="262">
        <v>0.16830000000000001</v>
      </c>
      <c r="S114" s="262">
        <v>0.15759000000000001</v>
      </c>
      <c r="T114" s="262">
        <v>0.16065000000000002</v>
      </c>
      <c r="U114" s="262">
        <v>0.15146999999999999</v>
      </c>
      <c r="V114" s="262">
        <v>0.14229</v>
      </c>
      <c r="W114" s="262">
        <v>9.3329999999999996E-2</v>
      </c>
      <c r="X114" s="262">
        <v>7.1909999999999988E-2</v>
      </c>
      <c r="Y114" s="262">
        <v>7.0379999999999998E-2</v>
      </c>
      <c r="Z114" s="262">
        <v>9.1799999999999993E-2</v>
      </c>
      <c r="AA114" s="262">
        <v>0.17747999999999997</v>
      </c>
      <c r="AB114" s="262">
        <v>0.14229</v>
      </c>
      <c r="AC114" s="262">
        <v>0.10862999999999999</v>
      </c>
      <c r="AD114" s="262">
        <v>0.16065000000000002</v>
      </c>
      <c r="AE114" s="262">
        <v>0.16218000000000002</v>
      </c>
      <c r="AF114" s="262">
        <v>0.16370999999999999</v>
      </c>
      <c r="AG114" s="262">
        <v>0.16830000000000001</v>
      </c>
      <c r="AH114" s="262">
        <v>0.12698999999999999</v>
      </c>
      <c r="AI114" s="262">
        <v>0.16830000000000001</v>
      </c>
      <c r="AJ114" s="262">
        <v>0.16830000000000001</v>
      </c>
      <c r="AK114" s="262">
        <v>0.16065000000000002</v>
      </c>
      <c r="AL114" s="262">
        <v>0.18053999999999998</v>
      </c>
      <c r="AM114" s="262">
        <v>0.14687999999999998</v>
      </c>
      <c r="AN114" s="262">
        <v>0.11015999999999999</v>
      </c>
      <c r="AO114" s="262">
        <v>0.14229</v>
      </c>
      <c r="AP114" s="262">
        <v>0.17595</v>
      </c>
      <c r="AQ114" s="262">
        <v>0.14229</v>
      </c>
      <c r="AR114" s="262">
        <v>8.2619999999999999E-2</v>
      </c>
      <c r="AS114" s="262">
        <v>0.12545999999999999</v>
      </c>
      <c r="AT114" s="262">
        <v>0.16065000000000002</v>
      </c>
      <c r="AU114" s="262">
        <v>0.16524</v>
      </c>
      <c r="AV114" s="262">
        <v>0.17441999999999999</v>
      </c>
      <c r="AW114" s="262">
        <v>0.12087000000000001</v>
      </c>
      <c r="AX114" s="262">
        <v>0.16370999999999999</v>
      </c>
      <c r="AY114" s="262">
        <v>0.17136000000000001</v>
      </c>
      <c r="AZ114" s="262">
        <v>0.16218000000000002</v>
      </c>
      <c r="BA114" s="262">
        <v>0.14687999999999998</v>
      </c>
      <c r="BB114" s="262">
        <v>0.12545999999999999</v>
      </c>
      <c r="BC114" s="262">
        <v>9.3329999999999996E-2</v>
      </c>
      <c r="BD114" s="262">
        <v>0.153</v>
      </c>
      <c r="BE114" s="262">
        <v>0.13158</v>
      </c>
      <c r="BF114" s="262">
        <v>0.153</v>
      </c>
      <c r="BG114" s="262">
        <v>0.15759000000000001</v>
      </c>
      <c r="BH114" s="262">
        <v>0.16370999999999999</v>
      </c>
      <c r="BI114" s="262">
        <v>0.16218000000000002</v>
      </c>
      <c r="BJ114" s="262">
        <v>0.13464000000000001</v>
      </c>
      <c r="BK114" s="262">
        <v>0.11015999999999999</v>
      </c>
      <c r="BL114" s="262">
        <v>0.13005</v>
      </c>
      <c r="BM114" s="262">
        <v>0.16370999999999999</v>
      </c>
      <c r="BN114" s="262">
        <v>0.14687999999999998</v>
      </c>
      <c r="BO114" s="262">
        <v>0.15146999999999999</v>
      </c>
      <c r="BP114" s="262">
        <v>0.12852</v>
      </c>
    </row>
    <row r="115" spans="1:68" x14ac:dyDescent="0.25">
      <c r="C115" s="254" t="s">
        <v>668</v>
      </c>
      <c r="D115" s="255">
        <f t="shared" si="7"/>
        <v>0.11747082442509257</v>
      </c>
      <c r="E115" s="260">
        <f t="shared" si="8"/>
        <v>2252.7380000000003</v>
      </c>
      <c r="F115" s="255">
        <f t="shared" si="9"/>
        <v>0.12013146894289088</v>
      </c>
      <c r="G115" s="260">
        <f t="shared" si="10"/>
        <v>6217440.2145800004</v>
      </c>
      <c r="H115" s="255">
        <f t="shared" si="11"/>
        <v>-7.4767723360456048E-2</v>
      </c>
      <c r="I115" s="260">
        <f t="shared" si="12"/>
        <v>97.785222688766794</v>
      </c>
      <c r="J115" s="262">
        <v>0.10147999999999999</v>
      </c>
      <c r="K115" s="262">
        <v>8.7319999999999995E-2</v>
      </c>
      <c r="L115" s="262">
        <v>0.10502</v>
      </c>
      <c r="M115" s="262">
        <v>0.11327999999999999</v>
      </c>
      <c r="N115" s="262">
        <v>0.11445999999999999</v>
      </c>
      <c r="O115" s="262">
        <v>0.14041999999999999</v>
      </c>
      <c r="P115" s="262">
        <v>0.10738</v>
      </c>
      <c r="Q115" s="262">
        <v>0.11681999999999999</v>
      </c>
      <c r="R115" s="262">
        <v>0.12862000000000001</v>
      </c>
      <c r="S115" s="262">
        <v>0.11799999999999999</v>
      </c>
      <c r="T115" s="262">
        <v>0.1239</v>
      </c>
      <c r="U115" s="262">
        <v>0.10502</v>
      </c>
      <c r="V115" s="262">
        <v>0.1062</v>
      </c>
      <c r="W115" s="262">
        <v>0.10265999999999999</v>
      </c>
      <c r="X115" s="262">
        <v>9.2039999999999997E-2</v>
      </c>
      <c r="Y115" s="262">
        <v>8.7319999999999995E-2</v>
      </c>
      <c r="Z115" s="262">
        <v>0.11563999999999999</v>
      </c>
      <c r="AA115" s="262">
        <v>0.14277999999999999</v>
      </c>
      <c r="AB115" s="262">
        <v>0.13098000000000001</v>
      </c>
      <c r="AC115" s="262">
        <v>0.10974</v>
      </c>
      <c r="AD115" s="262">
        <v>0.11209999999999999</v>
      </c>
      <c r="AE115" s="262">
        <v>0.11917999999999999</v>
      </c>
      <c r="AF115" s="262">
        <v>0.11917999999999999</v>
      </c>
      <c r="AG115" s="262">
        <v>0.12626000000000001</v>
      </c>
      <c r="AH115" s="262">
        <v>0.10738</v>
      </c>
      <c r="AI115" s="262">
        <v>0.13098000000000001</v>
      </c>
      <c r="AJ115" s="262">
        <v>0.12508</v>
      </c>
      <c r="AK115" s="262">
        <v>0.1239</v>
      </c>
      <c r="AL115" s="262">
        <v>0.13569999999999999</v>
      </c>
      <c r="AM115" s="262">
        <v>0.10384</v>
      </c>
      <c r="AN115" s="262">
        <v>7.3159999999999989E-2</v>
      </c>
      <c r="AO115" s="262">
        <v>0.14395999999999998</v>
      </c>
      <c r="AP115" s="262">
        <v>0.13687999999999997</v>
      </c>
      <c r="AQ115" s="262">
        <v>0.33983999999999998</v>
      </c>
      <c r="AR115" s="262">
        <v>0.46610000000000001</v>
      </c>
      <c r="AS115" s="262">
        <v>0.12862000000000001</v>
      </c>
      <c r="AT115" s="262">
        <v>0.12154</v>
      </c>
      <c r="AU115" s="262">
        <v>0.12035999999999999</v>
      </c>
      <c r="AV115" s="262">
        <v>0.12744</v>
      </c>
      <c r="AW115" s="262">
        <v>9.4399999999999998E-2</v>
      </c>
      <c r="AX115" s="262">
        <v>0.11445999999999999</v>
      </c>
      <c r="AY115" s="262">
        <v>0.11327999999999999</v>
      </c>
      <c r="AZ115" s="262">
        <v>0.11091999999999999</v>
      </c>
      <c r="BA115" s="262">
        <v>9.7939999999999985E-2</v>
      </c>
      <c r="BB115" s="262">
        <v>8.4959999999999994E-2</v>
      </c>
      <c r="BC115" s="262">
        <v>6.1359999999999998E-2</v>
      </c>
      <c r="BD115" s="262">
        <v>9.9119999999999986E-2</v>
      </c>
      <c r="BE115" s="262">
        <v>9.3219999999999997E-2</v>
      </c>
      <c r="BF115" s="262">
        <v>0.11799999999999999</v>
      </c>
      <c r="BG115" s="262">
        <v>0.12272</v>
      </c>
      <c r="BH115" s="262">
        <v>0.12508</v>
      </c>
      <c r="BI115" s="262">
        <v>9.6759999999999985E-2</v>
      </c>
      <c r="BJ115" s="262">
        <v>0.10384</v>
      </c>
      <c r="BK115" s="262">
        <v>0.10147999999999999</v>
      </c>
      <c r="BL115" s="262">
        <v>0.10502</v>
      </c>
      <c r="BM115" s="262">
        <v>0.10029999999999999</v>
      </c>
      <c r="BN115" s="262">
        <v>0.10029999999999999</v>
      </c>
      <c r="BO115" s="262">
        <v>9.4399999999999998E-2</v>
      </c>
      <c r="BP115" s="262">
        <v>9.3219999999999997E-2</v>
      </c>
    </row>
    <row r="116" spans="1:68" x14ac:dyDescent="0.25">
      <c r="C116" s="254" t="s">
        <v>669</v>
      </c>
      <c r="D116" s="255">
        <f t="shared" si="7"/>
        <v>0.25048771653543311</v>
      </c>
      <c r="E116" s="260">
        <f t="shared" si="8"/>
        <v>4803.6029400000007</v>
      </c>
      <c r="F116" s="255">
        <f t="shared" si="9"/>
        <v>0.27374258481875291</v>
      </c>
      <c r="G116" s="260">
        <f t="shared" si="10"/>
        <v>14167629.600070003</v>
      </c>
      <c r="H116" s="255">
        <f t="shared" si="11"/>
        <v>-0.37198091237213804</v>
      </c>
      <c r="I116" s="260">
        <f t="shared" si="12"/>
        <v>91.504840834787544</v>
      </c>
      <c r="J116" s="262">
        <v>0.54876000000000003</v>
      </c>
      <c r="K116" s="262">
        <v>0.61601000000000006</v>
      </c>
      <c r="L116" s="262">
        <v>0.50303000000000009</v>
      </c>
      <c r="M116" s="262">
        <v>0.39005000000000001</v>
      </c>
      <c r="N116" s="262">
        <v>0.40350000000000003</v>
      </c>
      <c r="O116" s="262">
        <v>0.31203999999999998</v>
      </c>
      <c r="P116" s="262">
        <v>0.52185999999999999</v>
      </c>
      <c r="Q116" s="262">
        <v>0.43847000000000003</v>
      </c>
      <c r="R116" s="262">
        <v>0.41426000000000002</v>
      </c>
      <c r="S116" s="262">
        <v>0.36853000000000002</v>
      </c>
      <c r="T116" s="262">
        <v>0.31741999999999998</v>
      </c>
      <c r="U116" s="262">
        <v>0.25824000000000003</v>
      </c>
      <c r="V116" s="262">
        <v>0.34970000000000001</v>
      </c>
      <c r="W116" s="262">
        <v>0.58104000000000011</v>
      </c>
      <c r="X116" s="262">
        <v>0.62946000000000002</v>
      </c>
      <c r="Y116" s="262">
        <v>0.61870000000000003</v>
      </c>
      <c r="Z116" s="262">
        <v>0.51917000000000002</v>
      </c>
      <c r="AA116" s="262">
        <v>0.34432000000000001</v>
      </c>
      <c r="AB116" s="262">
        <v>0.42233000000000004</v>
      </c>
      <c r="AC116" s="262">
        <v>0.39812000000000003</v>
      </c>
      <c r="AD116" s="262">
        <v>0.31203999999999998</v>
      </c>
      <c r="AE116" s="262">
        <v>0.26362000000000002</v>
      </c>
      <c r="AF116" s="262">
        <v>0.24479000000000004</v>
      </c>
      <c r="AG116" s="262">
        <v>0.24748000000000003</v>
      </c>
      <c r="AH116" s="262">
        <v>0.27707000000000004</v>
      </c>
      <c r="AI116" s="262">
        <v>0.32280000000000003</v>
      </c>
      <c r="AJ116" s="262">
        <v>0.19098999999999999</v>
      </c>
      <c r="AK116" s="262">
        <v>0.27169000000000004</v>
      </c>
      <c r="AL116" s="262">
        <v>0.24210000000000001</v>
      </c>
      <c r="AM116" s="262">
        <v>0.19906000000000001</v>
      </c>
      <c r="AN116" s="262">
        <v>0.19637000000000002</v>
      </c>
      <c r="AO116" s="262">
        <v>0.36584000000000005</v>
      </c>
      <c r="AP116" s="262">
        <v>0.24210000000000001</v>
      </c>
      <c r="AQ116" s="262">
        <v>0.33625000000000005</v>
      </c>
      <c r="AR116" s="262">
        <v>0.26362000000000002</v>
      </c>
      <c r="AS116" s="262">
        <v>0.36046000000000006</v>
      </c>
      <c r="AT116" s="262">
        <v>0.23672000000000001</v>
      </c>
      <c r="AU116" s="262">
        <v>0.18561</v>
      </c>
      <c r="AV116" s="262">
        <v>0.18023000000000003</v>
      </c>
      <c r="AW116" s="262">
        <v>0.17485000000000001</v>
      </c>
      <c r="AX116" s="262">
        <v>0.22327</v>
      </c>
      <c r="AY116" s="262">
        <v>0.16409000000000001</v>
      </c>
      <c r="AZ116" s="262">
        <v>0.14526000000000003</v>
      </c>
      <c r="BA116" s="262">
        <v>0.11836000000000001</v>
      </c>
      <c r="BB116" s="262">
        <v>0.16409000000000001</v>
      </c>
      <c r="BC116" s="262">
        <v>0.13719000000000001</v>
      </c>
      <c r="BD116" s="262">
        <v>0.12912000000000001</v>
      </c>
      <c r="BE116" s="262">
        <v>0.15064000000000002</v>
      </c>
      <c r="BF116" s="262">
        <v>0.22327</v>
      </c>
      <c r="BG116" s="262">
        <v>0.20713000000000001</v>
      </c>
      <c r="BH116" s="262">
        <v>0.16409000000000001</v>
      </c>
      <c r="BI116" s="262">
        <v>0.10222000000000001</v>
      </c>
      <c r="BJ116" s="262">
        <v>0.25017</v>
      </c>
      <c r="BK116" s="262">
        <v>0.34970000000000001</v>
      </c>
      <c r="BL116" s="262">
        <v>0.24479000000000004</v>
      </c>
      <c r="BM116" s="262">
        <v>0.11836000000000001</v>
      </c>
      <c r="BN116" s="262">
        <v>0.14795000000000003</v>
      </c>
      <c r="BO116" s="262">
        <v>0.11298</v>
      </c>
      <c r="BP116" s="262">
        <v>0.14795000000000003</v>
      </c>
    </row>
    <row r="117" spans="1:68" x14ac:dyDescent="0.25">
      <c r="A117" s="254" t="s">
        <v>670</v>
      </c>
      <c r="B117" s="254" t="s">
        <v>671</v>
      </c>
      <c r="C117" s="261" t="s">
        <v>672</v>
      </c>
      <c r="D117" s="255">
        <f t="shared" si="7"/>
        <v>0.22460467487093919</v>
      </c>
      <c r="E117" s="260">
        <f t="shared" si="8"/>
        <v>4307.2438500000007</v>
      </c>
      <c r="F117" s="255">
        <f t="shared" si="9"/>
        <v>0.20550411315556089</v>
      </c>
      <c r="G117" s="260">
        <f t="shared" si="10"/>
        <v>10635927.0276</v>
      </c>
      <c r="H117" s="255">
        <f t="shared" si="11"/>
        <v>0.19427430373574583</v>
      </c>
      <c r="I117" s="260">
        <f t="shared" si="12"/>
        <v>109.29449120121488</v>
      </c>
      <c r="J117" s="262">
        <v>0.11977</v>
      </c>
      <c r="K117" s="262">
        <v>0.18067000000000003</v>
      </c>
      <c r="L117" s="262">
        <v>7.511000000000001E-2</v>
      </c>
      <c r="M117" s="262">
        <v>8.1200000000000008E-2</v>
      </c>
      <c r="N117" s="262">
        <v>8.5260000000000002E-2</v>
      </c>
      <c r="O117" s="262">
        <v>9.5409999999999995E-2</v>
      </c>
      <c r="P117" s="262">
        <v>0.14413000000000001</v>
      </c>
      <c r="Q117" s="262">
        <v>7.714E-2</v>
      </c>
      <c r="R117" s="262">
        <v>8.1200000000000008E-2</v>
      </c>
      <c r="S117" s="262">
        <v>9.3380000000000005E-2</v>
      </c>
      <c r="T117" s="262">
        <v>0.11977</v>
      </c>
      <c r="U117" s="262">
        <v>0.11368000000000002</v>
      </c>
      <c r="V117" s="262">
        <v>0.13601000000000002</v>
      </c>
      <c r="W117" s="262">
        <v>0.12789</v>
      </c>
      <c r="X117" s="262">
        <v>0.22533000000000003</v>
      </c>
      <c r="Y117" s="262">
        <v>0.16849</v>
      </c>
      <c r="Z117" s="262">
        <v>0.24766000000000002</v>
      </c>
      <c r="AA117" s="262">
        <v>0.12586</v>
      </c>
      <c r="AB117" s="262">
        <v>0.19691</v>
      </c>
      <c r="AC117" s="262">
        <v>0.23141999999999999</v>
      </c>
      <c r="AD117" s="262">
        <v>9.9470000000000003E-2</v>
      </c>
      <c r="AE117" s="262">
        <v>0.10556000000000001</v>
      </c>
      <c r="AF117" s="262">
        <v>0.16443000000000002</v>
      </c>
      <c r="AG117" s="262">
        <v>0.10556000000000001</v>
      </c>
      <c r="AH117" s="262">
        <v>0.10556000000000001</v>
      </c>
      <c r="AI117" s="262">
        <v>0.19081999999999999</v>
      </c>
      <c r="AJ117" s="262">
        <v>0.17864000000000002</v>
      </c>
      <c r="AK117" s="262">
        <v>0.19081999999999999</v>
      </c>
      <c r="AL117" s="262">
        <v>0.17052</v>
      </c>
      <c r="AM117" s="262">
        <v>0.13601000000000002</v>
      </c>
      <c r="AN117" s="262">
        <v>0.10150000000000001</v>
      </c>
      <c r="AO117" s="262">
        <v>0.24563000000000001</v>
      </c>
      <c r="AP117" s="262">
        <v>0.21518000000000004</v>
      </c>
      <c r="AQ117" s="262">
        <v>0.22533000000000003</v>
      </c>
      <c r="AR117" s="262">
        <v>0.17864000000000002</v>
      </c>
      <c r="AS117" s="262">
        <v>0.27608000000000005</v>
      </c>
      <c r="AT117" s="262">
        <v>0.22533000000000003</v>
      </c>
      <c r="AU117" s="262">
        <v>0.22330000000000003</v>
      </c>
      <c r="AV117" s="262">
        <v>0.28420000000000001</v>
      </c>
      <c r="AW117" s="262">
        <v>0.18473000000000001</v>
      </c>
      <c r="AX117" s="262">
        <v>0.23751</v>
      </c>
      <c r="AY117" s="262">
        <v>0.29232000000000002</v>
      </c>
      <c r="AZ117" s="262">
        <v>0.27405000000000002</v>
      </c>
      <c r="BA117" s="262">
        <v>0.34306999999999999</v>
      </c>
      <c r="BB117" s="262">
        <v>0.28622999999999998</v>
      </c>
      <c r="BC117" s="262">
        <v>0.24766000000000002</v>
      </c>
      <c r="BD117" s="262">
        <v>0.33089000000000002</v>
      </c>
      <c r="BE117" s="262">
        <v>0.35119</v>
      </c>
      <c r="BF117" s="262">
        <v>0.30247000000000002</v>
      </c>
      <c r="BG117" s="262">
        <v>0.28826000000000002</v>
      </c>
      <c r="BH117" s="262">
        <v>0.33495000000000003</v>
      </c>
      <c r="BI117" s="262">
        <v>0.44254000000000004</v>
      </c>
      <c r="BJ117" s="262">
        <v>0.24360000000000001</v>
      </c>
      <c r="BK117" s="262">
        <v>0.18676000000000001</v>
      </c>
      <c r="BL117" s="262">
        <v>0.20503000000000002</v>
      </c>
      <c r="BM117" s="262">
        <v>0.41615000000000002</v>
      </c>
      <c r="BN117" s="262">
        <v>0.38367000000000001</v>
      </c>
      <c r="BO117" s="262">
        <v>0.40194000000000002</v>
      </c>
      <c r="BP117" s="262">
        <v>0.41209000000000001</v>
      </c>
    </row>
    <row r="118" spans="1:68" x14ac:dyDescent="0.25">
      <c r="C118" s="261" t="s">
        <v>673</v>
      </c>
      <c r="D118" s="255">
        <f t="shared" si="7"/>
        <v>0.22209944725452366</v>
      </c>
      <c r="E118" s="260">
        <f t="shared" si="8"/>
        <v>4259.2011000000002</v>
      </c>
      <c r="F118" s="255">
        <f t="shared" si="9"/>
        <v>0.21202918145581229</v>
      </c>
      <c r="G118" s="260">
        <f t="shared" si="10"/>
        <v>10973633.895000001</v>
      </c>
      <c r="H118" s="255">
        <f t="shared" si="11"/>
        <v>0.30916541759730409</v>
      </c>
      <c r="I118" s="260">
        <f t="shared" si="12"/>
        <v>104.74947161969308</v>
      </c>
      <c r="J118" s="262">
        <v>2.5199999999999997E-2</v>
      </c>
      <c r="K118" s="262">
        <v>7.9799999999999996E-2</v>
      </c>
      <c r="L118" s="262">
        <v>0.15539999999999998</v>
      </c>
      <c r="M118" s="262">
        <v>0.18689999999999998</v>
      </c>
      <c r="N118" s="262">
        <v>0.1701</v>
      </c>
      <c r="O118" s="262">
        <v>0.16170000000000001</v>
      </c>
      <c r="P118" s="262">
        <v>0.13650000000000001</v>
      </c>
      <c r="Q118" s="262">
        <v>0.1638</v>
      </c>
      <c r="R118" s="262">
        <v>0.15959999999999999</v>
      </c>
      <c r="S118" s="262">
        <v>0.19949999999999998</v>
      </c>
      <c r="T118" s="262">
        <v>0.19739999999999999</v>
      </c>
      <c r="U118" s="262">
        <v>0.26669999999999999</v>
      </c>
      <c r="V118" s="262">
        <v>0.21209999999999998</v>
      </c>
      <c r="W118" s="262">
        <v>0.14069999999999999</v>
      </c>
      <c r="X118" s="262">
        <v>0.10079999999999999</v>
      </c>
      <c r="Y118" s="262">
        <v>3.9899999999999998E-2</v>
      </c>
      <c r="Z118" s="262">
        <v>8.8199999999999987E-2</v>
      </c>
      <c r="AA118" s="262">
        <v>0.15329999999999999</v>
      </c>
      <c r="AB118" s="262">
        <v>0.14280000000000001</v>
      </c>
      <c r="AC118" s="262">
        <v>0.13650000000000001</v>
      </c>
      <c r="AD118" s="262">
        <v>0.20159999999999997</v>
      </c>
      <c r="AE118" s="262">
        <v>0.2142</v>
      </c>
      <c r="AF118" s="262">
        <v>0.2142</v>
      </c>
      <c r="AG118" s="262">
        <v>0.23100000000000001</v>
      </c>
      <c r="AH118" s="262">
        <v>0.1386</v>
      </c>
      <c r="AI118" s="262">
        <v>0.21</v>
      </c>
      <c r="AJ118" s="262">
        <v>0.23100000000000001</v>
      </c>
      <c r="AK118" s="262">
        <v>0.1953</v>
      </c>
      <c r="AL118" s="262">
        <v>0.19949999999999998</v>
      </c>
      <c r="AM118" s="262">
        <v>0.24359999999999998</v>
      </c>
      <c r="AN118" s="262">
        <v>0.252</v>
      </c>
      <c r="AO118" s="262">
        <v>0.19739999999999999</v>
      </c>
      <c r="AP118" s="262">
        <v>0.21209999999999998</v>
      </c>
      <c r="AQ118" s="262">
        <v>0.17219999999999999</v>
      </c>
      <c r="AR118" s="262">
        <v>0.105</v>
      </c>
      <c r="AS118" s="262">
        <v>0.1638</v>
      </c>
      <c r="AT118" s="262">
        <v>0.21629999999999999</v>
      </c>
      <c r="AU118" s="262">
        <v>0.23520000000000002</v>
      </c>
      <c r="AV118" s="262">
        <v>0.24569999999999997</v>
      </c>
      <c r="AW118" s="262">
        <v>0.1323</v>
      </c>
      <c r="AX118" s="262">
        <v>0.29819999999999997</v>
      </c>
      <c r="AY118" s="262">
        <v>0.24779999999999996</v>
      </c>
      <c r="AZ118" s="262">
        <v>0.24359999999999998</v>
      </c>
      <c r="BA118" s="262">
        <v>0.27089999999999997</v>
      </c>
      <c r="BB118" s="262">
        <v>0.30659999999999998</v>
      </c>
      <c r="BC118" s="262">
        <v>0.40109999999999996</v>
      </c>
      <c r="BD118" s="262">
        <v>0.252</v>
      </c>
      <c r="BE118" s="262">
        <v>0.2646</v>
      </c>
      <c r="BF118" s="262">
        <v>0.22890000000000002</v>
      </c>
      <c r="BG118" s="262">
        <v>0.23100000000000001</v>
      </c>
      <c r="BH118" s="262">
        <v>0.26879999999999998</v>
      </c>
      <c r="BI118" s="262">
        <v>0.252</v>
      </c>
      <c r="BJ118" s="262">
        <v>0.23100000000000001</v>
      </c>
      <c r="BK118" s="262">
        <v>0.26669999999999999</v>
      </c>
      <c r="BL118" s="262">
        <v>0.25829999999999997</v>
      </c>
      <c r="BM118" s="262">
        <v>0.25829999999999997</v>
      </c>
      <c r="BN118" s="262">
        <v>0.27510000000000001</v>
      </c>
      <c r="BO118" s="262">
        <v>0.26879999999999998</v>
      </c>
      <c r="BP118" s="262">
        <v>0.30659999999999998</v>
      </c>
    </row>
    <row r="119" spans="1:68" x14ac:dyDescent="0.25">
      <c r="C119" s="261" t="s">
        <v>674</v>
      </c>
      <c r="D119" s="255">
        <f t="shared" si="7"/>
        <v>0.26618268133701839</v>
      </c>
      <c r="E119" s="260">
        <f t="shared" si="8"/>
        <v>5104.5852800000011</v>
      </c>
      <c r="F119" s="255">
        <f t="shared" si="9"/>
        <v>0.27105832065044549</v>
      </c>
      <c r="G119" s="260">
        <f t="shared" si="10"/>
        <v>14028704.702760002</v>
      </c>
      <c r="H119" s="255">
        <f t="shared" si="11"/>
        <v>1.1532744389695043E-2</v>
      </c>
      <c r="I119" s="260">
        <f t="shared" si="12"/>
        <v>98.201258200918801</v>
      </c>
      <c r="J119" s="262">
        <v>0.24924000000000002</v>
      </c>
      <c r="K119" s="262">
        <v>0.24656000000000003</v>
      </c>
      <c r="L119" s="262">
        <v>0.3216</v>
      </c>
      <c r="M119" s="262">
        <v>0.30284</v>
      </c>
      <c r="N119" s="262">
        <v>0.32696000000000003</v>
      </c>
      <c r="O119" s="262">
        <v>0.25459999999999999</v>
      </c>
      <c r="P119" s="262">
        <v>0.25191999999999998</v>
      </c>
      <c r="Q119" s="262">
        <v>0.26532</v>
      </c>
      <c r="R119" s="262">
        <v>0.27604000000000001</v>
      </c>
      <c r="S119" s="262">
        <v>0.30284</v>
      </c>
      <c r="T119" s="262">
        <v>0.30284</v>
      </c>
      <c r="U119" s="262">
        <v>0.32696000000000003</v>
      </c>
      <c r="V119" s="262">
        <v>0.30016000000000004</v>
      </c>
      <c r="W119" s="262">
        <v>0.24924000000000002</v>
      </c>
      <c r="X119" s="262">
        <v>0.23584000000000002</v>
      </c>
      <c r="Y119" s="262">
        <v>0.24388000000000001</v>
      </c>
      <c r="Z119" s="262">
        <v>0.2278</v>
      </c>
      <c r="AA119" s="262">
        <v>0.26800000000000002</v>
      </c>
      <c r="AB119" s="262">
        <v>0.21440000000000003</v>
      </c>
      <c r="AC119" s="262">
        <v>0.2278</v>
      </c>
      <c r="AD119" s="262">
        <v>0.30819999999999997</v>
      </c>
      <c r="AE119" s="262">
        <v>0.29748000000000002</v>
      </c>
      <c r="AF119" s="262">
        <v>0.31356000000000001</v>
      </c>
      <c r="AG119" s="262">
        <v>0.30552000000000001</v>
      </c>
      <c r="AH119" s="262">
        <v>0.25191999999999998</v>
      </c>
      <c r="AI119" s="262">
        <v>0.29748000000000002</v>
      </c>
      <c r="AJ119" s="262">
        <v>0.30552000000000001</v>
      </c>
      <c r="AK119" s="262">
        <v>0.25459999999999999</v>
      </c>
      <c r="AL119" s="262">
        <v>0.30552000000000001</v>
      </c>
      <c r="AM119" s="262">
        <v>0.30552000000000001</v>
      </c>
      <c r="AN119" s="262">
        <v>0.3216</v>
      </c>
      <c r="AO119" s="262">
        <v>0.24656000000000003</v>
      </c>
      <c r="AP119" s="262">
        <v>0.28676000000000001</v>
      </c>
      <c r="AQ119" s="262">
        <v>0.26263999999999998</v>
      </c>
      <c r="AR119" s="262">
        <v>0.14204000000000003</v>
      </c>
      <c r="AS119" s="262">
        <v>0.22512000000000001</v>
      </c>
      <c r="AT119" s="262">
        <v>0.27336000000000005</v>
      </c>
      <c r="AU119" s="262">
        <v>0.27872000000000002</v>
      </c>
      <c r="AV119" s="262">
        <v>0.27068000000000003</v>
      </c>
      <c r="AW119" s="262">
        <v>0.21708000000000002</v>
      </c>
      <c r="AX119" s="262">
        <v>0.28140000000000004</v>
      </c>
      <c r="AY119" s="262">
        <v>0.25191999999999998</v>
      </c>
      <c r="AZ119" s="262">
        <v>0.24120000000000003</v>
      </c>
      <c r="BA119" s="262">
        <v>0.24388000000000001</v>
      </c>
      <c r="BB119" s="262">
        <v>0.27604000000000001</v>
      </c>
      <c r="BC119" s="262">
        <v>0.29212000000000005</v>
      </c>
      <c r="BD119" s="262">
        <v>0.24388000000000001</v>
      </c>
      <c r="BE119" s="262">
        <v>0.25459999999999999</v>
      </c>
      <c r="BF119" s="262">
        <v>0.27068000000000003</v>
      </c>
      <c r="BG119" s="262">
        <v>0.25996000000000002</v>
      </c>
      <c r="BH119" s="262">
        <v>0.24924000000000002</v>
      </c>
      <c r="BI119" s="262">
        <v>0.19832</v>
      </c>
      <c r="BJ119" s="262">
        <v>0.24120000000000003</v>
      </c>
      <c r="BK119" s="262">
        <v>0.31624000000000002</v>
      </c>
      <c r="BL119" s="262">
        <v>0.30819999999999997</v>
      </c>
      <c r="BM119" s="262">
        <v>0.19564000000000001</v>
      </c>
      <c r="BN119" s="262">
        <v>0.21708000000000002</v>
      </c>
      <c r="BO119" s="262">
        <v>0.23316000000000001</v>
      </c>
      <c r="BP119" s="262">
        <v>0.24388000000000001</v>
      </c>
    </row>
    <row r="120" spans="1:68" x14ac:dyDescent="0.25">
      <c r="C120" s="261" t="s">
        <v>675</v>
      </c>
      <c r="D120" s="255">
        <f t="shared" si="7"/>
        <v>0.28053254262919131</v>
      </c>
      <c r="E120" s="260">
        <f t="shared" si="8"/>
        <v>5379.7725700000019</v>
      </c>
      <c r="F120" s="255">
        <f t="shared" si="9"/>
        <v>0.29160114306129026</v>
      </c>
      <c r="G120" s="260">
        <f t="shared" si="10"/>
        <v>15091904.639479997</v>
      </c>
      <c r="H120" s="255">
        <f t="shared" si="11"/>
        <v>-4.3898752550517298E-2</v>
      </c>
      <c r="I120" s="260">
        <f t="shared" si="12"/>
        <v>96.204198544663285</v>
      </c>
      <c r="J120" s="262">
        <v>0.27743999999999996</v>
      </c>
      <c r="K120" s="262">
        <v>0.31790000000000002</v>
      </c>
      <c r="L120" s="262">
        <v>0.32079000000000002</v>
      </c>
      <c r="M120" s="262">
        <v>0.32079000000000002</v>
      </c>
      <c r="N120" s="262">
        <v>0.34968999999999995</v>
      </c>
      <c r="O120" s="262">
        <v>0.38147999999999999</v>
      </c>
      <c r="P120" s="262">
        <v>0.34390999999999994</v>
      </c>
      <c r="Q120" s="262">
        <v>0.34101999999999993</v>
      </c>
      <c r="R120" s="262">
        <v>0.37280999999999997</v>
      </c>
      <c r="S120" s="262">
        <v>0.34679999999999994</v>
      </c>
      <c r="T120" s="262">
        <v>0.29188999999999998</v>
      </c>
      <c r="U120" s="262">
        <v>0.22541999999999998</v>
      </c>
      <c r="V120" s="262">
        <v>0.24564999999999998</v>
      </c>
      <c r="W120" s="262">
        <v>0.33812999999999993</v>
      </c>
      <c r="X120" s="262">
        <v>0.34968999999999995</v>
      </c>
      <c r="Y120" s="262">
        <v>0.31501000000000001</v>
      </c>
      <c r="Z120" s="262">
        <v>0.33812999999999993</v>
      </c>
      <c r="AA120" s="262">
        <v>0.35257999999999995</v>
      </c>
      <c r="AB120" s="262">
        <v>0.34968999999999995</v>
      </c>
      <c r="AC120" s="262">
        <v>0.26588000000000001</v>
      </c>
      <c r="AD120" s="262">
        <v>0.34390999999999994</v>
      </c>
      <c r="AE120" s="262">
        <v>0.34968999999999995</v>
      </c>
      <c r="AF120" s="262">
        <v>0.28032999999999997</v>
      </c>
      <c r="AG120" s="262">
        <v>0.33812999999999993</v>
      </c>
      <c r="AH120" s="262">
        <v>0.15606</v>
      </c>
      <c r="AI120" s="262">
        <v>0.31790000000000002</v>
      </c>
      <c r="AJ120" s="262">
        <v>0.28321999999999997</v>
      </c>
      <c r="AK120" s="262">
        <v>0.23986999999999997</v>
      </c>
      <c r="AL120" s="262">
        <v>0.32079000000000002</v>
      </c>
      <c r="AM120" s="262">
        <v>0.22541999999999998</v>
      </c>
      <c r="AN120" s="262">
        <v>0.15606</v>
      </c>
      <c r="AO120" s="262">
        <v>0.32368000000000002</v>
      </c>
      <c r="AP120" s="262">
        <v>0.32368000000000002</v>
      </c>
      <c r="AQ120" s="262">
        <v>0.30055999999999999</v>
      </c>
      <c r="AR120" s="262">
        <v>0.36702999999999997</v>
      </c>
      <c r="AS120" s="262">
        <v>0.26877000000000001</v>
      </c>
      <c r="AT120" s="262">
        <v>0.29188999999999998</v>
      </c>
      <c r="AU120" s="262">
        <v>0.30923</v>
      </c>
      <c r="AV120" s="262">
        <v>0.32945999999999998</v>
      </c>
      <c r="AW120" s="262">
        <v>0.15895000000000001</v>
      </c>
      <c r="AX120" s="262">
        <v>0.27165999999999996</v>
      </c>
      <c r="AY120" s="262">
        <v>0.22252999999999998</v>
      </c>
      <c r="AZ120" s="262">
        <v>0.25431999999999999</v>
      </c>
      <c r="BA120" s="262">
        <v>0.26588000000000001</v>
      </c>
      <c r="BB120" s="262">
        <v>0.20518999999999998</v>
      </c>
      <c r="BC120" s="262">
        <v>0.11559999999999999</v>
      </c>
      <c r="BD120" s="262">
        <v>0.27454999999999996</v>
      </c>
      <c r="BE120" s="262">
        <v>0.27743999999999996</v>
      </c>
      <c r="BF120" s="262">
        <v>0.29766999999999999</v>
      </c>
      <c r="BG120" s="262">
        <v>0.29188999999999998</v>
      </c>
      <c r="BH120" s="262">
        <v>0.33234999999999992</v>
      </c>
      <c r="BI120" s="262">
        <v>0.29188999999999998</v>
      </c>
      <c r="BJ120" s="262">
        <v>0.17050999999999997</v>
      </c>
      <c r="BK120" s="262">
        <v>0.15606</v>
      </c>
      <c r="BL120" s="262">
        <v>0.12716</v>
      </c>
      <c r="BM120" s="262">
        <v>0.22252999999999998</v>
      </c>
      <c r="BN120" s="262">
        <v>0.23119999999999999</v>
      </c>
      <c r="BO120" s="262">
        <v>0.29766999999999999</v>
      </c>
      <c r="BP120" s="262">
        <v>0.25720999999999999</v>
      </c>
    </row>
    <row r="121" spans="1:68" x14ac:dyDescent="0.25">
      <c r="C121" s="261" t="s">
        <v>676</v>
      </c>
      <c r="D121" s="255">
        <f t="shared" si="7"/>
        <v>0.41580869583355057</v>
      </c>
      <c r="E121" s="260">
        <f t="shared" si="8"/>
        <v>7973.9633599999997</v>
      </c>
      <c r="F121" s="255">
        <f t="shared" si="9"/>
        <v>0.41636002851108955</v>
      </c>
      <c r="G121" s="260">
        <f t="shared" si="10"/>
        <v>21548838.183599994</v>
      </c>
      <c r="H121" s="255">
        <f t="shared" si="11"/>
        <v>0.15622213442137525</v>
      </c>
      <c r="I121" s="260">
        <f t="shared" si="12"/>
        <v>99.867582707324104</v>
      </c>
      <c r="J121" s="262">
        <v>0.36255999999999999</v>
      </c>
      <c r="K121" s="262">
        <v>0.38727999999999996</v>
      </c>
      <c r="L121" s="262">
        <v>0.40375999999999995</v>
      </c>
      <c r="M121" s="262">
        <v>0.38316</v>
      </c>
      <c r="N121" s="262">
        <v>0.42436000000000001</v>
      </c>
      <c r="O121" s="262">
        <v>0.49439999999999995</v>
      </c>
      <c r="P121" s="262">
        <v>0.42024</v>
      </c>
      <c r="Q121" s="262">
        <v>0.43259999999999998</v>
      </c>
      <c r="R121" s="262">
        <v>0.46967999999999993</v>
      </c>
      <c r="S121" s="262">
        <v>0.41611999999999999</v>
      </c>
      <c r="T121" s="262">
        <v>0.41611999999999999</v>
      </c>
      <c r="U121" s="262">
        <v>0.36668000000000001</v>
      </c>
      <c r="V121" s="262">
        <v>0.37903999999999999</v>
      </c>
      <c r="W121" s="262">
        <v>0.50263999999999998</v>
      </c>
      <c r="X121" s="262">
        <v>0.39139999999999997</v>
      </c>
      <c r="Y121" s="262">
        <v>0.36668000000000001</v>
      </c>
      <c r="Z121" s="262">
        <v>0.39139999999999997</v>
      </c>
      <c r="AA121" s="262">
        <v>0.48615999999999993</v>
      </c>
      <c r="AB121" s="262">
        <v>0.53971999999999998</v>
      </c>
      <c r="AC121" s="262">
        <v>0.35843999999999998</v>
      </c>
      <c r="AD121" s="262">
        <v>0.42024</v>
      </c>
      <c r="AE121" s="262">
        <v>0.43672</v>
      </c>
      <c r="AF121" s="262">
        <v>0.41199999999999998</v>
      </c>
      <c r="AG121" s="262">
        <v>0.42847999999999997</v>
      </c>
      <c r="AH121" s="262">
        <v>0.25956000000000001</v>
      </c>
      <c r="AI121" s="262">
        <v>0.46144000000000002</v>
      </c>
      <c r="AJ121" s="262">
        <v>0.38316</v>
      </c>
      <c r="AK121" s="262">
        <v>0.41199999999999998</v>
      </c>
      <c r="AL121" s="262">
        <v>0.44084000000000001</v>
      </c>
      <c r="AM121" s="262">
        <v>0.35019999999999996</v>
      </c>
      <c r="AN121" s="262">
        <v>0.26367999999999997</v>
      </c>
      <c r="AO121" s="262">
        <v>0.49851999999999996</v>
      </c>
      <c r="AP121" s="262">
        <v>0.44496000000000002</v>
      </c>
      <c r="AQ121" s="262">
        <v>0.47791999999999996</v>
      </c>
      <c r="AR121" s="262">
        <v>0.54383999999999999</v>
      </c>
      <c r="AS121" s="262">
        <v>0.39551999999999998</v>
      </c>
      <c r="AT121" s="262">
        <v>0.44084000000000001</v>
      </c>
      <c r="AU121" s="262">
        <v>0.42024</v>
      </c>
      <c r="AV121" s="262">
        <v>0.48615999999999993</v>
      </c>
      <c r="AW121" s="262">
        <v>0.21423999999999999</v>
      </c>
      <c r="AX121" s="262">
        <v>0.31312000000000001</v>
      </c>
      <c r="AY121" s="262">
        <v>0.37491999999999998</v>
      </c>
      <c r="AZ121" s="262">
        <v>0.38316</v>
      </c>
      <c r="BA121" s="262">
        <v>0.45732</v>
      </c>
      <c r="BB121" s="262">
        <v>0.33372000000000002</v>
      </c>
      <c r="BC121" s="262">
        <v>0.31723999999999997</v>
      </c>
      <c r="BD121" s="262">
        <v>0.39139999999999997</v>
      </c>
      <c r="BE121" s="262">
        <v>0.40787999999999996</v>
      </c>
      <c r="BF121" s="262">
        <v>0.47379999999999994</v>
      </c>
      <c r="BG121" s="262">
        <v>0.43259999999999998</v>
      </c>
      <c r="BH121" s="262">
        <v>0.46967999999999993</v>
      </c>
      <c r="BI121" s="262">
        <v>0.45732</v>
      </c>
      <c r="BJ121" s="262">
        <v>0.31723999999999997</v>
      </c>
      <c r="BK121" s="262">
        <v>0.28016000000000002</v>
      </c>
      <c r="BL121" s="262">
        <v>0.23895999999999998</v>
      </c>
      <c r="BM121" s="262">
        <v>0.42436000000000001</v>
      </c>
      <c r="BN121" s="262">
        <v>0.45732</v>
      </c>
      <c r="BO121" s="262">
        <v>0.44908000000000003</v>
      </c>
      <c r="BP121" s="262">
        <v>0.43259999999999998</v>
      </c>
    </row>
    <row r="122" spans="1:68" x14ac:dyDescent="0.25">
      <c r="C122" s="261" t="s">
        <v>677</v>
      </c>
      <c r="D122" s="255">
        <f t="shared" si="7"/>
        <v>3.8452389320540223E-2</v>
      </c>
      <c r="E122" s="260">
        <f t="shared" si="8"/>
        <v>737.4014699999999</v>
      </c>
      <c r="F122" s="255">
        <f t="shared" si="9"/>
        <v>3.9443757889723388E-2</v>
      </c>
      <c r="G122" s="260">
        <f t="shared" si="10"/>
        <v>2041423.5227100009</v>
      </c>
      <c r="H122" s="255">
        <f t="shared" si="11"/>
        <v>-0.17199731566685345</v>
      </c>
      <c r="I122" s="260">
        <f t="shared" si="12"/>
        <v>97.486627486268347</v>
      </c>
      <c r="J122" s="262">
        <v>3.8219999999999997E-2</v>
      </c>
      <c r="K122" s="262">
        <v>3.2759999999999997E-2</v>
      </c>
      <c r="L122" s="262">
        <v>2.8079999999999997E-2</v>
      </c>
      <c r="M122" s="262">
        <v>3.6659999999999998E-2</v>
      </c>
      <c r="N122" s="262">
        <v>2.8469999999999999E-2</v>
      </c>
      <c r="O122" s="262">
        <v>2.5740000000000002E-2</v>
      </c>
      <c r="P122" s="262">
        <v>2.886E-2</v>
      </c>
      <c r="Q122" s="262">
        <v>2.8079999999999997E-2</v>
      </c>
      <c r="R122" s="262">
        <v>2.496E-2</v>
      </c>
      <c r="S122" s="262">
        <v>3.4709999999999998E-2</v>
      </c>
      <c r="T122" s="262">
        <v>4.0170000000000004E-2</v>
      </c>
      <c r="U122" s="262">
        <v>6.3570000000000002E-2</v>
      </c>
      <c r="V122" s="262">
        <v>5.0700000000000002E-2</v>
      </c>
      <c r="W122" s="262">
        <v>2.886E-2</v>
      </c>
      <c r="X122" s="262">
        <v>2.3009999999999999E-2</v>
      </c>
      <c r="Y122" s="262">
        <v>3.0810000000000001E-2</v>
      </c>
      <c r="Z122" s="262">
        <v>2.613E-2</v>
      </c>
      <c r="AA122" s="262">
        <v>2.9249999999999998E-2</v>
      </c>
      <c r="AB122" s="262">
        <v>2.6909999999999996E-2</v>
      </c>
      <c r="AC122" s="262">
        <v>2.9249999999999998E-2</v>
      </c>
      <c r="AD122" s="262">
        <v>3.5099999999999999E-2</v>
      </c>
      <c r="AE122" s="262">
        <v>3.5880000000000002E-2</v>
      </c>
      <c r="AF122" s="262">
        <v>4.0559999999999999E-2</v>
      </c>
      <c r="AG122" s="262">
        <v>3.9780000000000003E-2</v>
      </c>
      <c r="AH122" s="262">
        <v>4.3290000000000002E-2</v>
      </c>
      <c r="AI122" s="262">
        <v>3.0810000000000001E-2</v>
      </c>
      <c r="AJ122" s="262">
        <v>3.705E-2</v>
      </c>
      <c r="AK122" s="262">
        <v>3.2369999999999996E-2</v>
      </c>
      <c r="AL122" s="262">
        <v>3.1200000000000002E-2</v>
      </c>
      <c r="AM122" s="262">
        <v>6.123E-2</v>
      </c>
      <c r="AN122" s="262">
        <v>0.11271</v>
      </c>
      <c r="AO122" s="262">
        <v>3.0030000000000001E-2</v>
      </c>
      <c r="AP122" s="262">
        <v>3.2369999999999996E-2</v>
      </c>
      <c r="AQ122" s="262">
        <v>3.7440000000000001E-2</v>
      </c>
      <c r="AR122" s="262">
        <v>2.1840000000000002E-2</v>
      </c>
      <c r="AS122" s="262">
        <v>2.5740000000000002E-2</v>
      </c>
      <c r="AT122" s="262">
        <v>3.6270000000000004E-2</v>
      </c>
      <c r="AU122" s="262">
        <v>5.3819999999999993E-2</v>
      </c>
      <c r="AV122" s="262">
        <v>3.5880000000000002E-2</v>
      </c>
      <c r="AW122" s="262">
        <v>3.8219999999999997E-2</v>
      </c>
      <c r="AX122" s="262">
        <v>4.2510000000000006E-2</v>
      </c>
      <c r="AY122" s="262">
        <v>3.3149999999999999E-2</v>
      </c>
      <c r="AZ122" s="262">
        <v>4.7189999999999996E-2</v>
      </c>
      <c r="BA122" s="262">
        <v>4.9529999999999998E-2</v>
      </c>
      <c r="BB122" s="262">
        <v>0.10062</v>
      </c>
      <c r="BC122" s="262">
        <v>0.15833999999999998</v>
      </c>
      <c r="BD122" s="262">
        <v>6.5519999999999995E-2</v>
      </c>
      <c r="BE122" s="262">
        <v>6.6299999999999998E-2</v>
      </c>
      <c r="BF122" s="262">
        <v>3.3930000000000002E-2</v>
      </c>
      <c r="BG122" s="262">
        <v>4.1730000000000003E-2</v>
      </c>
      <c r="BH122" s="262">
        <v>3.5099999999999999E-2</v>
      </c>
      <c r="BI122" s="262">
        <v>3.3930000000000002E-2</v>
      </c>
      <c r="BJ122" s="262">
        <v>3.6270000000000004E-2</v>
      </c>
      <c r="BK122" s="262">
        <v>4.3290000000000002E-2</v>
      </c>
      <c r="BL122" s="262">
        <v>4.1730000000000003E-2</v>
      </c>
      <c r="BM122" s="262">
        <v>2.7689999999999999E-2</v>
      </c>
      <c r="BN122" s="262">
        <v>3.6659999999999998E-2</v>
      </c>
      <c r="BO122" s="262">
        <v>4.6019999999999998E-2</v>
      </c>
      <c r="BP122" s="262">
        <v>5.3430000000000005E-2</v>
      </c>
    </row>
    <row r="123" spans="1:68" x14ac:dyDescent="0.25">
      <c r="C123" s="261" t="s">
        <v>678</v>
      </c>
      <c r="D123" s="255">
        <f t="shared" si="7"/>
        <v>1.3043893726860305E-2</v>
      </c>
      <c r="E123" s="260">
        <f t="shared" si="8"/>
        <v>250.14275000000009</v>
      </c>
      <c r="F123" s="255">
        <f t="shared" si="9"/>
        <v>1.3126598945422016E-2</v>
      </c>
      <c r="G123" s="260">
        <f t="shared" si="10"/>
        <v>679371.06640000013</v>
      </c>
      <c r="H123" s="255">
        <f t="shared" si="11"/>
        <v>-3.811537661490174E-2</v>
      </c>
      <c r="I123" s="260">
        <f t="shared" si="12"/>
        <v>99.369941757910155</v>
      </c>
      <c r="J123" s="262">
        <v>1.1179999999999999E-2</v>
      </c>
      <c r="K123" s="262">
        <v>5.8500000000000002E-3</v>
      </c>
      <c r="L123" s="262">
        <v>3.64E-3</v>
      </c>
      <c r="M123" s="262">
        <v>1.014E-2</v>
      </c>
      <c r="N123" s="262">
        <v>5.1999999999999998E-3</v>
      </c>
      <c r="O123" s="262">
        <v>7.28E-3</v>
      </c>
      <c r="P123" s="262">
        <v>5.5899999999999995E-3</v>
      </c>
      <c r="Q123" s="262">
        <v>7.6699999999999989E-3</v>
      </c>
      <c r="R123" s="262">
        <v>6.1099999999999991E-3</v>
      </c>
      <c r="S123" s="262">
        <v>1.04E-2</v>
      </c>
      <c r="T123" s="262">
        <v>1.3259999999999999E-2</v>
      </c>
      <c r="U123" s="262">
        <v>3.1330000000000004E-2</v>
      </c>
      <c r="V123" s="262">
        <v>2.223E-2</v>
      </c>
      <c r="W123" s="262">
        <v>4.6799999999999993E-3</v>
      </c>
      <c r="X123" s="262">
        <v>2.3399999999999996E-3</v>
      </c>
      <c r="Y123" s="262">
        <v>8.7100000000000007E-3</v>
      </c>
      <c r="Z123" s="262">
        <v>3.64E-3</v>
      </c>
      <c r="AA123" s="262">
        <v>5.4599999999999996E-3</v>
      </c>
      <c r="AB123" s="262">
        <v>4.6799999999999993E-3</v>
      </c>
      <c r="AC123" s="262">
        <v>2.99E-3</v>
      </c>
      <c r="AD123" s="262">
        <v>1.04E-2</v>
      </c>
      <c r="AE123" s="262">
        <v>1.1309999999999999E-2</v>
      </c>
      <c r="AF123" s="262">
        <v>2.1449999999999997E-2</v>
      </c>
      <c r="AG123" s="262">
        <v>1.2349999999999998E-2</v>
      </c>
      <c r="AH123" s="262">
        <v>4.81E-3</v>
      </c>
      <c r="AI123" s="262">
        <v>8.3199999999999993E-3</v>
      </c>
      <c r="AJ123" s="262">
        <v>1.5469999999999999E-2</v>
      </c>
      <c r="AK123" s="262">
        <v>4.6799999999999993E-3</v>
      </c>
      <c r="AL123" s="262">
        <v>9.75E-3</v>
      </c>
      <c r="AM123" s="262">
        <v>3.2500000000000001E-2</v>
      </c>
      <c r="AN123" s="262">
        <v>7.3319999999999996E-2</v>
      </c>
      <c r="AO123" s="262">
        <v>6.8900000000000003E-3</v>
      </c>
      <c r="AP123" s="262">
        <v>9.8799999999999999E-3</v>
      </c>
      <c r="AQ123" s="262">
        <v>7.4099999999999991E-3</v>
      </c>
      <c r="AR123" s="262">
        <v>4.9399999999999999E-3</v>
      </c>
      <c r="AS123" s="262">
        <v>4.81E-3</v>
      </c>
      <c r="AT123" s="262">
        <v>8.7100000000000007E-3</v>
      </c>
      <c r="AU123" s="262">
        <v>1.5990000000000001E-2</v>
      </c>
      <c r="AV123" s="262">
        <v>9.75E-3</v>
      </c>
      <c r="AW123" s="262">
        <v>2.99E-3</v>
      </c>
      <c r="AX123" s="262">
        <v>2.0410000000000001E-2</v>
      </c>
      <c r="AY123" s="262">
        <v>1.3389999999999999E-2</v>
      </c>
      <c r="AZ123" s="262">
        <v>1.677E-2</v>
      </c>
      <c r="BA123" s="262">
        <v>2.2749999999999999E-2</v>
      </c>
      <c r="BB123" s="262">
        <v>3.9E-2</v>
      </c>
      <c r="BC123" s="262">
        <v>2.6259999999999999E-2</v>
      </c>
      <c r="BD123" s="262">
        <v>3.2629999999999992E-2</v>
      </c>
      <c r="BE123" s="262">
        <v>3.3149999999999999E-2</v>
      </c>
      <c r="BF123" s="262">
        <v>7.6699999999999989E-3</v>
      </c>
      <c r="BG123" s="262">
        <v>1.209E-2</v>
      </c>
      <c r="BH123" s="262">
        <v>1.157E-2</v>
      </c>
      <c r="BI123" s="262">
        <v>1.8069999999999999E-2</v>
      </c>
      <c r="BJ123" s="262">
        <v>1.027E-2</v>
      </c>
      <c r="BK123" s="262">
        <v>9.3599999999999985E-3</v>
      </c>
      <c r="BL123" s="262">
        <v>3.7699999999999995E-3</v>
      </c>
      <c r="BM123" s="262">
        <v>1.3389999999999999E-2</v>
      </c>
      <c r="BN123" s="262">
        <v>1.4819999999999998E-2</v>
      </c>
      <c r="BO123" s="262">
        <v>2.223E-2</v>
      </c>
      <c r="BP123" s="262">
        <v>1.5990000000000001E-2</v>
      </c>
    </row>
    <row r="124" spans="1:68" x14ac:dyDescent="0.25">
      <c r="C124" s="261" t="s">
        <v>679</v>
      </c>
      <c r="D124" s="255">
        <f t="shared" si="7"/>
        <v>0.18564999791416797</v>
      </c>
      <c r="E124" s="260">
        <f t="shared" si="8"/>
        <v>3560.2100099999993</v>
      </c>
      <c r="F124" s="255">
        <f t="shared" si="9"/>
        <v>0.1907325148506529</v>
      </c>
      <c r="G124" s="260">
        <f t="shared" si="10"/>
        <v>9871418.5258499961</v>
      </c>
      <c r="H124" s="255">
        <f t="shared" si="11"/>
        <v>-7.3794243754424727E-2</v>
      </c>
      <c r="I124" s="260">
        <f t="shared" si="12"/>
        <v>97.335264550742892</v>
      </c>
      <c r="J124" s="262">
        <v>0.12285</v>
      </c>
      <c r="K124" s="262">
        <v>0.13041</v>
      </c>
      <c r="L124" s="262">
        <v>0.16442999999999999</v>
      </c>
      <c r="M124" s="262">
        <v>0.23058000000000001</v>
      </c>
      <c r="N124" s="262">
        <v>0.18522</v>
      </c>
      <c r="O124" s="262">
        <v>0.14174999999999999</v>
      </c>
      <c r="P124" s="262">
        <v>0.15309</v>
      </c>
      <c r="Q124" s="262">
        <v>0.15686999999999998</v>
      </c>
      <c r="R124" s="262">
        <v>0.14363999999999999</v>
      </c>
      <c r="S124" s="262">
        <v>0.21923999999999999</v>
      </c>
      <c r="T124" s="262">
        <v>0.21545999999999998</v>
      </c>
      <c r="U124" s="262">
        <v>0.33831</v>
      </c>
      <c r="V124" s="262">
        <v>0.27216000000000001</v>
      </c>
      <c r="W124" s="262">
        <v>0.12474</v>
      </c>
      <c r="X124" s="262">
        <v>0.1134</v>
      </c>
      <c r="Y124" s="262">
        <v>0.1134</v>
      </c>
      <c r="Z124" s="262">
        <v>0.11529</v>
      </c>
      <c r="AA124" s="262">
        <v>0.13986000000000001</v>
      </c>
      <c r="AB124" s="262">
        <v>0.11151</v>
      </c>
      <c r="AC124" s="262">
        <v>0.12096</v>
      </c>
      <c r="AD124" s="262">
        <v>0.22869</v>
      </c>
      <c r="AE124" s="262">
        <v>0.22112999999999999</v>
      </c>
      <c r="AF124" s="262">
        <v>0.23625000000000002</v>
      </c>
      <c r="AG124" s="262">
        <v>0.23813999999999999</v>
      </c>
      <c r="AH124" s="262">
        <v>0.13797000000000001</v>
      </c>
      <c r="AI124" s="262">
        <v>0.17388000000000001</v>
      </c>
      <c r="AJ124" s="262">
        <v>0.20979000000000003</v>
      </c>
      <c r="AK124" s="262">
        <v>0.13797000000000001</v>
      </c>
      <c r="AL124" s="262">
        <v>0.17577000000000001</v>
      </c>
      <c r="AM124" s="262">
        <v>0.3402</v>
      </c>
      <c r="AN124" s="262">
        <v>0.52163999999999999</v>
      </c>
      <c r="AO124" s="262">
        <v>0.11907</v>
      </c>
      <c r="AP124" s="262">
        <v>0.16064999999999999</v>
      </c>
      <c r="AQ124" s="262">
        <v>0.14742</v>
      </c>
      <c r="AR124" s="262">
        <v>7.1819999999999995E-2</v>
      </c>
      <c r="AS124" s="262">
        <v>0.12285</v>
      </c>
      <c r="AT124" s="262">
        <v>0.16253999999999999</v>
      </c>
      <c r="AU124" s="262">
        <v>0.18522</v>
      </c>
      <c r="AV124" s="262">
        <v>0.14742</v>
      </c>
      <c r="AW124" s="262">
        <v>0.11907</v>
      </c>
      <c r="AX124" s="262">
        <v>0.19089</v>
      </c>
      <c r="AY124" s="262">
        <v>0.18522</v>
      </c>
      <c r="AZ124" s="262">
        <v>0.18143999999999999</v>
      </c>
      <c r="BA124" s="262">
        <v>0.24192</v>
      </c>
      <c r="BB124" s="262">
        <v>0.37988999999999995</v>
      </c>
      <c r="BC124" s="262">
        <v>0.51597000000000004</v>
      </c>
      <c r="BD124" s="262">
        <v>0.25704000000000005</v>
      </c>
      <c r="BE124" s="262">
        <v>0.28349999999999997</v>
      </c>
      <c r="BF124" s="262">
        <v>0.14552999999999999</v>
      </c>
      <c r="BG124" s="262">
        <v>0.1512</v>
      </c>
      <c r="BH124" s="262">
        <v>0.15309</v>
      </c>
      <c r="BI124" s="262">
        <v>0.16821</v>
      </c>
      <c r="BJ124" s="262">
        <v>0.15497999999999998</v>
      </c>
      <c r="BK124" s="262">
        <v>0.1512</v>
      </c>
      <c r="BL124" s="262">
        <v>0.12663000000000002</v>
      </c>
      <c r="BM124" s="262">
        <v>0.15875999999999998</v>
      </c>
      <c r="BN124" s="262">
        <v>0.18711</v>
      </c>
      <c r="BO124" s="262">
        <v>0.21545999999999998</v>
      </c>
      <c r="BP124" s="262">
        <v>0.25137000000000004</v>
      </c>
    </row>
    <row r="125" spans="1:68" x14ac:dyDescent="0.25">
      <c r="C125" s="261" t="s">
        <v>680</v>
      </c>
      <c r="D125" s="255">
        <f t="shared" si="7"/>
        <v>0.17136446420190848</v>
      </c>
      <c r="E125" s="260">
        <f t="shared" si="8"/>
        <v>3286.2563299999993</v>
      </c>
      <c r="F125" s="255">
        <f t="shared" si="9"/>
        <v>0.16266025056023251</v>
      </c>
      <c r="G125" s="260">
        <f t="shared" si="10"/>
        <v>8418530.0658200011</v>
      </c>
      <c r="H125" s="255">
        <f t="shared" si="11"/>
        <v>0.33781268195011538</v>
      </c>
      <c r="I125" s="260">
        <f t="shared" si="12"/>
        <v>105.35116207659647</v>
      </c>
      <c r="J125" s="262">
        <v>9.6600000000000002E-3</v>
      </c>
      <c r="K125" s="262">
        <v>8.3720000000000003E-2</v>
      </c>
      <c r="L125" s="262">
        <v>0.12558</v>
      </c>
      <c r="M125" s="262">
        <v>0.13202</v>
      </c>
      <c r="N125" s="262">
        <v>0.13202</v>
      </c>
      <c r="O125" s="262">
        <v>0.13846</v>
      </c>
      <c r="P125" s="262">
        <v>0.13041</v>
      </c>
      <c r="Q125" s="262">
        <v>0.12397000000000001</v>
      </c>
      <c r="R125" s="262">
        <v>0.1288</v>
      </c>
      <c r="S125" s="262">
        <v>0.14007</v>
      </c>
      <c r="T125" s="262">
        <v>0.15456</v>
      </c>
      <c r="U125" s="262">
        <v>0.10465000000000001</v>
      </c>
      <c r="V125" s="262">
        <v>0.15456</v>
      </c>
      <c r="W125" s="262">
        <v>0.17549000000000001</v>
      </c>
      <c r="X125" s="262">
        <v>0.1449</v>
      </c>
      <c r="Y125" s="262">
        <v>3.542E-2</v>
      </c>
      <c r="Z125" s="262">
        <v>0.11592</v>
      </c>
      <c r="AA125" s="262">
        <v>0.16744000000000001</v>
      </c>
      <c r="AB125" s="262">
        <v>0.18997999999999998</v>
      </c>
      <c r="AC125" s="262">
        <v>0.13041</v>
      </c>
      <c r="AD125" s="262">
        <v>0.13685</v>
      </c>
      <c r="AE125" s="262">
        <v>0.14651</v>
      </c>
      <c r="AF125" s="262">
        <v>0.15295</v>
      </c>
      <c r="AG125" s="262">
        <v>0.14973</v>
      </c>
      <c r="AH125" s="262">
        <v>0.12558</v>
      </c>
      <c r="AI125" s="262">
        <v>0.15939</v>
      </c>
      <c r="AJ125" s="262">
        <v>0.16583000000000001</v>
      </c>
      <c r="AK125" s="262">
        <v>0.14812</v>
      </c>
      <c r="AL125" s="262">
        <v>0.161</v>
      </c>
      <c r="AM125" s="262">
        <v>0.1449</v>
      </c>
      <c r="AN125" s="262">
        <v>0.13202</v>
      </c>
      <c r="AO125" s="262">
        <v>0.18192999999999998</v>
      </c>
      <c r="AP125" s="262">
        <v>0.16744000000000001</v>
      </c>
      <c r="AQ125" s="262">
        <v>0.15778</v>
      </c>
      <c r="AR125" s="262">
        <v>0.20286000000000001</v>
      </c>
      <c r="AS125" s="262">
        <v>0.16744000000000001</v>
      </c>
      <c r="AT125" s="262">
        <v>0.16422</v>
      </c>
      <c r="AU125" s="262">
        <v>0.17871000000000001</v>
      </c>
      <c r="AV125" s="262">
        <v>0.17549000000000001</v>
      </c>
      <c r="AW125" s="262">
        <v>0.10465000000000001</v>
      </c>
      <c r="AX125" s="262">
        <v>0.22378999999999999</v>
      </c>
      <c r="AY125" s="262">
        <v>0.22378999999999999</v>
      </c>
      <c r="AZ125" s="262">
        <v>0.18353999999999998</v>
      </c>
      <c r="BA125" s="262">
        <v>0.18997999999999998</v>
      </c>
      <c r="BB125" s="262">
        <v>0.24472000000000002</v>
      </c>
      <c r="BC125" s="262">
        <v>0.23988999999999999</v>
      </c>
      <c r="BD125" s="262">
        <v>0.24633000000000002</v>
      </c>
      <c r="BE125" s="262">
        <v>0.22861999999999999</v>
      </c>
      <c r="BF125" s="262">
        <v>0.17549000000000001</v>
      </c>
      <c r="BG125" s="262">
        <v>0.18192999999999998</v>
      </c>
      <c r="BH125" s="262">
        <v>0.18032000000000001</v>
      </c>
      <c r="BI125" s="262">
        <v>0.19159000000000001</v>
      </c>
      <c r="BJ125" s="262">
        <v>0.18192999999999998</v>
      </c>
      <c r="BK125" s="262">
        <v>0.12397000000000001</v>
      </c>
      <c r="BL125" s="262">
        <v>0.14007</v>
      </c>
      <c r="BM125" s="262">
        <v>0.19320000000000001</v>
      </c>
      <c r="BN125" s="262">
        <v>0.17066000000000001</v>
      </c>
      <c r="BO125" s="262">
        <v>0.18675999999999998</v>
      </c>
      <c r="BP125" s="262">
        <v>0.22539999999999999</v>
      </c>
    </row>
    <row r="126" spans="1:68" x14ac:dyDescent="0.25">
      <c r="C126" s="261" t="s">
        <v>681</v>
      </c>
      <c r="D126" s="255">
        <f t="shared" si="7"/>
        <v>6.5646576628252629E-2</v>
      </c>
      <c r="E126" s="260">
        <f t="shared" si="8"/>
        <v>1258.9044000000006</v>
      </c>
      <c r="F126" s="255">
        <f t="shared" si="9"/>
        <v>6.5562329995188892E-2</v>
      </c>
      <c r="G126" s="260">
        <f t="shared" si="10"/>
        <v>3393198.0575999999</v>
      </c>
      <c r="H126" s="255">
        <f t="shared" si="11"/>
        <v>-4.0867500028910889E-2</v>
      </c>
      <c r="I126" s="260">
        <f t="shared" si="12"/>
        <v>100.12849853424966</v>
      </c>
      <c r="J126" s="262">
        <v>3.8350000000000002E-2</v>
      </c>
      <c r="K126" s="262">
        <v>3.6400000000000002E-2</v>
      </c>
      <c r="L126" s="262">
        <v>4.1600000000000005E-2</v>
      </c>
      <c r="M126" s="262">
        <v>7.1500000000000008E-2</v>
      </c>
      <c r="N126" s="262">
        <v>4.9399999999999999E-2</v>
      </c>
      <c r="O126" s="262">
        <v>3.0550000000000001E-2</v>
      </c>
      <c r="P126" s="262">
        <v>3.8350000000000002E-2</v>
      </c>
      <c r="Q126" s="262">
        <v>3.5100000000000006E-2</v>
      </c>
      <c r="R126" s="262">
        <v>3.3149999999999999E-2</v>
      </c>
      <c r="S126" s="262">
        <v>6.8900000000000003E-2</v>
      </c>
      <c r="T126" s="262">
        <v>6.8250000000000005E-2</v>
      </c>
      <c r="U126" s="262">
        <v>9.7500000000000003E-2</v>
      </c>
      <c r="V126" s="262">
        <v>8.9050000000000004E-2</v>
      </c>
      <c r="W126" s="262">
        <v>2.9900000000000003E-2</v>
      </c>
      <c r="X126" s="262">
        <v>2.7949999999999999E-2</v>
      </c>
      <c r="Y126" s="262">
        <v>3.1199999999999999E-2</v>
      </c>
      <c r="Z126" s="262">
        <v>3.0550000000000001E-2</v>
      </c>
      <c r="AA126" s="262">
        <v>3.2500000000000001E-2</v>
      </c>
      <c r="AB126" s="262">
        <v>2.7949999999999999E-2</v>
      </c>
      <c r="AC126" s="262">
        <v>3.3149999999999999E-2</v>
      </c>
      <c r="AD126" s="262">
        <v>7.1500000000000008E-2</v>
      </c>
      <c r="AE126" s="262">
        <v>6.8900000000000003E-2</v>
      </c>
      <c r="AF126" s="262">
        <v>8.9700000000000002E-2</v>
      </c>
      <c r="AG126" s="262">
        <v>7.0200000000000012E-2</v>
      </c>
      <c r="AH126" s="262">
        <v>3.2500000000000001E-2</v>
      </c>
      <c r="AI126" s="262">
        <v>5.4600000000000003E-2</v>
      </c>
      <c r="AJ126" s="262">
        <v>7.4099999999999999E-2</v>
      </c>
      <c r="AK126" s="262">
        <v>3.9E-2</v>
      </c>
      <c r="AL126" s="262">
        <v>5.7200000000000001E-2</v>
      </c>
      <c r="AM126" s="262">
        <v>0.12479999999999999</v>
      </c>
      <c r="AN126" s="262">
        <v>0.21255000000000002</v>
      </c>
      <c r="AO126" s="262">
        <v>3.6400000000000002E-2</v>
      </c>
      <c r="AP126" s="262">
        <v>5.3949999999999998E-2</v>
      </c>
      <c r="AQ126" s="262">
        <v>5.0050000000000004E-2</v>
      </c>
      <c r="AR126" s="262">
        <v>2.145E-2</v>
      </c>
      <c r="AS126" s="262">
        <v>3.5100000000000006E-2</v>
      </c>
      <c r="AT126" s="262">
        <v>5.1350000000000007E-2</v>
      </c>
      <c r="AU126" s="262">
        <v>6.5000000000000002E-2</v>
      </c>
      <c r="AV126" s="262">
        <v>5.2000000000000005E-2</v>
      </c>
      <c r="AW126" s="262">
        <v>3.3149999999999999E-2</v>
      </c>
      <c r="AX126" s="262">
        <v>8.6450000000000013E-2</v>
      </c>
      <c r="AY126" s="262">
        <v>6.8250000000000005E-2</v>
      </c>
      <c r="AZ126" s="262">
        <v>5.5899999999999998E-2</v>
      </c>
      <c r="BA126" s="262">
        <v>0.10985</v>
      </c>
      <c r="BB126" s="262">
        <v>0.18915000000000001</v>
      </c>
      <c r="BC126" s="262">
        <v>0.28210000000000002</v>
      </c>
      <c r="BD126" s="262">
        <v>0.11635000000000001</v>
      </c>
      <c r="BE126" s="262">
        <v>0.12805</v>
      </c>
      <c r="BF126" s="262">
        <v>4.4200000000000003E-2</v>
      </c>
      <c r="BG126" s="262">
        <v>4.7449999999999999E-2</v>
      </c>
      <c r="BH126" s="262">
        <v>5.7200000000000001E-2</v>
      </c>
      <c r="BI126" s="262">
        <v>8.9050000000000004E-2</v>
      </c>
      <c r="BJ126" s="262">
        <v>5.3949999999999998E-2</v>
      </c>
      <c r="BK126" s="262">
        <v>2.9900000000000003E-2</v>
      </c>
      <c r="BL126" s="262">
        <v>2.7949999999999999E-2</v>
      </c>
      <c r="BM126" s="262">
        <v>8.5150000000000003E-2</v>
      </c>
      <c r="BN126" s="262">
        <v>9.1649999999999995E-2</v>
      </c>
      <c r="BO126" s="262">
        <v>9.7500000000000003E-2</v>
      </c>
      <c r="BP126" s="262">
        <v>0.10335000000000001</v>
      </c>
    </row>
    <row r="127" spans="1:68" x14ac:dyDescent="0.25">
      <c r="C127" s="261" t="s">
        <v>682</v>
      </c>
      <c r="D127" s="255">
        <f t="shared" si="7"/>
        <v>3.717249309068154E-2</v>
      </c>
      <c r="E127" s="260">
        <f t="shared" si="8"/>
        <v>712.85689999999988</v>
      </c>
      <c r="F127" s="255">
        <f t="shared" si="9"/>
        <v>3.5451473970781744E-2</v>
      </c>
      <c r="G127" s="260">
        <f t="shared" si="10"/>
        <v>1834801.6708000004</v>
      </c>
      <c r="H127" s="255">
        <f t="shared" si="11"/>
        <v>-0.10281940358013375</v>
      </c>
      <c r="I127" s="260">
        <f t="shared" si="12"/>
        <v>104.85457705177004</v>
      </c>
      <c r="J127" s="262">
        <v>8.0500000000000002E-2</v>
      </c>
      <c r="K127" s="262">
        <v>5.1450000000000003E-2</v>
      </c>
      <c r="L127" s="262">
        <v>2.1350000000000001E-2</v>
      </c>
      <c r="M127" s="262">
        <v>2.4850000000000001E-2</v>
      </c>
      <c r="N127" s="262">
        <v>2.3100000000000002E-2</v>
      </c>
      <c r="O127" s="262">
        <v>2.0650000000000002E-2</v>
      </c>
      <c r="P127" s="262">
        <v>2.5900000000000003E-2</v>
      </c>
      <c r="Q127" s="262">
        <v>2.1350000000000001E-2</v>
      </c>
      <c r="R127" s="262">
        <v>2.0650000000000002E-2</v>
      </c>
      <c r="S127" s="262">
        <v>2.2400000000000003E-2</v>
      </c>
      <c r="T127" s="262">
        <v>2.2050000000000004E-2</v>
      </c>
      <c r="U127" s="262">
        <v>1.8550000000000004E-2</v>
      </c>
      <c r="V127" s="262">
        <v>2.8350000000000004E-2</v>
      </c>
      <c r="W127" s="262">
        <v>2.2050000000000004E-2</v>
      </c>
      <c r="X127" s="262">
        <v>3.3950000000000001E-2</v>
      </c>
      <c r="Y127" s="262">
        <v>8.8900000000000007E-2</v>
      </c>
      <c r="Z127" s="262">
        <v>4.7950000000000007E-2</v>
      </c>
      <c r="AA127" s="262">
        <v>2.0650000000000002E-2</v>
      </c>
      <c r="AB127" s="262">
        <v>2.52E-2</v>
      </c>
      <c r="AC127" s="262">
        <v>2.6950000000000002E-2</v>
      </c>
      <c r="AD127" s="262">
        <v>2.4150000000000001E-2</v>
      </c>
      <c r="AE127" s="262">
        <v>1.8200000000000001E-2</v>
      </c>
      <c r="AF127" s="262">
        <v>3.2200000000000006E-2</v>
      </c>
      <c r="AG127" s="262">
        <v>1.435E-2</v>
      </c>
      <c r="AH127" s="262">
        <v>1.8200000000000001E-2</v>
      </c>
      <c r="AI127" s="262">
        <v>2.4150000000000001E-2</v>
      </c>
      <c r="AJ127" s="262">
        <v>2.8000000000000004E-2</v>
      </c>
      <c r="AK127" s="262">
        <v>2.0300000000000002E-2</v>
      </c>
      <c r="AL127" s="262">
        <v>2.4500000000000001E-2</v>
      </c>
      <c r="AM127" s="262">
        <v>2.6950000000000002E-2</v>
      </c>
      <c r="AN127" s="262">
        <v>2.9400000000000003E-2</v>
      </c>
      <c r="AO127" s="262">
        <v>2.5900000000000003E-2</v>
      </c>
      <c r="AP127" s="262">
        <v>2.9050000000000003E-2</v>
      </c>
      <c r="AQ127" s="262">
        <v>2.8350000000000004E-2</v>
      </c>
      <c r="AR127" s="262">
        <v>2.0300000000000002E-2</v>
      </c>
      <c r="AS127" s="262">
        <v>4.095E-2</v>
      </c>
      <c r="AT127" s="262">
        <v>3.0450000000000001E-2</v>
      </c>
      <c r="AU127" s="262">
        <v>3.9550000000000002E-2</v>
      </c>
      <c r="AV127" s="262">
        <v>3.0800000000000004E-2</v>
      </c>
      <c r="AW127" s="262">
        <v>2.3450000000000002E-2</v>
      </c>
      <c r="AX127" s="262">
        <v>3.6400000000000002E-2</v>
      </c>
      <c r="AY127" s="262">
        <v>5.7750000000000003E-2</v>
      </c>
      <c r="AZ127" s="262">
        <v>4.2350000000000006E-2</v>
      </c>
      <c r="BA127" s="262">
        <v>5.6700000000000007E-2</v>
      </c>
      <c r="BB127" s="262">
        <v>6.93E-2</v>
      </c>
      <c r="BC127" s="262">
        <v>0.10465000000000002</v>
      </c>
      <c r="BD127" s="262">
        <v>5.3550000000000007E-2</v>
      </c>
      <c r="BE127" s="262">
        <v>7.6300000000000007E-2</v>
      </c>
      <c r="BF127" s="262">
        <v>3.5700000000000003E-2</v>
      </c>
      <c r="BG127" s="262">
        <v>3.8150000000000003E-2</v>
      </c>
      <c r="BH127" s="262">
        <v>4.6200000000000005E-2</v>
      </c>
      <c r="BI127" s="262">
        <v>6.8600000000000008E-2</v>
      </c>
      <c r="BJ127" s="262">
        <v>4.4800000000000006E-2</v>
      </c>
      <c r="BK127" s="262">
        <v>3.7800000000000007E-2</v>
      </c>
      <c r="BL127" s="262">
        <v>3.9550000000000002E-2</v>
      </c>
      <c r="BM127" s="262">
        <v>6.0550000000000007E-2</v>
      </c>
      <c r="BN127" s="262">
        <v>5.9500000000000004E-2</v>
      </c>
      <c r="BO127" s="262">
        <v>8.3299999999999999E-2</v>
      </c>
      <c r="BP127" s="262">
        <v>0.12320000000000002</v>
      </c>
    </row>
    <row r="128" spans="1:68" x14ac:dyDescent="0.25">
      <c r="A128" s="254" t="s">
        <v>683</v>
      </c>
      <c r="B128" s="254" t="s">
        <v>684</v>
      </c>
      <c r="C128" s="254" t="s">
        <v>685</v>
      </c>
      <c r="D128" s="255">
        <f t="shared" si="7"/>
        <v>4.9753547478750576E-2</v>
      </c>
      <c r="E128" s="260">
        <f t="shared" si="8"/>
        <v>954.12377999999978</v>
      </c>
      <c r="F128" s="255">
        <f t="shared" si="9"/>
        <v>5.8367010139251427E-2</v>
      </c>
      <c r="G128" s="260">
        <f t="shared" si="10"/>
        <v>3020802.1198599995</v>
      </c>
      <c r="H128" s="255">
        <f t="shared" si="11"/>
        <v>-0.43055541783298462</v>
      </c>
      <c r="I128" s="260">
        <f t="shared" si="12"/>
        <v>85.242583713041086</v>
      </c>
      <c r="J128" s="262">
        <v>0.17284000000000002</v>
      </c>
      <c r="K128" s="262">
        <v>0.14326000000000003</v>
      </c>
      <c r="L128" s="262">
        <v>0.13166</v>
      </c>
      <c r="M128" s="262">
        <v>8.7580000000000005E-2</v>
      </c>
      <c r="N128" s="262">
        <v>0.14557999999999999</v>
      </c>
      <c r="O128" s="262">
        <v>5.6260000000000004E-2</v>
      </c>
      <c r="P128" s="262">
        <v>9.3960000000000016E-2</v>
      </c>
      <c r="Q128" s="262">
        <v>7.7140000000000014E-2</v>
      </c>
      <c r="R128" s="262">
        <v>8.294E-2</v>
      </c>
      <c r="S128" s="262">
        <v>0.10498</v>
      </c>
      <c r="T128" s="262">
        <v>5.2780000000000007E-2</v>
      </c>
      <c r="U128" s="262">
        <v>7.424E-2</v>
      </c>
      <c r="V128" s="262">
        <v>8.1780000000000005E-2</v>
      </c>
      <c r="W128" s="262">
        <v>8.294E-2</v>
      </c>
      <c r="X128" s="262">
        <v>5.858E-2</v>
      </c>
      <c r="Y128" s="262">
        <v>8.9900000000000008E-2</v>
      </c>
      <c r="Z128" s="262">
        <v>5.6840000000000002E-2</v>
      </c>
      <c r="AA128" s="262">
        <v>5.6260000000000004E-2</v>
      </c>
      <c r="AB128" s="262">
        <v>5.2780000000000007E-2</v>
      </c>
      <c r="AC128" s="262">
        <v>4.5820000000000007E-2</v>
      </c>
      <c r="AD128" s="262">
        <v>0.20068</v>
      </c>
      <c r="AE128" s="262">
        <v>0.12180000000000001</v>
      </c>
      <c r="AF128" s="262">
        <v>7.1340000000000001E-2</v>
      </c>
      <c r="AG128" s="262">
        <v>4.8719999999999999E-2</v>
      </c>
      <c r="AH128" s="262">
        <v>3.5959999999999999E-2</v>
      </c>
      <c r="AI128" s="262">
        <v>6.4960000000000004E-2</v>
      </c>
      <c r="AJ128" s="262">
        <v>3.2480000000000002E-2</v>
      </c>
      <c r="AK128" s="262">
        <v>3.7700000000000004E-2</v>
      </c>
      <c r="AL128" s="262">
        <v>4.5820000000000007E-2</v>
      </c>
      <c r="AM128" s="262">
        <v>4.8140000000000002E-2</v>
      </c>
      <c r="AN128" s="262">
        <v>0.11136</v>
      </c>
      <c r="AO128" s="262">
        <v>4.292E-2</v>
      </c>
      <c r="AP128" s="262">
        <v>3.8280000000000002E-2</v>
      </c>
      <c r="AQ128" s="262">
        <v>5.7420000000000006E-2</v>
      </c>
      <c r="AR128" s="262">
        <v>3.6540000000000003E-2</v>
      </c>
      <c r="AS128" s="262">
        <v>4.5240000000000002E-2</v>
      </c>
      <c r="AT128" s="262">
        <v>5.3360000000000005E-2</v>
      </c>
      <c r="AU128" s="262">
        <v>4.1759999999999999E-2</v>
      </c>
      <c r="AV128" s="262">
        <v>3.422E-2</v>
      </c>
      <c r="AW128" s="262">
        <v>2.726E-2</v>
      </c>
      <c r="AX128" s="262">
        <v>6.3800000000000009E-2</v>
      </c>
      <c r="AY128" s="262">
        <v>3.1900000000000005E-2</v>
      </c>
      <c r="AZ128" s="262">
        <v>2.8420000000000001E-2</v>
      </c>
      <c r="BA128" s="262">
        <v>4.1759999999999999E-2</v>
      </c>
      <c r="BB128" s="262">
        <v>5.858E-2</v>
      </c>
      <c r="BC128" s="262">
        <v>8.294E-2</v>
      </c>
      <c r="BD128" s="262">
        <v>3.712E-2</v>
      </c>
      <c r="BE128" s="262">
        <v>5.2200000000000003E-2</v>
      </c>
      <c r="BF128" s="262">
        <v>5.7420000000000006E-2</v>
      </c>
      <c r="BG128" s="262">
        <v>3.8860000000000006E-2</v>
      </c>
      <c r="BH128" s="262">
        <v>2.6680000000000002E-2</v>
      </c>
      <c r="BI128" s="262">
        <v>2.9580000000000002E-2</v>
      </c>
      <c r="BJ128" s="262">
        <v>2.9000000000000001E-2</v>
      </c>
      <c r="BK128" s="262">
        <v>3.8860000000000006E-2</v>
      </c>
      <c r="BL128" s="262">
        <v>2.784E-2</v>
      </c>
      <c r="BM128" s="262">
        <v>2.6100000000000002E-2</v>
      </c>
      <c r="BN128" s="262">
        <v>4.5820000000000007E-2</v>
      </c>
      <c r="BO128" s="262">
        <v>2.5520000000000001E-2</v>
      </c>
      <c r="BP128" s="262">
        <v>4.8140000000000002E-2</v>
      </c>
    </row>
    <row r="129" spans="1:68" x14ac:dyDescent="0.25">
      <c r="C129" s="254" t="s">
        <v>686</v>
      </c>
      <c r="D129" s="255">
        <f t="shared" si="7"/>
        <v>8.1795976951556534E-2</v>
      </c>
      <c r="E129" s="260">
        <f t="shared" si="8"/>
        <v>1568.6014499999997</v>
      </c>
      <c r="F129" s="255">
        <f t="shared" si="9"/>
        <v>8.3490650219784218E-2</v>
      </c>
      <c r="G129" s="260">
        <f t="shared" si="10"/>
        <v>4321083.649319998</v>
      </c>
      <c r="H129" s="255">
        <f t="shared" si="11"/>
        <v>-0.32450112140859366</v>
      </c>
      <c r="I129" s="260">
        <f t="shared" si="12"/>
        <v>97.970223894811497</v>
      </c>
      <c r="J129" s="262">
        <v>0.26729999999999998</v>
      </c>
      <c r="K129" s="262">
        <v>0.34263000000000005</v>
      </c>
      <c r="L129" s="262">
        <v>0.13932</v>
      </c>
      <c r="M129" s="262">
        <v>5.67E-2</v>
      </c>
      <c r="N129" s="262">
        <v>4.6980000000000001E-2</v>
      </c>
      <c r="O129" s="262">
        <v>3.9690000000000003E-2</v>
      </c>
      <c r="P129" s="262">
        <v>0.20493</v>
      </c>
      <c r="Q129" s="262">
        <v>0.15956999999999999</v>
      </c>
      <c r="R129" s="262">
        <v>6.6419999999999993E-2</v>
      </c>
      <c r="S129" s="262">
        <v>4.4550000000000006E-2</v>
      </c>
      <c r="T129" s="262">
        <v>6.8040000000000003E-2</v>
      </c>
      <c r="U129" s="262">
        <v>2.2680000000000002E-2</v>
      </c>
      <c r="V129" s="262">
        <v>8.2619999999999999E-2</v>
      </c>
      <c r="W129" s="262">
        <v>0.33615000000000006</v>
      </c>
      <c r="X129" s="262">
        <v>0.41148000000000001</v>
      </c>
      <c r="Y129" s="262">
        <v>0.43253999999999998</v>
      </c>
      <c r="Z129" s="262">
        <v>0.37341000000000002</v>
      </c>
      <c r="AA129" s="262">
        <v>5.9130000000000002E-2</v>
      </c>
      <c r="AB129" s="262">
        <v>0.14175000000000001</v>
      </c>
      <c r="AC129" s="262">
        <v>0.37584000000000001</v>
      </c>
      <c r="AD129" s="262">
        <v>1.2960000000000001E-2</v>
      </c>
      <c r="AE129" s="262">
        <v>1.3770000000000001E-2</v>
      </c>
      <c r="AF129" s="262">
        <v>1.7819999999999999E-2</v>
      </c>
      <c r="AG129" s="262">
        <v>3.4020000000000002E-2</v>
      </c>
      <c r="AH129" s="262">
        <v>0.17172000000000001</v>
      </c>
      <c r="AI129" s="262">
        <v>5.0220000000000001E-2</v>
      </c>
      <c r="AJ129" s="262">
        <v>3.0780000000000002E-2</v>
      </c>
      <c r="AK129" s="262">
        <v>0.18225</v>
      </c>
      <c r="AL129" s="262">
        <v>4.8599999999999997E-2</v>
      </c>
      <c r="AM129" s="262">
        <v>2.9159999999999998E-2</v>
      </c>
      <c r="AN129" s="262">
        <v>9.6390000000000003E-2</v>
      </c>
      <c r="AO129" s="262">
        <v>0.1053</v>
      </c>
      <c r="AP129" s="262">
        <v>4.6169999999999996E-2</v>
      </c>
      <c r="AQ129" s="262">
        <v>7.1279999999999996E-2</v>
      </c>
      <c r="AR129" s="262">
        <v>5.7509999999999999E-2</v>
      </c>
      <c r="AS129" s="262">
        <v>0.20412</v>
      </c>
      <c r="AT129" s="262">
        <v>7.3710000000000012E-2</v>
      </c>
      <c r="AU129" s="262">
        <v>2.5920000000000002E-2</v>
      </c>
      <c r="AV129" s="262">
        <v>2.9159999999999998E-2</v>
      </c>
      <c r="AW129" s="262">
        <v>8.8290000000000007E-2</v>
      </c>
      <c r="AX129" s="262">
        <v>2.997E-2</v>
      </c>
      <c r="AY129" s="262">
        <v>5.3460000000000008E-2</v>
      </c>
      <c r="AZ129" s="262">
        <v>3.483E-2</v>
      </c>
      <c r="BA129" s="262">
        <v>2.6730000000000004E-2</v>
      </c>
      <c r="BB129" s="262">
        <v>3.807E-2</v>
      </c>
      <c r="BC129" s="262">
        <v>8.7480000000000002E-2</v>
      </c>
      <c r="BD129" s="262">
        <v>2.0250000000000001E-2</v>
      </c>
      <c r="BE129" s="262">
        <v>4.0500000000000001E-2</v>
      </c>
      <c r="BF129" s="262">
        <v>6.6419999999999993E-2</v>
      </c>
      <c r="BG129" s="262">
        <v>5.4270000000000006E-2</v>
      </c>
      <c r="BH129" s="262">
        <v>3.159E-2</v>
      </c>
      <c r="BI129" s="262">
        <v>2.4299999999999999E-2</v>
      </c>
      <c r="BJ129" s="262">
        <v>0.30537000000000003</v>
      </c>
      <c r="BK129" s="262">
        <v>0.34425</v>
      </c>
      <c r="BL129" s="262">
        <v>0.31023000000000001</v>
      </c>
      <c r="BM129" s="262">
        <v>2.997E-2</v>
      </c>
      <c r="BN129" s="262">
        <v>6.318E-2</v>
      </c>
      <c r="BO129" s="262">
        <v>3.3209999999999996E-2</v>
      </c>
      <c r="BP129" s="262">
        <v>6.7229999999999998E-2</v>
      </c>
    </row>
    <row r="130" spans="1:68" x14ac:dyDescent="0.25">
      <c r="C130" s="254" t="s">
        <v>687</v>
      </c>
      <c r="D130" s="255">
        <f t="shared" si="7"/>
        <v>0.64251466548469527</v>
      </c>
      <c r="E130" s="260">
        <f t="shared" si="8"/>
        <v>12321.50374</v>
      </c>
      <c r="F130" s="255">
        <f t="shared" si="9"/>
        <v>0.63078274224977915</v>
      </c>
      <c r="G130" s="260">
        <f t="shared" si="10"/>
        <v>32646350.059959996</v>
      </c>
      <c r="H130" s="255">
        <f t="shared" si="11"/>
        <v>0.47246434663823128</v>
      </c>
      <c r="I130" s="260">
        <f t="shared" si="12"/>
        <v>101.85989920920673</v>
      </c>
      <c r="J130" s="262">
        <v>0.37583</v>
      </c>
      <c r="K130" s="262">
        <v>0.23569000000000001</v>
      </c>
      <c r="L130" s="262">
        <v>0.63063000000000002</v>
      </c>
      <c r="M130" s="262">
        <v>0.73254999999999992</v>
      </c>
      <c r="N130" s="262">
        <v>0.71980999999999995</v>
      </c>
      <c r="O130" s="262">
        <v>0.78988000000000003</v>
      </c>
      <c r="P130" s="262">
        <v>0.47138000000000002</v>
      </c>
      <c r="Q130" s="262">
        <v>0.60514999999999997</v>
      </c>
      <c r="R130" s="262">
        <v>0.75802999999999998</v>
      </c>
      <c r="S130" s="262">
        <v>0.74529000000000001</v>
      </c>
      <c r="T130" s="262">
        <v>0.71344000000000007</v>
      </c>
      <c r="U130" s="262">
        <v>0.75802999999999998</v>
      </c>
      <c r="V130" s="262">
        <v>0.61151999999999995</v>
      </c>
      <c r="W130" s="262">
        <v>0.30575999999999998</v>
      </c>
      <c r="X130" s="262">
        <v>0.14651</v>
      </c>
      <c r="Y130" s="262">
        <v>0.14651</v>
      </c>
      <c r="Z130" s="262">
        <v>0.21021000000000001</v>
      </c>
      <c r="AA130" s="262">
        <v>0.75802999999999998</v>
      </c>
      <c r="AB130" s="262">
        <v>0.56056000000000006</v>
      </c>
      <c r="AC130" s="262">
        <v>0.26117000000000001</v>
      </c>
      <c r="AD130" s="262">
        <v>0.68796000000000002</v>
      </c>
      <c r="AE130" s="262">
        <v>0.77713999999999994</v>
      </c>
      <c r="AF130" s="262">
        <v>0.77713999999999994</v>
      </c>
      <c r="AG130" s="262">
        <v>0.75802999999999998</v>
      </c>
      <c r="AH130" s="262">
        <v>0.54781999999999997</v>
      </c>
      <c r="AI130" s="262">
        <v>0.73891999999999991</v>
      </c>
      <c r="AJ130" s="262">
        <v>0.73891999999999991</v>
      </c>
      <c r="AK130" s="262">
        <v>0.56056000000000006</v>
      </c>
      <c r="AL130" s="262">
        <v>0.75802999999999998</v>
      </c>
      <c r="AM130" s="262">
        <v>0.74529000000000001</v>
      </c>
      <c r="AN130" s="262">
        <v>0.43952999999999998</v>
      </c>
      <c r="AO130" s="262">
        <v>0.55418999999999996</v>
      </c>
      <c r="AP130" s="262">
        <v>0.72617999999999994</v>
      </c>
      <c r="AQ130" s="262">
        <v>0.32486999999999999</v>
      </c>
      <c r="AR130" s="262">
        <v>0.37583</v>
      </c>
      <c r="AS130" s="262">
        <v>0.31850000000000001</v>
      </c>
      <c r="AT130" s="262">
        <v>0.64337</v>
      </c>
      <c r="AU130" s="262">
        <v>0.71980999999999995</v>
      </c>
      <c r="AV130" s="262">
        <v>0.71344000000000007</v>
      </c>
      <c r="AW130" s="262">
        <v>0.53508</v>
      </c>
      <c r="AX130" s="262">
        <v>0.75165999999999999</v>
      </c>
      <c r="AY130" s="262">
        <v>0.68159000000000003</v>
      </c>
      <c r="AZ130" s="262">
        <v>0.67522000000000004</v>
      </c>
      <c r="BA130" s="262">
        <v>0.65611000000000008</v>
      </c>
      <c r="BB130" s="262">
        <v>0.63700000000000001</v>
      </c>
      <c r="BC130" s="262">
        <v>0.42679000000000006</v>
      </c>
      <c r="BD130" s="262">
        <v>0.71344000000000007</v>
      </c>
      <c r="BE130" s="262">
        <v>0.62426000000000004</v>
      </c>
      <c r="BF130" s="262">
        <v>0.55418999999999996</v>
      </c>
      <c r="BG130" s="262">
        <v>0.59877999999999998</v>
      </c>
      <c r="BH130" s="262">
        <v>0.58604000000000001</v>
      </c>
      <c r="BI130" s="262">
        <v>0.61788999999999994</v>
      </c>
      <c r="BJ130" s="262">
        <v>0.35035000000000005</v>
      </c>
      <c r="BK130" s="262">
        <v>0.15287999999999999</v>
      </c>
      <c r="BL130" s="262">
        <v>0.26117000000000001</v>
      </c>
      <c r="BM130" s="262">
        <v>0.64337</v>
      </c>
      <c r="BN130" s="262">
        <v>0.57330000000000003</v>
      </c>
      <c r="BO130" s="262">
        <v>0.58604000000000001</v>
      </c>
      <c r="BP130" s="262">
        <v>0.47138000000000002</v>
      </c>
    </row>
    <row r="131" spans="1:68" x14ac:dyDescent="0.25">
      <c r="C131" s="254" t="s">
        <v>688</v>
      </c>
      <c r="D131" s="255">
        <f t="shared" si="7"/>
        <v>8.2075137925640099E-2</v>
      </c>
      <c r="E131" s="260">
        <f t="shared" si="8"/>
        <v>1573.9549200000001</v>
      </c>
      <c r="F131" s="255">
        <f t="shared" si="9"/>
        <v>7.9674626507430152E-2</v>
      </c>
      <c r="G131" s="260">
        <f t="shared" si="10"/>
        <v>4123584.19728</v>
      </c>
      <c r="H131" s="255">
        <f t="shared" si="11"/>
        <v>-0.18689799078282041</v>
      </c>
      <c r="I131" s="260">
        <f t="shared" si="12"/>
        <v>103.01289321762441</v>
      </c>
      <c r="J131" s="262">
        <v>4.582E-2</v>
      </c>
      <c r="K131" s="262">
        <v>8.0579999999999999E-2</v>
      </c>
      <c r="L131" s="262">
        <v>2.291E-2</v>
      </c>
      <c r="M131" s="262">
        <v>2.9229999999999999E-2</v>
      </c>
      <c r="N131" s="262">
        <v>1.3430000000000001E-2</v>
      </c>
      <c r="O131" s="262">
        <v>3.3180000000000001E-2</v>
      </c>
      <c r="P131" s="262">
        <v>6.8729999999999999E-2</v>
      </c>
      <c r="Q131" s="262">
        <v>4.8980000000000003E-2</v>
      </c>
      <c r="R131" s="262">
        <v>2.3699999999999999E-2</v>
      </c>
      <c r="S131" s="262">
        <v>1.975E-2</v>
      </c>
      <c r="T131" s="262">
        <v>5.5299999999999995E-2</v>
      </c>
      <c r="U131" s="262">
        <v>3.0810000000000001E-2</v>
      </c>
      <c r="V131" s="262">
        <v>5.8459999999999998E-2</v>
      </c>
      <c r="W131" s="262">
        <v>8.4530000000000008E-2</v>
      </c>
      <c r="X131" s="262">
        <v>0.12166</v>
      </c>
      <c r="Y131" s="262">
        <v>0.11297</v>
      </c>
      <c r="Z131" s="262">
        <v>0.14299000000000001</v>
      </c>
      <c r="AA131" s="262">
        <v>3.2389999999999995E-2</v>
      </c>
      <c r="AB131" s="262">
        <v>7.4259999999999993E-2</v>
      </c>
      <c r="AC131" s="262">
        <v>0.15958</v>
      </c>
      <c r="AD131" s="262">
        <v>1.1849999999999999E-2</v>
      </c>
      <c r="AE131" s="262">
        <v>1.738E-2</v>
      </c>
      <c r="AF131" s="262">
        <v>2.844E-2</v>
      </c>
      <c r="AG131" s="262">
        <v>4.6609999999999999E-2</v>
      </c>
      <c r="AH131" s="262">
        <v>0.13034999999999999</v>
      </c>
      <c r="AI131" s="262">
        <v>3.397E-2</v>
      </c>
      <c r="AJ131" s="262">
        <v>7.2680000000000008E-2</v>
      </c>
      <c r="AK131" s="262">
        <v>9.3219999999999997E-2</v>
      </c>
      <c r="AL131" s="262">
        <v>4.3450000000000003E-2</v>
      </c>
      <c r="AM131" s="262">
        <v>5.0560000000000001E-2</v>
      </c>
      <c r="AN131" s="262">
        <v>9.6379999999999993E-2</v>
      </c>
      <c r="AO131" s="262">
        <v>8.5320000000000007E-2</v>
      </c>
      <c r="AP131" s="262">
        <v>6.1620000000000001E-2</v>
      </c>
      <c r="AQ131" s="262">
        <v>0.14694000000000002</v>
      </c>
      <c r="AR131" s="262">
        <v>0.14378000000000002</v>
      </c>
      <c r="AS131" s="262">
        <v>0.18407000000000001</v>
      </c>
      <c r="AT131" s="262">
        <v>7.5840000000000005E-2</v>
      </c>
      <c r="AU131" s="262">
        <v>6.3990000000000005E-2</v>
      </c>
      <c r="AV131" s="262">
        <v>6.8729999999999999E-2</v>
      </c>
      <c r="AW131" s="262">
        <v>0.15246999999999999</v>
      </c>
      <c r="AX131" s="262">
        <v>3.3180000000000001E-2</v>
      </c>
      <c r="AY131" s="262">
        <v>7.8210000000000002E-2</v>
      </c>
      <c r="AZ131" s="262">
        <v>0.10507000000000001</v>
      </c>
      <c r="BA131" s="262">
        <v>0.11059999999999999</v>
      </c>
      <c r="BB131" s="262">
        <v>8.1369999999999998E-2</v>
      </c>
      <c r="BC131" s="262">
        <v>0.13983000000000001</v>
      </c>
      <c r="BD131" s="262">
        <v>7.9000000000000001E-2</v>
      </c>
      <c r="BE131" s="262">
        <v>0.10980999999999999</v>
      </c>
      <c r="BF131" s="262">
        <v>0.11138999999999999</v>
      </c>
      <c r="BG131" s="262">
        <v>0.10349</v>
      </c>
      <c r="BH131" s="262">
        <v>0.12324</v>
      </c>
      <c r="BI131" s="262">
        <v>0.13667000000000001</v>
      </c>
      <c r="BJ131" s="262">
        <v>0.18091000000000002</v>
      </c>
      <c r="BK131" s="262">
        <v>0.24490000000000001</v>
      </c>
      <c r="BL131" s="262">
        <v>0.24095</v>
      </c>
      <c r="BM131" s="262">
        <v>0.12245</v>
      </c>
      <c r="BN131" s="262">
        <v>0.13983000000000001</v>
      </c>
      <c r="BO131" s="262">
        <v>0.15878999999999999</v>
      </c>
      <c r="BP131" s="262">
        <v>0.19117999999999999</v>
      </c>
    </row>
    <row r="132" spans="1:68" x14ac:dyDescent="0.25">
      <c r="C132" s="254" t="s">
        <v>689</v>
      </c>
      <c r="D132" s="255">
        <f t="shared" si="7"/>
        <v>6.0629378943526093E-3</v>
      </c>
      <c r="E132" s="260">
        <f t="shared" si="8"/>
        <v>116.26895999999999</v>
      </c>
      <c r="F132" s="255">
        <f t="shared" si="9"/>
        <v>5.9254286656632276E-3</v>
      </c>
      <c r="G132" s="260">
        <f t="shared" si="10"/>
        <v>306672.33822000003</v>
      </c>
      <c r="H132" s="255">
        <f t="shared" si="11"/>
        <v>-0.18600749960292456</v>
      </c>
      <c r="I132" s="260">
        <f t="shared" si="12"/>
        <v>102.32066296715752</v>
      </c>
      <c r="J132" s="262">
        <v>1.7340000000000001E-2</v>
      </c>
      <c r="K132" s="262">
        <v>1.7820000000000003E-2</v>
      </c>
      <c r="L132" s="262">
        <v>2.16E-3</v>
      </c>
      <c r="M132" s="262">
        <v>2.5200000000000001E-3</v>
      </c>
      <c r="N132" s="262">
        <v>1.5E-3</v>
      </c>
      <c r="O132" s="262">
        <v>3.3000000000000004E-3</v>
      </c>
      <c r="P132" s="262">
        <v>3.4199999999999999E-3</v>
      </c>
      <c r="Q132" s="262">
        <v>4.5599999999999998E-3</v>
      </c>
      <c r="R132" s="262">
        <v>2.5200000000000001E-3</v>
      </c>
      <c r="S132" s="262">
        <v>1.8600000000000001E-3</v>
      </c>
      <c r="T132" s="262">
        <v>4.5599999999999998E-3</v>
      </c>
      <c r="U132" s="262">
        <v>3.1200000000000004E-3</v>
      </c>
      <c r="V132" s="262">
        <v>4.3800000000000002E-3</v>
      </c>
      <c r="W132" s="262">
        <v>3.3000000000000004E-3</v>
      </c>
      <c r="X132" s="262">
        <v>5.1599999999999997E-3</v>
      </c>
      <c r="Y132" s="262">
        <v>1.0200000000000001E-2</v>
      </c>
      <c r="Z132" s="262">
        <v>3.0000000000000001E-3</v>
      </c>
      <c r="AA132" s="262">
        <v>3.1200000000000004E-3</v>
      </c>
      <c r="AB132" s="262">
        <v>4.0200000000000001E-3</v>
      </c>
      <c r="AC132" s="262">
        <v>3.1800000000000001E-3</v>
      </c>
      <c r="AD132" s="262">
        <v>1.4399999999999999E-3</v>
      </c>
      <c r="AE132" s="262">
        <v>2.4599999999999999E-3</v>
      </c>
      <c r="AF132" s="262">
        <v>2.7000000000000001E-3</v>
      </c>
      <c r="AG132" s="262">
        <v>4.2599999999999999E-3</v>
      </c>
      <c r="AH132" s="262">
        <v>8.0400000000000003E-3</v>
      </c>
      <c r="AI132" s="262">
        <v>2.82E-3</v>
      </c>
      <c r="AJ132" s="262">
        <v>6.3600000000000002E-3</v>
      </c>
      <c r="AK132" s="262">
        <v>6.2400000000000008E-3</v>
      </c>
      <c r="AL132" s="262">
        <v>4.62E-3</v>
      </c>
      <c r="AM132" s="262">
        <v>5.1000000000000004E-3</v>
      </c>
      <c r="AN132" s="262">
        <v>1.2539999999999999E-2</v>
      </c>
      <c r="AO132" s="262">
        <v>4.7400000000000003E-3</v>
      </c>
      <c r="AP132" s="262">
        <v>5.4600000000000004E-3</v>
      </c>
      <c r="AQ132" s="262">
        <v>6.8999999999999999E-3</v>
      </c>
      <c r="AR132" s="262">
        <v>9.6600000000000002E-3</v>
      </c>
      <c r="AS132" s="262">
        <v>5.2199999999999998E-3</v>
      </c>
      <c r="AT132" s="262">
        <v>5.5800000000000008E-3</v>
      </c>
      <c r="AU132" s="262">
        <v>5.94E-3</v>
      </c>
      <c r="AV132" s="262">
        <v>6.6000000000000008E-3</v>
      </c>
      <c r="AW132" s="262">
        <v>1.7639999999999999E-2</v>
      </c>
      <c r="AX132" s="262">
        <v>3.1200000000000004E-3</v>
      </c>
      <c r="AY132" s="262">
        <v>7.62E-3</v>
      </c>
      <c r="AZ132" s="262">
        <v>9.0600000000000003E-3</v>
      </c>
      <c r="BA132" s="262">
        <v>1.0620000000000001E-2</v>
      </c>
      <c r="BB132" s="262">
        <v>9.8399999999999998E-3</v>
      </c>
      <c r="BC132" s="262">
        <v>1.89E-2</v>
      </c>
      <c r="BD132" s="262">
        <v>6.8399999999999997E-3</v>
      </c>
      <c r="BE132" s="262">
        <v>8.2200000000000016E-3</v>
      </c>
      <c r="BF132" s="262">
        <v>6.96E-3</v>
      </c>
      <c r="BG132" s="262">
        <v>8.1600000000000006E-3</v>
      </c>
      <c r="BH132" s="262">
        <v>1.2240000000000001E-2</v>
      </c>
      <c r="BI132" s="262">
        <v>1.554E-2</v>
      </c>
      <c r="BJ132" s="262">
        <v>4.6800000000000001E-3</v>
      </c>
      <c r="BK132" s="262">
        <v>4.5000000000000005E-3</v>
      </c>
      <c r="BL132" s="262">
        <v>3.9000000000000003E-3</v>
      </c>
      <c r="BM132" s="262">
        <v>1.158E-2</v>
      </c>
      <c r="BN132" s="262">
        <v>8.5199999999999998E-3</v>
      </c>
      <c r="BO132" s="262">
        <v>1.26E-2</v>
      </c>
      <c r="BP132" s="262">
        <v>9.8999999999999991E-3</v>
      </c>
    </row>
    <row r="133" spans="1:68" x14ac:dyDescent="0.25">
      <c r="C133" s="254" t="s">
        <v>690</v>
      </c>
      <c r="D133" s="255">
        <f t="shared" si="7"/>
        <v>2.6317593992803881E-2</v>
      </c>
      <c r="E133" s="260">
        <f t="shared" si="8"/>
        <v>504.69250000000005</v>
      </c>
      <c r="F133" s="255">
        <f t="shared" si="9"/>
        <v>2.6570666168295808E-2</v>
      </c>
      <c r="G133" s="260">
        <f t="shared" si="10"/>
        <v>1375172.79874</v>
      </c>
      <c r="H133" s="255">
        <f t="shared" si="11"/>
        <v>-0.32349845221906137</v>
      </c>
      <c r="I133" s="260">
        <f t="shared" si="12"/>
        <v>99.047550505926381</v>
      </c>
      <c r="J133" s="262">
        <v>2.886E-2</v>
      </c>
      <c r="K133" s="262">
        <v>5.5120000000000002E-2</v>
      </c>
      <c r="L133" s="262">
        <v>1.6639999999999999E-2</v>
      </c>
      <c r="M133" s="262">
        <v>2.0799999999999999E-2</v>
      </c>
      <c r="N133" s="262">
        <v>1.17E-2</v>
      </c>
      <c r="O133" s="262">
        <v>1.6899999999999998E-2</v>
      </c>
      <c r="P133" s="262">
        <v>4.1860000000000001E-2</v>
      </c>
      <c r="Q133" s="262">
        <v>2.7560000000000001E-2</v>
      </c>
      <c r="R133" s="262">
        <v>1.43E-2</v>
      </c>
      <c r="S133" s="262">
        <v>1.5599999999999999E-2</v>
      </c>
      <c r="T133" s="262">
        <v>2.5479999999999999E-2</v>
      </c>
      <c r="U133" s="262">
        <v>2.2879999999999998E-2</v>
      </c>
      <c r="V133" s="262">
        <v>2.496E-2</v>
      </c>
      <c r="W133" s="262">
        <v>7.6179999999999998E-2</v>
      </c>
      <c r="X133" s="262">
        <v>6.0059999999999995E-2</v>
      </c>
      <c r="Y133" s="262">
        <v>6.9159999999999999E-2</v>
      </c>
      <c r="Z133" s="262">
        <v>7.175999999999999E-2</v>
      </c>
      <c r="AA133" s="262">
        <v>2.3140000000000001E-2</v>
      </c>
      <c r="AB133" s="262">
        <v>2.9379999999999996E-2</v>
      </c>
      <c r="AC133" s="262">
        <v>5.1479999999999998E-2</v>
      </c>
      <c r="AD133" s="262">
        <v>9.8799999999999999E-3</v>
      </c>
      <c r="AE133" s="262">
        <v>1.014E-2</v>
      </c>
      <c r="AF133" s="262">
        <v>1.7160000000000002E-2</v>
      </c>
      <c r="AG133" s="262">
        <v>2.3400000000000001E-2</v>
      </c>
      <c r="AH133" s="262">
        <v>1.5859999999999999E-2</v>
      </c>
      <c r="AI133" s="262">
        <v>2.0539999999999999E-2</v>
      </c>
      <c r="AJ133" s="262">
        <v>2.4699999999999996E-2</v>
      </c>
      <c r="AK133" s="262">
        <v>2.6779999999999998E-2</v>
      </c>
      <c r="AL133" s="262">
        <v>2.002E-2</v>
      </c>
      <c r="AM133" s="262">
        <v>2.496E-2</v>
      </c>
      <c r="AN133" s="262">
        <v>5.0179999999999995E-2</v>
      </c>
      <c r="AO133" s="262">
        <v>4.4979999999999999E-2</v>
      </c>
      <c r="AP133" s="262">
        <v>2.6259999999999999E-2</v>
      </c>
      <c r="AQ133" s="262">
        <v>4.4979999999999999E-2</v>
      </c>
      <c r="AR133" s="262">
        <v>5.0439999999999999E-2</v>
      </c>
      <c r="AS133" s="262">
        <v>3.4840000000000003E-2</v>
      </c>
      <c r="AT133" s="262">
        <v>2.392E-2</v>
      </c>
      <c r="AU133" s="262">
        <v>2.2359999999999998E-2</v>
      </c>
      <c r="AV133" s="262">
        <v>2.1059999999999999E-2</v>
      </c>
      <c r="AW133" s="262">
        <v>1.274E-2</v>
      </c>
      <c r="AX133" s="262">
        <v>1.95E-2</v>
      </c>
      <c r="AY133" s="262">
        <v>2.8340000000000001E-2</v>
      </c>
      <c r="AZ133" s="262">
        <v>2.6779999999999998E-2</v>
      </c>
      <c r="BA133" s="262">
        <v>2.2099999999999998E-2</v>
      </c>
      <c r="BB133" s="262">
        <v>3.354E-2</v>
      </c>
      <c r="BC133" s="262">
        <v>5.2519999999999997E-2</v>
      </c>
      <c r="BD133" s="262">
        <v>2.0799999999999999E-2</v>
      </c>
      <c r="BE133" s="262">
        <v>2.1579999999999998E-2</v>
      </c>
      <c r="BF133" s="262">
        <v>2.392E-2</v>
      </c>
      <c r="BG133" s="262">
        <v>2.9639999999999996E-2</v>
      </c>
      <c r="BH133" s="262">
        <v>3.0679999999999995E-2</v>
      </c>
      <c r="BI133" s="262">
        <v>2.8080000000000001E-2</v>
      </c>
      <c r="BJ133" s="262">
        <v>2.912E-2</v>
      </c>
      <c r="BK133" s="262">
        <v>6.3960000000000003E-2</v>
      </c>
      <c r="BL133" s="262">
        <v>3.3020000000000001E-2</v>
      </c>
      <c r="BM133" s="262">
        <v>2.7820000000000001E-2</v>
      </c>
      <c r="BN133" s="262">
        <v>2.6519999999999998E-2</v>
      </c>
      <c r="BO133" s="262">
        <v>2.8340000000000001E-2</v>
      </c>
      <c r="BP133" s="262">
        <v>2.7820000000000001E-2</v>
      </c>
    </row>
    <row r="134" spans="1:68" x14ac:dyDescent="0.25">
      <c r="C134" s="254" t="s">
        <v>691</v>
      </c>
      <c r="D134" s="255">
        <f t="shared" si="7"/>
        <v>0.10580465974865727</v>
      </c>
      <c r="E134" s="260">
        <f t="shared" si="8"/>
        <v>2029.0159600000004</v>
      </c>
      <c r="F134" s="255">
        <f t="shared" si="9"/>
        <v>0.10887367598951221</v>
      </c>
      <c r="G134" s="260">
        <f t="shared" si="10"/>
        <v>5634789.7629400017</v>
      </c>
      <c r="H134" s="255">
        <f t="shared" si="11"/>
        <v>-0.28036915939656754</v>
      </c>
      <c r="I134" s="260">
        <f t="shared" si="12"/>
        <v>97.181121870863834</v>
      </c>
      <c r="J134" s="262">
        <v>7.737999999999999E-2</v>
      </c>
      <c r="K134" s="262">
        <v>0.11024</v>
      </c>
      <c r="L134" s="262">
        <v>5.2999999999999999E-2</v>
      </c>
      <c r="M134" s="262">
        <v>6.359999999999999E-2</v>
      </c>
      <c r="N134" s="262">
        <v>5.5120000000000002E-2</v>
      </c>
      <c r="O134" s="262">
        <v>5.2999999999999999E-2</v>
      </c>
      <c r="P134" s="262">
        <v>0.11024</v>
      </c>
      <c r="Q134" s="262">
        <v>7.2080000000000005E-2</v>
      </c>
      <c r="R134" s="262">
        <v>4.3459999999999999E-2</v>
      </c>
      <c r="S134" s="262">
        <v>6.1479999999999993E-2</v>
      </c>
      <c r="T134" s="262">
        <v>7.8439999999999996E-2</v>
      </c>
      <c r="U134" s="262">
        <v>8.1619999999999998E-2</v>
      </c>
      <c r="V134" s="262">
        <v>0.12825999999999999</v>
      </c>
      <c r="W134" s="262">
        <v>0.10388</v>
      </c>
      <c r="X134" s="262">
        <v>0.1855</v>
      </c>
      <c r="Y134" s="262">
        <v>0.12931999999999999</v>
      </c>
      <c r="Z134" s="262">
        <v>0.13250000000000001</v>
      </c>
      <c r="AA134" s="262">
        <v>6.2539999999999998E-2</v>
      </c>
      <c r="AB134" s="262">
        <v>0.13250000000000001</v>
      </c>
      <c r="AC134" s="262">
        <v>9.6460000000000004E-2</v>
      </c>
      <c r="AD134" s="262">
        <v>6.5720000000000001E-2</v>
      </c>
      <c r="AE134" s="262">
        <v>4.4519999999999997E-2</v>
      </c>
      <c r="AF134" s="262">
        <v>7.737999999999999E-2</v>
      </c>
      <c r="AG134" s="262">
        <v>7.737999999999999E-2</v>
      </c>
      <c r="AH134" s="262">
        <v>8.5860000000000006E-2</v>
      </c>
      <c r="AI134" s="262">
        <v>8.5860000000000006E-2</v>
      </c>
      <c r="AJ134" s="262">
        <v>9.1159999999999991E-2</v>
      </c>
      <c r="AK134" s="262">
        <v>9.01E-2</v>
      </c>
      <c r="AL134" s="262">
        <v>7.2080000000000005E-2</v>
      </c>
      <c r="AM134" s="262">
        <v>9.1159999999999991E-2</v>
      </c>
      <c r="AN134" s="262">
        <v>0.17277999999999999</v>
      </c>
      <c r="AO134" s="262">
        <v>0.16006000000000001</v>
      </c>
      <c r="AP134" s="262">
        <v>9.3280000000000002E-2</v>
      </c>
      <c r="AQ134" s="262">
        <v>0.33814</v>
      </c>
      <c r="AR134" s="262">
        <v>0.318</v>
      </c>
      <c r="AS134" s="262">
        <v>0.19716</v>
      </c>
      <c r="AT134" s="262">
        <v>0.11554</v>
      </c>
      <c r="AU134" s="262">
        <v>0.11554</v>
      </c>
      <c r="AV134" s="262">
        <v>0.12189999999999998</v>
      </c>
      <c r="AW134" s="262">
        <v>0.15794</v>
      </c>
      <c r="AX134" s="262">
        <v>9.01E-2</v>
      </c>
      <c r="AY134" s="262">
        <v>0.11448</v>
      </c>
      <c r="AZ134" s="262">
        <v>0.11872000000000001</v>
      </c>
      <c r="BA134" s="262">
        <v>0.12614</v>
      </c>
      <c r="BB134" s="262">
        <v>0.13038</v>
      </c>
      <c r="BC134" s="262">
        <v>0.17383999999999999</v>
      </c>
      <c r="BD134" s="262">
        <v>0.11872000000000001</v>
      </c>
      <c r="BE134" s="262">
        <v>0.13886000000000001</v>
      </c>
      <c r="BF134" s="262">
        <v>0.17172000000000001</v>
      </c>
      <c r="BG134" s="262">
        <v>0.16006000000000001</v>
      </c>
      <c r="BH134" s="262">
        <v>0.17913999999999999</v>
      </c>
      <c r="BI134" s="262">
        <v>0.14522000000000002</v>
      </c>
      <c r="BJ134" s="262">
        <v>9.3280000000000002E-2</v>
      </c>
      <c r="BK134" s="262">
        <v>0.13991999999999999</v>
      </c>
      <c r="BL134" s="262">
        <v>0.11448</v>
      </c>
      <c r="BM134" s="262">
        <v>0.13355999999999998</v>
      </c>
      <c r="BN134" s="262">
        <v>0.13674</v>
      </c>
      <c r="BO134" s="262">
        <v>0.14839999999999998</v>
      </c>
      <c r="BP134" s="262">
        <v>0.17595999999999998</v>
      </c>
    </row>
    <row r="135" spans="1:68" x14ac:dyDescent="0.25">
      <c r="B135" s="254" t="s">
        <v>692</v>
      </c>
      <c r="C135" s="254" t="s">
        <v>283</v>
      </c>
      <c r="D135" s="255">
        <f t="shared" si="7"/>
        <v>0.24341884549199563</v>
      </c>
      <c r="E135" s="260">
        <f t="shared" si="8"/>
        <v>4668.0432000000001</v>
      </c>
      <c r="F135" s="255">
        <f t="shared" si="9"/>
        <v>0.24599443362051809</v>
      </c>
      <c r="G135" s="260">
        <f t="shared" si="10"/>
        <v>12731515.71036</v>
      </c>
      <c r="H135" s="255">
        <f t="shared" si="11"/>
        <v>-0.3071198112253079</v>
      </c>
      <c r="I135" s="260">
        <f t="shared" si="12"/>
        <v>98.952989264588126</v>
      </c>
      <c r="J135" s="262">
        <v>0.11868000000000001</v>
      </c>
      <c r="K135" s="262">
        <v>0.17112000000000002</v>
      </c>
      <c r="L135" s="262">
        <v>9.1080000000000008E-2</v>
      </c>
      <c r="M135" s="262">
        <v>8.2799999999999999E-2</v>
      </c>
      <c r="N135" s="262">
        <v>6.9000000000000006E-2</v>
      </c>
      <c r="O135" s="262">
        <v>6.3480000000000009E-2</v>
      </c>
      <c r="P135" s="262">
        <v>0.19596</v>
      </c>
      <c r="Q135" s="262">
        <v>0.10212</v>
      </c>
      <c r="R135" s="262">
        <v>6.6240000000000007E-2</v>
      </c>
      <c r="S135" s="262">
        <v>8.2799999999999999E-2</v>
      </c>
      <c r="T135" s="262">
        <v>0.11592000000000001</v>
      </c>
      <c r="U135" s="262">
        <v>0.11592000000000001</v>
      </c>
      <c r="V135" s="262">
        <v>0.25668000000000002</v>
      </c>
      <c r="W135" s="262">
        <v>0.25944</v>
      </c>
      <c r="X135" s="262">
        <v>0.54372000000000009</v>
      </c>
      <c r="Y135" s="262">
        <v>0.43884000000000006</v>
      </c>
      <c r="Z135" s="262">
        <v>0.52439999999999998</v>
      </c>
      <c r="AA135" s="262">
        <v>8.832000000000001E-2</v>
      </c>
      <c r="AB135" s="262">
        <v>0.26496000000000003</v>
      </c>
      <c r="AC135" s="262">
        <v>0.44160000000000005</v>
      </c>
      <c r="AD135" s="262">
        <v>9.1080000000000008E-2</v>
      </c>
      <c r="AE135" s="262">
        <v>6.9000000000000006E-2</v>
      </c>
      <c r="AF135" s="262">
        <v>0.11592000000000001</v>
      </c>
      <c r="AG135" s="262">
        <v>9.3840000000000021E-2</v>
      </c>
      <c r="AH135" s="262">
        <v>0.23736000000000002</v>
      </c>
      <c r="AI135" s="262">
        <v>0.12420000000000002</v>
      </c>
      <c r="AJ135" s="262">
        <v>0.14628000000000002</v>
      </c>
      <c r="AK135" s="262">
        <v>0.19320000000000001</v>
      </c>
      <c r="AL135" s="262">
        <v>9.6600000000000005E-2</v>
      </c>
      <c r="AM135" s="262">
        <v>0.18768000000000004</v>
      </c>
      <c r="AN135" s="262">
        <v>0.44160000000000005</v>
      </c>
      <c r="AO135" s="262">
        <v>0.25116000000000005</v>
      </c>
      <c r="AP135" s="262">
        <v>0.15456000000000003</v>
      </c>
      <c r="AQ135" s="262">
        <v>0.57408000000000003</v>
      </c>
      <c r="AR135" s="262">
        <v>0.52992000000000006</v>
      </c>
      <c r="AS135" s="262">
        <v>0.53268000000000004</v>
      </c>
      <c r="AT135" s="262">
        <v>0.25116000000000005</v>
      </c>
      <c r="AU135" s="262">
        <v>0.22908000000000001</v>
      </c>
      <c r="AV135" s="262">
        <v>0.24564000000000002</v>
      </c>
      <c r="AW135" s="262">
        <v>0.39468000000000003</v>
      </c>
      <c r="AX135" s="262">
        <v>0.19596</v>
      </c>
      <c r="AY135" s="262">
        <v>0.23736000000000002</v>
      </c>
      <c r="AZ135" s="262">
        <v>0.26219999999999999</v>
      </c>
      <c r="BA135" s="262">
        <v>0.33948</v>
      </c>
      <c r="BB135" s="262">
        <v>0.46368000000000004</v>
      </c>
      <c r="BC135" s="262">
        <v>0.621</v>
      </c>
      <c r="BD135" s="262">
        <v>0.34224000000000004</v>
      </c>
      <c r="BE135" s="262">
        <v>0.44988</v>
      </c>
      <c r="BF135" s="262">
        <v>0.39744000000000002</v>
      </c>
      <c r="BG135" s="262">
        <v>0.33948</v>
      </c>
      <c r="BH135" s="262">
        <v>0.40848000000000001</v>
      </c>
      <c r="BI135" s="262">
        <v>0.40572000000000003</v>
      </c>
      <c r="BJ135" s="262">
        <v>0.41400000000000003</v>
      </c>
      <c r="BK135" s="262">
        <v>0.62652000000000008</v>
      </c>
      <c r="BL135" s="262">
        <v>0.52163999999999999</v>
      </c>
      <c r="BM135" s="262">
        <v>0.35604000000000002</v>
      </c>
      <c r="BN135" s="262">
        <v>0.46092</v>
      </c>
      <c r="BO135" s="262">
        <v>0.47748000000000002</v>
      </c>
      <c r="BP135" s="262">
        <v>0.61272000000000015</v>
      </c>
    </row>
    <row r="136" spans="1:68" x14ac:dyDescent="0.25">
      <c r="C136" s="254" t="s">
        <v>285</v>
      </c>
      <c r="D136" s="255">
        <f t="shared" si="7"/>
        <v>0.47699738645252115</v>
      </c>
      <c r="E136" s="260">
        <f t="shared" si="8"/>
        <v>9147.3788799999984</v>
      </c>
      <c r="F136" s="255">
        <f t="shared" si="9"/>
        <v>0.46431829464112834</v>
      </c>
      <c r="G136" s="260">
        <f t="shared" si="10"/>
        <v>24030932.63463999</v>
      </c>
      <c r="H136" s="255">
        <f t="shared" si="11"/>
        <v>0.44506544285619448</v>
      </c>
      <c r="I136" s="260">
        <f t="shared" si="12"/>
        <v>102.7306896923354</v>
      </c>
      <c r="J136" s="262">
        <v>0.33983999999999998</v>
      </c>
      <c r="K136" s="262">
        <v>0.43424000000000001</v>
      </c>
      <c r="L136" s="262">
        <v>0.32096000000000002</v>
      </c>
      <c r="M136" s="262">
        <v>0.40119999999999995</v>
      </c>
      <c r="N136" s="262">
        <v>0.34927999999999998</v>
      </c>
      <c r="O136" s="262">
        <v>0.38231999999999999</v>
      </c>
      <c r="P136" s="262">
        <v>0.44367999999999996</v>
      </c>
      <c r="Q136" s="262">
        <v>0.41536000000000001</v>
      </c>
      <c r="R136" s="262">
        <v>0.31624000000000002</v>
      </c>
      <c r="S136" s="262">
        <v>0.42008000000000001</v>
      </c>
      <c r="T136" s="262">
        <v>0.49559999999999998</v>
      </c>
      <c r="U136" s="262">
        <v>0.53335999999999995</v>
      </c>
      <c r="V136" s="262">
        <v>0.52864</v>
      </c>
      <c r="W136" s="262">
        <v>0.51448000000000005</v>
      </c>
      <c r="X136" s="262">
        <v>0.37287999999999999</v>
      </c>
      <c r="Y136" s="262">
        <v>0.43424000000000001</v>
      </c>
      <c r="Z136" s="262">
        <v>0.40591999999999995</v>
      </c>
      <c r="AA136" s="262">
        <v>0.44367999999999996</v>
      </c>
      <c r="AB136" s="262">
        <v>0.51448000000000005</v>
      </c>
      <c r="AC136" s="262">
        <v>0.44367999999999996</v>
      </c>
      <c r="AD136" s="262">
        <v>0.46727999999999997</v>
      </c>
      <c r="AE136" s="262">
        <v>0.43424000000000001</v>
      </c>
      <c r="AF136" s="262">
        <v>0.49559999999999998</v>
      </c>
      <c r="AG136" s="262">
        <v>0.45783999999999997</v>
      </c>
      <c r="AH136" s="262">
        <v>0.49087999999999998</v>
      </c>
      <c r="AI136" s="262">
        <v>0.51919999999999999</v>
      </c>
      <c r="AJ136" s="262">
        <v>0.53807999999999989</v>
      </c>
      <c r="AK136" s="262">
        <v>0.50504000000000004</v>
      </c>
      <c r="AL136" s="262">
        <v>0.46727999999999997</v>
      </c>
      <c r="AM136" s="262">
        <v>0.56167999999999996</v>
      </c>
      <c r="AN136" s="262">
        <v>0.47671999999999998</v>
      </c>
      <c r="AO136" s="262">
        <v>0.52392000000000005</v>
      </c>
      <c r="AP136" s="262">
        <v>0.52392000000000005</v>
      </c>
      <c r="AQ136" s="262">
        <v>0.29736000000000001</v>
      </c>
      <c r="AR136" s="262">
        <v>0.34927999999999998</v>
      </c>
      <c r="AS136" s="262">
        <v>0.39175999999999994</v>
      </c>
      <c r="AT136" s="262">
        <v>0.52864</v>
      </c>
      <c r="AU136" s="262">
        <v>0.52392000000000005</v>
      </c>
      <c r="AV136" s="262">
        <v>0.54279999999999995</v>
      </c>
      <c r="AW136" s="262">
        <v>0.47671999999999998</v>
      </c>
      <c r="AX136" s="262">
        <v>0.50504000000000004</v>
      </c>
      <c r="AY136" s="262">
        <v>0.50504000000000004</v>
      </c>
      <c r="AZ136" s="262">
        <v>0.50975999999999999</v>
      </c>
      <c r="BA136" s="262">
        <v>0.50504000000000004</v>
      </c>
      <c r="BB136" s="262">
        <v>0.45783999999999997</v>
      </c>
      <c r="BC136" s="262">
        <v>0.33983999999999998</v>
      </c>
      <c r="BD136" s="262">
        <v>0.49559999999999998</v>
      </c>
      <c r="BE136" s="262">
        <v>0.45783999999999997</v>
      </c>
      <c r="BF136" s="262">
        <v>0.48143999999999998</v>
      </c>
      <c r="BG136" s="262">
        <v>0.50504000000000004</v>
      </c>
      <c r="BH136" s="262">
        <v>0.48143999999999998</v>
      </c>
      <c r="BI136" s="262">
        <v>0.46727999999999997</v>
      </c>
      <c r="BJ136" s="262">
        <v>0.46255999999999997</v>
      </c>
      <c r="BK136" s="262">
        <v>0.33039999999999997</v>
      </c>
      <c r="BL136" s="262">
        <v>0.40591999999999995</v>
      </c>
      <c r="BM136" s="262">
        <v>0.47199999999999998</v>
      </c>
      <c r="BN136" s="262">
        <v>0.43424000000000001</v>
      </c>
      <c r="BO136" s="262">
        <v>0.42480000000000001</v>
      </c>
      <c r="BP136" s="262">
        <v>0.34455999999999998</v>
      </c>
    </row>
    <row r="137" spans="1:68" x14ac:dyDescent="0.25">
      <c r="C137" s="254" t="s">
        <v>287</v>
      </c>
      <c r="D137" s="255">
        <f t="shared" si="7"/>
        <v>0.22644872764248841</v>
      </c>
      <c r="E137" s="260">
        <f t="shared" si="8"/>
        <v>4342.60725</v>
      </c>
      <c r="F137" s="255">
        <f t="shared" si="9"/>
        <v>0.23300360388597882</v>
      </c>
      <c r="G137" s="260">
        <f t="shared" si="10"/>
        <v>12059171.4202</v>
      </c>
      <c r="H137" s="255">
        <f t="shared" si="11"/>
        <v>0.18376814418211812</v>
      </c>
      <c r="I137" s="260">
        <f t="shared" si="12"/>
        <v>97.186791906146624</v>
      </c>
      <c r="J137" s="262">
        <v>0.3075</v>
      </c>
      <c r="K137" s="262">
        <v>0.26855000000000001</v>
      </c>
      <c r="L137" s="262">
        <v>0.43459999999999999</v>
      </c>
      <c r="M137" s="262">
        <v>0.40384999999999999</v>
      </c>
      <c r="N137" s="262">
        <v>0.41204999999999992</v>
      </c>
      <c r="O137" s="262">
        <v>0.43254999999999993</v>
      </c>
      <c r="P137" s="262">
        <v>0.29314999999999997</v>
      </c>
      <c r="Q137" s="262">
        <v>0.38539999999999996</v>
      </c>
      <c r="R137" s="262">
        <v>0.44894999999999996</v>
      </c>
      <c r="S137" s="262">
        <v>0.38949999999999996</v>
      </c>
      <c r="T137" s="262">
        <v>0.31159999999999999</v>
      </c>
      <c r="U137" s="262">
        <v>0.28289999999999998</v>
      </c>
      <c r="V137" s="262">
        <v>0.17834999999999998</v>
      </c>
      <c r="W137" s="262">
        <v>0.1845</v>
      </c>
      <c r="X137" s="262">
        <v>8.2000000000000003E-2</v>
      </c>
      <c r="Y137" s="262">
        <v>0.1148</v>
      </c>
      <c r="Z137" s="262">
        <v>7.1749999999999994E-2</v>
      </c>
      <c r="AA137" s="262">
        <v>0.39564999999999995</v>
      </c>
      <c r="AB137" s="262">
        <v>0.19679999999999997</v>
      </c>
      <c r="AC137" s="262">
        <v>0.10454999999999999</v>
      </c>
      <c r="AD137" s="262">
        <v>0.35054999999999997</v>
      </c>
      <c r="AE137" s="262">
        <v>0.38335000000000002</v>
      </c>
      <c r="AF137" s="262">
        <v>0.31159999999999999</v>
      </c>
      <c r="AG137" s="262">
        <v>0.35669999999999996</v>
      </c>
      <c r="AH137" s="262">
        <v>0.22550000000000001</v>
      </c>
      <c r="AI137" s="262">
        <v>0.3034</v>
      </c>
      <c r="AJ137" s="262">
        <v>0.26034999999999997</v>
      </c>
      <c r="AK137" s="262">
        <v>0.25829999999999997</v>
      </c>
      <c r="AL137" s="262">
        <v>0.33824999999999994</v>
      </c>
      <c r="AM137" s="262">
        <v>0.20704999999999998</v>
      </c>
      <c r="AN137" s="262">
        <v>7.5850000000000001E-2</v>
      </c>
      <c r="AO137" s="262">
        <v>0.18654999999999999</v>
      </c>
      <c r="AP137" s="262">
        <v>0.26445000000000002</v>
      </c>
      <c r="AQ137" s="262">
        <v>8.6099999999999996E-2</v>
      </c>
      <c r="AR137" s="262">
        <v>0.10249999999999999</v>
      </c>
      <c r="AS137" s="262">
        <v>6.7650000000000002E-2</v>
      </c>
      <c r="AT137" s="262">
        <v>0.17834999999999998</v>
      </c>
      <c r="AU137" s="262">
        <v>0.20294999999999999</v>
      </c>
      <c r="AV137" s="262">
        <v>0.17834999999999998</v>
      </c>
      <c r="AW137" s="262">
        <v>0.11889999999999998</v>
      </c>
      <c r="AX137" s="262">
        <v>0.23574999999999996</v>
      </c>
      <c r="AY137" s="262">
        <v>0.20499999999999999</v>
      </c>
      <c r="AZ137" s="262">
        <v>0.1845</v>
      </c>
      <c r="BA137" s="262">
        <v>0.1394</v>
      </c>
      <c r="BB137" s="262">
        <v>7.5850000000000001E-2</v>
      </c>
      <c r="BC137" s="262">
        <v>5.1249999999999997E-2</v>
      </c>
      <c r="BD137" s="262">
        <v>0.12914999999999999</v>
      </c>
      <c r="BE137" s="262">
        <v>9.2249999999999999E-2</v>
      </c>
      <c r="BF137" s="262">
        <v>0.10454999999999999</v>
      </c>
      <c r="BG137" s="262">
        <v>0.12709999999999999</v>
      </c>
      <c r="BH137" s="262">
        <v>0.10454999999999999</v>
      </c>
      <c r="BI137" s="262">
        <v>0.10045</v>
      </c>
      <c r="BJ137" s="262">
        <v>0.10045</v>
      </c>
      <c r="BK137" s="262">
        <v>4.5099999999999994E-2</v>
      </c>
      <c r="BL137" s="262">
        <v>7.1749999999999994E-2</v>
      </c>
      <c r="BM137" s="262">
        <v>0.13735</v>
      </c>
      <c r="BN137" s="262">
        <v>7.7899999999999997E-2</v>
      </c>
      <c r="BO137" s="262">
        <v>7.7899999999999997E-2</v>
      </c>
      <c r="BP137" s="262">
        <v>4.3049999999999998E-2</v>
      </c>
    </row>
    <row r="138" spans="1:68" x14ac:dyDescent="0.25">
      <c r="C138" s="254" t="s">
        <v>289</v>
      </c>
      <c r="D138" s="255">
        <f t="shared" si="7"/>
        <v>5.2500669030609577E-2</v>
      </c>
      <c r="E138" s="260">
        <f t="shared" si="8"/>
        <v>1006.8053299999999</v>
      </c>
      <c r="F138" s="255">
        <f t="shared" si="9"/>
        <v>5.7330707248919449E-2</v>
      </c>
      <c r="G138" s="260">
        <f t="shared" si="10"/>
        <v>2967167.9528800007</v>
      </c>
      <c r="H138" s="255">
        <f t="shared" si="11"/>
        <v>-8.0784338001004766E-3</v>
      </c>
      <c r="I138" s="260">
        <f t="shared" si="12"/>
        <v>91.575128844410159</v>
      </c>
      <c r="J138" s="262">
        <v>0.14616999999999999</v>
      </c>
      <c r="K138" s="262">
        <v>0.11045000000000001</v>
      </c>
      <c r="L138" s="262">
        <v>0.15181</v>
      </c>
      <c r="M138" s="262">
        <v>0.12032</v>
      </c>
      <c r="N138" s="262">
        <v>0.16732</v>
      </c>
      <c r="O138" s="262">
        <v>0.12454999999999999</v>
      </c>
      <c r="P138" s="262">
        <v>6.0630000000000003E-2</v>
      </c>
      <c r="Q138" s="262">
        <v>9.2590000000000006E-2</v>
      </c>
      <c r="R138" s="262">
        <v>0.16591</v>
      </c>
      <c r="S138" s="262">
        <v>0.10763</v>
      </c>
      <c r="T138" s="262">
        <v>7.8960000000000002E-2</v>
      </c>
      <c r="U138" s="262">
        <v>6.5799999999999997E-2</v>
      </c>
      <c r="V138" s="262">
        <v>2.9139999999999999E-2</v>
      </c>
      <c r="W138" s="262">
        <v>2.162E-2</v>
      </c>
      <c r="X138" s="262">
        <v>2.0209999999999999E-2</v>
      </c>
      <c r="Y138" s="262">
        <v>2.0209999999999999E-2</v>
      </c>
      <c r="Z138" s="262">
        <v>1.504E-2</v>
      </c>
      <c r="AA138" s="262">
        <v>7.7079999999999996E-2</v>
      </c>
      <c r="AB138" s="262">
        <v>2.6789999999999998E-2</v>
      </c>
      <c r="AC138" s="262">
        <v>2.256E-2</v>
      </c>
      <c r="AD138" s="262">
        <v>9.7289999999999988E-2</v>
      </c>
      <c r="AE138" s="262">
        <v>0.11515</v>
      </c>
      <c r="AF138" s="262">
        <v>7.238E-2</v>
      </c>
      <c r="AG138" s="262">
        <v>9.3060000000000004E-2</v>
      </c>
      <c r="AH138" s="262">
        <v>6.6739999999999994E-2</v>
      </c>
      <c r="AI138" s="262">
        <v>5.9220000000000002E-2</v>
      </c>
      <c r="AJ138" s="262">
        <v>5.5459999999999995E-2</v>
      </c>
      <c r="AK138" s="262">
        <v>5.6869999999999997E-2</v>
      </c>
      <c r="AL138" s="262">
        <v>0.10010999999999999</v>
      </c>
      <c r="AM138" s="262">
        <v>3.9949999999999999E-2</v>
      </c>
      <c r="AN138" s="262">
        <v>3.5250000000000004E-2</v>
      </c>
      <c r="AO138" s="262">
        <v>3.243E-2</v>
      </c>
      <c r="AP138" s="262">
        <v>4.9350000000000005E-2</v>
      </c>
      <c r="AQ138" s="262">
        <v>3.9009999999999996E-2</v>
      </c>
      <c r="AR138" s="262">
        <v>3.1960000000000002E-2</v>
      </c>
      <c r="AS138" s="262">
        <v>1.8800000000000001E-2</v>
      </c>
      <c r="AT138" s="262">
        <v>3.9949999999999999E-2</v>
      </c>
      <c r="AU138" s="262">
        <v>3.3840000000000002E-2</v>
      </c>
      <c r="AV138" s="262">
        <v>3.1490000000000004E-2</v>
      </c>
      <c r="AW138" s="262">
        <v>2.5850000000000001E-2</v>
      </c>
      <c r="AX138" s="262">
        <v>5.4049999999999994E-2</v>
      </c>
      <c r="AY138" s="262">
        <v>4.4179999999999997E-2</v>
      </c>
      <c r="AZ138" s="262">
        <v>3.9480000000000001E-2</v>
      </c>
      <c r="BA138" s="262">
        <v>2.5380000000000003E-2</v>
      </c>
      <c r="BB138" s="262">
        <v>1.457E-2</v>
      </c>
      <c r="BC138" s="262">
        <v>1.034E-2</v>
      </c>
      <c r="BD138" s="262">
        <v>2.3029999999999998E-2</v>
      </c>
      <c r="BE138" s="262">
        <v>1.222E-2</v>
      </c>
      <c r="BF138" s="262">
        <v>1.6920000000000001E-2</v>
      </c>
      <c r="BG138" s="262">
        <v>1.6920000000000001E-2</v>
      </c>
      <c r="BH138" s="262">
        <v>1.5980000000000001E-2</v>
      </c>
      <c r="BI138" s="262">
        <v>1.7860000000000001E-2</v>
      </c>
      <c r="BJ138" s="262">
        <v>1.9269999999999999E-2</v>
      </c>
      <c r="BK138" s="262">
        <v>1.034E-2</v>
      </c>
      <c r="BL138" s="262">
        <v>1.504E-2</v>
      </c>
      <c r="BM138" s="262">
        <v>2.4910000000000002E-2</v>
      </c>
      <c r="BN138" s="262">
        <v>1.41E-2</v>
      </c>
      <c r="BO138" s="262">
        <v>1.2690000000000002E-2</v>
      </c>
      <c r="BP138" s="262">
        <v>8.4600000000000005E-3</v>
      </c>
    </row>
    <row r="139" spans="1:68" x14ac:dyDescent="0.25">
      <c r="B139" s="254" t="s">
        <v>693</v>
      </c>
      <c r="C139" s="254" t="s">
        <v>265</v>
      </c>
      <c r="D139" s="255">
        <f t="shared" si="7"/>
        <v>0.21051001929394586</v>
      </c>
      <c r="E139" s="260">
        <f t="shared" si="8"/>
        <v>4036.9506399999996</v>
      </c>
      <c r="F139" s="255">
        <f t="shared" si="9"/>
        <v>0.21166631139458172</v>
      </c>
      <c r="G139" s="260">
        <f t="shared" si="10"/>
        <v>10954853.446119996</v>
      </c>
      <c r="H139" s="255">
        <f t="shared" si="11"/>
        <v>0.21108362968395314</v>
      </c>
      <c r="I139" s="260">
        <f t="shared" si="12"/>
        <v>99.453719350510937</v>
      </c>
      <c r="J139" s="262">
        <v>4.6640000000000001E-2</v>
      </c>
      <c r="K139" s="262">
        <v>4.0279999999999996E-2</v>
      </c>
      <c r="L139" s="262">
        <v>7.6319999999999999E-2</v>
      </c>
      <c r="M139" s="262">
        <v>0.20987999999999998</v>
      </c>
      <c r="N139" s="262">
        <v>0.12508</v>
      </c>
      <c r="O139" s="262">
        <v>0.16747999999999999</v>
      </c>
      <c r="P139" s="262">
        <v>0.23532</v>
      </c>
      <c r="Q139" s="262">
        <v>0.20563999999999999</v>
      </c>
      <c r="R139" s="262">
        <v>0.12508</v>
      </c>
      <c r="S139" s="262">
        <v>0.21199999999999999</v>
      </c>
      <c r="T139" s="262">
        <v>0.30315999999999999</v>
      </c>
      <c r="U139" s="262">
        <v>0.27560000000000001</v>
      </c>
      <c r="V139" s="262">
        <v>0.37524000000000002</v>
      </c>
      <c r="W139" s="262">
        <v>0.18231999999999998</v>
      </c>
      <c r="X139" s="262">
        <v>0.13991999999999999</v>
      </c>
      <c r="Y139" s="262">
        <v>9.5399999999999999E-2</v>
      </c>
      <c r="Z139" s="262">
        <v>0.13991999999999999</v>
      </c>
      <c r="AA139" s="262">
        <v>0.24167999999999998</v>
      </c>
      <c r="AB139" s="262">
        <v>0.36252000000000001</v>
      </c>
      <c r="AC139" s="262">
        <v>0.14627999999999999</v>
      </c>
      <c r="AD139" s="262">
        <v>9.3280000000000002E-2</v>
      </c>
      <c r="AE139" s="262">
        <v>0.14416000000000001</v>
      </c>
      <c r="AF139" s="262">
        <v>0.24379999999999996</v>
      </c>
      <c r="AG139" s="262">
        <v>0.22896</v>
      </c>
      <c r="AH139" s="262">
        <v>0.18231999999999998</v>
      </c>
      <c r="AI139" s="262">
        <v>0.28620000000000001</v>
      </c>
      <c r="AJ139" s="262">
        <v>0.27348</v>
      </c>
      <c r="AK139" s="262">
        <v>0.22684000000000001</v>
      </c>
      <c r="AL139" s="262">
        <v>0.20987999999999998</v>
      </c>
      <c r="AM139" s="262">
        <v>0.34979999999999994</v>
      </c>
      <c r="AN139" s="262">
        <v>0.20776</v>
      </c>
      <c r="AO139" s="262">
        <v>0.34979999999999994</v>
      </c>
      <c r="AP139" s="262">
        <v>0.30103999999999997</v>
      </c>
      <c r="AQ139" s="262">
        <v>0.22048000000000001</v>
      </c>
      <c r="AR139" s="262">
        <v>0.42611999999999994</v>
      </c>
      <c r="AS139" s="262">
        <v>0.12295999999999999</v>
      </c>
      <c r="AT139" s="262">
        <v>0.30103999999999997</v>
      </c>
      <c r="AU139" s="262">
        <v>0.27772000000000002</v>
      </c>
      <c r="AV139" s="262">
        <v>0.30315999999999999</v>
      </c>
      <c r="AW139" s="262">
        <v>0.19716</v>
      </c>
      <c r="AX139" s="262">
        <v>0.16747999999999999</v>
      </c>
      <c r="AY139" s="262">
        <v>0.16324</v>
      </c>
      <c r="AZ139" s="262">
        <v>0.19716</v>
      </c>
      <c r="BA139" s="262">
        <v>0.1802</v>
      </c>
      <c r="BB139" s="262">
        <v>0.12295999999999999</v>
      </c>
      <c r="BC139" s="262">
        <v>7.8439999999999996E-2</v>
      </c>
      <c r="BD139" s="262">
        <v>0.2014</v>
      </c>
      <c r="BE139" s="262">
        <v>0.15687999999999999</v>
      </c>
      <c r="BF139" s="262">
        <v>0.27135999999999999</v>
      </c>
      <c r="BG139" s="262">
        <v>0.31375999999999998</v>
      </c>
      <c r="BH139" s="262">
        <v>0.29044000000000003</v>
      </c>
      <c r="BI139" s="262">
        <v>5.7239999999999999E-2</v>
      </c>
      <c r="BJ139" s="262">
        <v>5.0879999999999995E-2</v>
      </c>
      <c r="BK139" s="262">
        <v>4.24E-2</v>
      </c>
      <c r="BL139" s="262">
        <v>4.6640000000000001E-2</v>
      </c>
      <c r="BM139" s="262">
        <v>6.7839999999999998E-2</v>
      </c>
      <c r="BN139" s="262">
        <v>0.14627999999999999</v>
      </c>
      <c r="BO139" s="262">
        <v>0.12719999999999998</v>
      </c>
      <c r="BP139" s="262">
        <v>9.7519999999999996E-2</v>
      </c>
    </row>
    <row r="140" spans="1:68" x14ac:dyDescent="0.25">
      <c r="C140" s="254" t="s">
        <v>267</v>
      </c>
      <c r="D140" s="255">
        <f t="shared" si="7"/>
        <v>0.26448046826928079</v>
      </c>
      <c r="E140" s="260">
        <f t="shared" si="8"/>
        <v>5071.9419399999979</v>
      </c>
      <c r="F140" s="255">
        <f t="shared" si="9"/>
        <v>0.24779722558655826</v>
      </c>
      <c r="G140" s="260">
        <f t="shared" si="10"/>
        <v>12824819.749399999</v>
      </c>
      <c r="H140" s="255">
        <f t="shared" si="11"/>
        <v>0.55248305208881887</v>
      </c>
      <c r="I140" s="260">
        <f t="shared" si="12"/>
        <v>106.73261883511076</v>
      </c>
      <c r="J140" s="262">
        <v>2.5100000000000001E-2</v>
      </c>
      <c r="K140" s="262">
        <v>1.7570000000000002E-2</v>
      </c>
      <c r="L140" s="262">
        <v>5.5219999999999998E-2</v>
      </c>
      <c r="M140" s="262">
        <v>0.23343000000000003</v>
      </c>
      <c r="N140" s="262">
        <v>0.22841</v>
      </c>
      <c r="O140" s="262">
        <v>0.30873</v>
      </c>
      <c r="P140" s="262">
        <v>0.1255</v>
      </c>
      <c r="Q140" s="262">
        <v>0.19076000000000001</v>
      </c>
      <c r="R140" s="262">
        <v>0.21586</v>
      </c>
      <c r="S140" s="262">
        <v>0.31625999999999999</v>
      </c>
      <c r="T140" s="262">
        <v>0.29869000000000001</v>
      </c>
      <c r="U140" s="262">
        <v>0.36897000000000002</v>
      </c>
      <c r="V140" s="262">
        <v>0.20331000000000002</v>
      </c>
      <c r="W140" s="262">
        <v>0.11044</v>
      </c>
      <c r="X140" s="262">
        <v>2.2589999999999999E-2</v>
      </c>
      <c r="Y140" s="262">
        <v>1.7570000000000002E-2</v>
      </c>
      <c r="Z140" s="262">
        <v>4.2670000000000007E-2</v>
      </c>
      <c r="AA140" s="262">
        <v>0.34888999999999998</v>
      </c>
      <c r="AB140" s="262">
        <v>0.18573999999999999</v>
      </c>
      <c r="AC140" s="262">
        <v>9.0359999999999996E-2</v>
      </c>
      <c r="AD140" s="262">
        <v>0.3765</v>
      </c>
      <c r="AE140" s="262">
        <v>0.35139999999999999</v>
      </c>
      <c r="AF140" s="262">
        <v>0.3765</v>
      </c>
      <c r="AG140" s="262">
        <v>0.33383000000000002</v>
      </c>
      <c r="AH140" s="262">
        <v>0.27861000000000002</v>
      </c>
      <c r="AI140" s="262">
        <v>0.35391</v>
      </c>
      <c r="AJ140" s="262">
        <v>0.36646000000000001</v>
      </c>
      <c r="AK140" s="262">
        <v>0.30370999999999998</v>
      </c>
      <c r="AL140" s="262">
        <v>0.35892999999999997</v>
      </c>
      <c r="AM140" s="262">
        <v>0.32880999999999999</v>
      </c>
      <c r="AN140" s="262">
        <v>0.11044</v>
      </c>
      <c r="AO140" s="262">
        <v>0.26857000000000003</v>
      </c>
      <c r="AP140" s="262">
        <v>0.36897000000000002</v>
      </c>
      <c r="AQ140" s="262">
        <v>3.5140000000000005E-2</v>
      </c>
      <c r="AR140" s="262">
        <v>4.2670000000000007E-2</v>
      </c>
      <c r="AS140" s="262">
        <v>4.2670000000000007E-2</v>
      </c>
      <c r="AT140" s="262">
        <v>0.29869000000000001</v>
      </c>
      <c r="AU140" s="262">
        <v>0.34888999999999998</v>
      </c>
      <c r="AV140" s="262">
        <v>0.32880999999999999</v>
      </c>
      <c r="AW140" s="262">
        <v>0.31124000000000002</v>
      </c>
      <c r="AX140" s="262">
        <v>0.34387000000000001</v>
      </c>
      <c r="AY140" s="262">
        <v>0.32630000000000003</v>
      </c>
      <c r="AZ140" s="262">
        <v>0.34888999999999998</v>
      </c>
      <c r="BA140" s="262">
        <v>0.29869000000000001</v>
      </c>
      <c r="BB140" s="262">
        <v>0.14809</v>
      </c>
      <c r="BC140" s="262">
        <v>5.5219999999999998E-2</v>
      </c>
      <c r="BD140" s="262">
        <v>0.30370999999999998</v>
      </c>
      <c r="BE140" s="262">
        <v>0.16817000000000001</v>
      </c>
      <c r="BF140" s="262">
        <v>5.271E-2</v>
      </c>
      <c r="BG140" s="262">
        <v>6.7770000000000011E-2</v>
      </c>
      <c r="BH140" s="262">
        <v>6.5259999999999999E-2</v>
      </c>
      <c r="BI140" s="262">
        <v>0.20080000000000001</v>
      </c>
      <c r="BJ140" s="262">
        <v>0.12047999999999999</v>
      </c>
      <c r="BK140" s="262">
        <v>3.5140000000000005E-2</v>
      </c>
      <c r="BL140" s="262">
        <v>5.5219999999999998E-2</v>
      </c>
      <c r="BM140" s="262">
        <v>0.20581999999999998</v>
      </c>
      <c r="BN140" s="262">
        <v>0.16566</v>
      </c>
      <c r="BO140" s="262">
        <v>0.15311</v>
      </c>
      <c r="BP140" s="262">
        <v>7.5299999999999992E-2</v>
      </c>
    </row>
    <row r="141" spans="1:68" x14ac:dyDescent="0.25">
      <c r="C141" s="254" t="s">
        <v>269</v>
      </c>
      <c r="D141" s="255">
        <f t="shared" si="7"/>
        <v>0.23517807373416069</v>
      </c>
      <c r="E141" s="260">
        <f t="shared" si="8"/>
        <v>4510.0099199999995</v>
      </c>
      <c r="F141" s="255">
        <f t="shared" si="9"/>
        <v>0.21954424272837761</v>
      </c>
      <c r="G141" s="260">
        <f t="shared" si="10"/>
        <v>11362578.145680001</v>
      </c>
      <c r="H141" s="255">
        <f t="shared" si="11"/>
        <v>0.5461579420798971</v>
      </c>
      <c r="I141" s="260">
        <f t="shared" si="12"/>
        <v>107.12103893570347</v>
      </c>
      <c r="J141" s="262">
        <v>4.4400000000000002E-2</v>
      </c>
      <c r="K141" s="262">
        <v>2.664E-2</v>
      </c>
      <c r="L141" s="262">
        <v>0.13319999999999999</v>
      </c>
      <c r="M141" s="262">
        <v>0.33966000000000002</v>
      </c>
      <c r="N141" s="262">
        <v>0.29526000000000002</v>
      </c>
      <c r="O141" s="262">
        <v>0.38184000000000001</v>
      </c>
      <c r="P141" s="262">
        <v>0.20646</v>
      </c>
      <c r="Q141" s="262">
        <v>0.34632000000000002</v>
      </c>
      <c r="R141" s="262">
        <v>0.40404000000000001</v>
      </c>
      <c r="S141" s="262">
        <v>0.31523999999999996</v>
      </c>
      <c r="T141" s="262">
        <v>0.31301999999999996</v>
      </c>
      <c r="U141" s="262">
        <v>0.25751999999999997</v>
      </c>
      <c r="V141" s="262">
        <v>0.11544</v>
      </c>
      <c r="W141" s="262">
        <v>0.17760000000000001</v>
      </c>
      <c r="X141" s="262">
        <v>1.7760000000000001E-2</v>
      </c>
      <c r="Y141" s="262">
        <v>3.3299999999999996E-2</v>
      </c>
      <c r="Z141" s="262">
        <v>3.5520000000000003E-2</v>
      </c>
      <c r="AA141" s="262">
        <v>0.28194000000000002</v>
      </c>
      <c r="AB141" s="262">
        <v>0.10434</v>
      </c>
      <c r="AC141" s="262">
        <v>9.5460000000000003E-2</v>
      </c>
      <c r="AD141" s="262">
        <v>0.20424</v>
      </c>
      <c r="AE141" s="262">
        <v>0.34632000000000002</v>
      </c>
      <c r="AF141" s="262">
        <v>0.26639999999999997</v>
      </c>
      <c r="AG141" s="262">
        <v>0.33744000000000002</v>
      </c>
      <c r="AH141" s="262">
        <v>0.24864000000000003</v>
      </c>
      <c r="AI141" s="262">
        <v>0.26195999999999997</v>
      </c>
      <c r="AJ141" s="262">
        <v>0.28416000000000002</v>
      </c>
      <c r="AK141" s="262">
        <v>0.27750000000000002</v>
      </c>
      <c r="AL141" s="262">
        <v>0.36852000000000001</v>
      </c>
      <c r="AM141" s="262">
        <v>0.19314000000000001</v>
      </c>
      <c r="AN141" s="262">
        <v>4.8840000000000001E-2</v>
      </c>
      <c r="AO141" s="262">
        <v>0.14208000000000001</v>
      </c>
      <c r="AP141" s="262">
        <v>0.21534</v>
      </c>
      <c r="AQ141" s="262">
        <v>2.2200000000000001E-2</v>
      </c>
      <c r="AR141" s="262">
        <v>2.4420000000000001E-2</v>
      </c>
      <c r="AS141" s="262">
        <v>2.4420000000000001E-2</v>
      </c>
      <c r="AT141" s="262">
        <v>0.16206000000000001</v>
      </c>
      <c r="AU141" s="262">
        <v>0.20424</v>
      </c>
      <c r="AV141" s="262">
        <v>0.19536000000000001</v>
      </c>
      <c r="AW141" s="262">
        <v>0.15761999999999998</v>
      </c>
      <c r="AX141" s="262">
        <v>0.31079999999999997</v>
      </c>
      <c r="AY141" s="262">
        <v>0.29748000000000002</v>
      </c>
      <c r="AZ141" s="262">
        <v>0.24420000000000003</v>
      </c>
      <c r="BA141" s="262">
        <v>0.15096000000000001</v>
      </c>
      <c r="BB141" s="262">
        <v>7.7699999999999991E-2</v>
      </c>
      <c r="BC141" s="262">
        <v>1.5540000000000002E-2</v>
      </c>
      <c r="BD141" s="262">
        <v>0.16428000000000001</v>
      </c>
      <c r="BE141" s="262">
        <v>5.5500000000000001E-2</v>
      </c>
      <c r="BF141" s="262">
        <v>9.9900000000000003E-2</v>
      </c>
      <c r="BG141" s="262">
        <v>0.15984000000000001</v>
      </c>
      <c r="BH141" s="262">
        <v>0.15761999999999998</v>
      </c>
      <c r="BI141" s="262">
        <v>0.25307999999999997</v>
      </c>
      <c r="BJ141" s="262">
        <v>0.2109</v>
      </c>
      <c r="BK141" s="262">
        <v>6.2160000000000007E-2</v>
      </c>
      <c r="BL141" s="262">
        <v>0.10878</v>
      </c>
      <c r="BM141" s="262">
        <v>0.33744000000000002</v>
      </c>
      <c r="BN141" s="262">
        <v>8.4360000000000004E-2</v>
      </c>
      <c r="BO141" s="262">
        <v>7.7699999999999991E-2</v>
      </c>
      <c r="BP141" s="262">
        <v>2.2200000000000001E-2</v>
      </c>
    </row>
    <row r="142" spans="1:68" x14ac:dyDescent="0.25">
      <c r="C142" s="254" t="s">
        <v>271</v>
      </c>
      <c r="D142" s="255">
        <f t="shared" si="7"/>
        <v>3.8607702977525166E-2</v>
      </c>
      <c r="E142" s="260">
        <f t="shared" si="8"/>
        <v>740.37992000000008</v>
      </c>
      <c r="F142" s="255">
        <f t="shared" si="9"/>
        <v>5.6290397740134855E-2</v>
      </c>
      <c r="G142" s="260">
        <f t="shared" si="10"/>
        <v>2913326.4221600015</v>
      </c>
      <c r="H142" s="255">
        <f t="shared" si="11"/>
        <v>-0.368322477739155</v>
      </c>
      <c r="I142" s="260">
        <f t="shared" si="12"/>
        <v>68.586658697559727</v>
      </c>
      <c r="J142" s="262">
        <v>0.85232000000000008</v>
      </c>
      <c r="K142" s="262">
        <v>0.78288000000000002</v>
      </c>
      <c r="L142" s="262">
        <v>0.67871999999999999</v>
      </c>
      <c r="M142" s="262">
        <v>0.14615999999999998</v>
      </c>
      <c r="N142" s="262">
        <v>0.19152</v>
      </c>
      <c r="O142" s="262">
        <v>5.432E-2</v>
      </c>
      <c r="P142" s="262">
        <v>0.30856</v>
      </c>
      <c r="Q142" s="262">
        <v>0.15848000000000001</v>
      </c>
      <c r="R142" s="262">
        <v>0.15176000000000001</v>
      </c>
      <c r="S142" s="262">
        <v>3.9759999999999997E-2</v>
      </c>
      <c r="T142" s="262">
        <v>2.2959999999999998E-2</v>
      </c>
      <c r="U142" s="262">
        <v>3.4160000000000003E-2</v>
      </c>
      <c r="V142" s="262">
        <v>7.0000000000000007E-2</v>
      </c>
      <c r="W142" s="262">
        <v>0.26040000000000002</v>
      </c>
      <c r="X142" s="262">
        <v>0.11144</v>
      </c>
      <c r="Y142" s="262">
        <v>0.35504000000000002</v>
      </c>
      <c r="Z142" s="262">
        <v>0.18088000000000001</v>
      </c>
      <c r="AA142" s="262">
        <v>2.5760000000000002E-2</v>
      </c>
      <c r="AB142" s="262">
        <v>6.3279999999999989E-2</v>
      </c>
      <c r="AC142" s="262">
        <v>0.182</v>
      </c>
      <c r="AD142" s="262">
        <v>1.6799999999999999E-2</v>
      </c>
      <c r="AE142" s="262">
        <v>1.1200000000000002E-2</v>
      </c>
      <c r="AF142" s="262">
        <v>1.008E-2</v>
      </c>
      <c r="AG142" s="262">
        <v>2.632E-2</v>
      </c>
      <c r="AH142" s="262">
        <v>0.1764</v>
      </c>
      <c r="AI142" s="262">
        <v>1.848E-2</v>
      </c>
      <c r="AJ142" s="262">
        <v>8.3999999999999995E-3</v>
      </c>
      <c r="AK142" s="262">
        <v>5.9920000000000008E-2</v>
      </c>
      <c r="AL142" s="262">
        <v>7.8400000000000015E-3</v>
      </c>
      <c r="AM142" s="262">
        <v>1.4E-2</v>
      </c>
      <c r="AN142" s="262">
        <v>1.456E-2</v>
      </c>
      <c r="AO142" s="262">
        <v>1.9040000000000001E-2</v>
      </c>
      <c r="AP142" s="262">
        <v>1.3440000000000001E-2</v>
      </c>
      <c r="AQ142" s="262">
        <v>2.128E-2</v>
      </c>
      <c r="AR142" s="262">
        <v>1.3440000000000001E-2</v>
      </c>
      <c r="AS142" s="262">
        <v>2.8000000000000001E-2</v>
      </c>
      <c r="AT142" s="262">
        <v>2.128E-2</v>
      </c>
      <c r="AU142" s="262">
        <v>7.28E-3</v>
      </c>
      <c r="AV142" s="262">
        <v>4.4800000000000005E-3</v>
      </c>
      <c r="AW142" s="262">
        <v>6.7760000000000001E-2</v>
      </c>
      <c r="AX142" s="262">
        <v>5.6000000000000008E-3</v>
      </c>
      <c r="AY142" s="262">
        <v>5.6000000000000008E-3</v>
      </c>
      <c r="AZ142" s="262">
        <v>5.6000000000000008E-3</v>
      </c>
      <c r="BA142" s="262">
        <v>3.3600000000000001E-3</v>
      </c>
      <c r="BB142" s="262">
        <v>5.0400000000000002E-3</v>
      </c>
      <c r="BC142" s="262">
        <v>5.0400000000000002E-3</v>
      </c>
      <c r="BD142" s="262">
        <v>3.9200000000000007E-3</v>
      </c>
      <c r="BE142" s="262">
        <v>5.0400000000000002E-3</v>
      </c>
      <c r="BF142" s="262">
        <v>2.0160000000000001E-2</v>
      </c>
      <c r="BG142" s="262">
        <v>1.3440000000000001E-2</v>
      </c>
      <c r="BH142" s="262">
        <v>5.6000000000000008E-3</v>
      </c>
      <c r="BI142" s="262">
        <v>4.4800000000000005E-3</v>
      </c>
      <c r="BJ142" s="262">
        <v>8.1759999999999999E-2</v>
      </c>
      <c r="BK142" s="262">
        <v>4.7039999999999998E-2</v>
      </c>
      <c r="BL142" s="262">
        <v>5.0960000000000005E-2</v>
      </c>
      <c r="BM142" s="262">
        <v>3.9200000000000007E-3</v>
      </c>
      <c r="BN142" s="262">
        <v>4.4800000000000005E-3</v>
      </c>
      <c r="BO142" s="262">
        <v>4.4800000000000005E-3</v>
      </c>
      <c r="BP142" s="262">
        <v>4.4800000000000005E-3</v>
      </c>
    </row>
    <row r="143" spans="1:68" x14ac:dyDescent="0.25">
      <c r="C143" s="254" t="s">
        <v>273</v>
      </c>
      <c r="D143" s="255">
        <f t="shared" si="7"/>
        <v>4.9239700161651967E-2</v>
      </c>
      <c r="E143" s="260">
        <f t="shared" si="8"/>
        <v>944.26972999999975</v>
      </c>
      <c r="F143" s="255">
        <f t="shared" si="9"/>
        <v>5.2402464792011667E-2</v>
      </c>
      <c r="G143" s="260">
        <f t="shared" si="10"/>
        <v>2712105.2860500016</v>
      </c>
      <c r="H143" s="255">
        <f t="shared" si="11"/>
        <v>-4.4132809849078074E-2</v>
      </c>
      <c r="I143" s="260">
        <f t="shared" si="12"/>
        <v>93.964473535905441</v>
      </c>
      <c r="J143" s="262">
        <v>2.809E-2</v>
      </c>
      <c r="K143" s="262">
        <v>1.2189999999999999E-2</v>
      </c>
      <c r="L143" s="262">
        <v>2.809E-2</v>
      </c>
      <c r="M143" s="262">
        <v>5.7239999999999999E-2</v>
      </c>
      <c r="N143" s="262">
        <v>0.15635000000000002</v>
      </c>
      <c r="O143" s="262">
        <v>7.6319999999999999E-2</v>
      </c>
      <c r="P143" s="262">
        <v>5.7239999999999999E-2</v>
      </c>
      <c r="Q143" s="262">
        <v>7.3139999999999997E-2</v>
      </c>
      <c r="R143" s="262">
        <v>9.3280000000000002E-2</v>
      </c>
      <c r="S143" s="262">
        <v>9.3280000000000002E-2</v>
      </c>
      <c r="T143" s="262">
        <v>2.597E-2</v>
      </c>
      <c r="U143" s="262">
        <v>3.0739999999999996E-2</v>
      </c>
      <c r="V143" s="262">
        <v>3.286E-2</v>
      </c>
      <c r="W143" s="262">
        <v>9.3810000000000004E-2</v>
      </c>
      <c r="X143" s="262">
        <v>1.3780000000000001E-2</v>
      </c>
      <c r="Y143" s="262">
        <v>2.332E-2</v>
      </c>
      <c r="Z143" s="262">
        <v>1.8020000000000001E-2</v>
      </c>
      <c r="AA143" s="262">
        <v>7.737999999999999E-2</v>
      </c>
      <c r="AB143" s="262">
        <v>5.0349999999999999E-2</v>
      </c>
      <c r="AC143" s="262">
        <v>7.3139999999999997E-2</v>
      </c>
      <c r="AD143" s="262">
        <v>0.29149999999999998</v>
      </c>
      <c r="AE143" s="262">
        <v>0.14097999999999999</v>
      </c>
      <c r="AF143" s="262">
        <v>6.3070000000000001E-2</v>
      </c>
      <c r="AG143" s="262">
        <v>4.7169999999999997E-2</v>
      </c>
      <c r="AH143" s="262">
        <v>3.6569999999999998E-2</v>
      </c>
      <c r="AI143" s="262">
        <v>3.8159999999999999E-2</v>
      </c>
      <c r="AJ143" s="262">
        <v>1.431E-2</v>
      </c>
      <c r="AK143" s="262">
        <v>5.6180000000000001E-2</v>
      </c>
      <c r="AL143" s="262">
        <v>2.9150000000000002E-2</v>
      </c>
      <c r="AM143" s="262">
        <v>1.325E-2</v>
      </c>
      <c r="AN143" s="262">
        <v>1.3780000000000001E-2</v>
      </c>
      <c r="AO143" s="262">
        <v>4.24E-2</v>
      </c>
      <c r="AP143" s="262">
        <v>4.1869999999999997E-2</v>
      </c>
      <c r="AQ143" s="262">
        <v>0.11182999999999998</v>
      </c>
      <c r="AR143" s="262">
        <v>4.2930000000000003E-2</v>
      </c>
      <c r="AS143" s="262">
        <v>2.2259999999999999E-2</v>
      </c>
      <c r="AT143" s="262">
        <v>4.4519999999999997E-2</v>
      </c>
      <c r="AU143" s="262">
        <v>2.0670000000000001E-2</v>
      </c>
      <c r="AV143" s="262">
        <v>1.8549999999999997E-2</v>
      </c>
      <c r="AW143" s="262">
        <v>1.3780000000000001E-2</v>
      </c>
      <c r="AX143" s="262">
        <v>7.4729999999999991E-2</v>
      </c>
      <c r="AY143" s="262">
        <v>6.4129999999999993E-2</v>
      </c>
      <c r="AZ143" s="262">
        <v>4.0809999999999999E-2</v>
      </c>
      <c r="BA143" s="262">
        <v>2.6499999999999999E-2</v>
      </c>
      <c r="BB143" s="262">
        <v>3.551E-2</v>
      </c>
      <c r="BC143" s="262">
        <v>1.4840000000000001E-2</v>
      </c>
      <c r="BD143" s="262">
        <v>4.1869999999999997E-2</v>
      </c>
      <c r="BE143" s="262">
        <v>2.0670000000000001E-2</v>
      </c>
      <c r="BF143" s="262">
        <v>3.7099999999999994E-2</v>
      </c>
      <c r="BG143" s="262">
        <v>5.459E-2</v>
      </c>
      <c r="BH143" s="262">
        <v>2.9680000000000002E-2</v>
      </c>
      <c r="BI143" s="262">
        <v>3.8159999999999999E-2</v>
      </c>
      <c r="BJ143" s="262">
        <v>0.1113</v>
      </c>
      <c r="BK143" s="262">
        <v>2.0670000000000001E-2</v>
      </c>
      <c r="BL143" s="262">
        <v>3.9219999999999998E-2</v>
      </c>
      <c r="BM143" s="262">
        <v>4.8759999999999998E-2</v>
      </c>
      <c r="BN143" s="262">
        <v>4.3989999999999994E-2</v>
      </c>
      <c r="BO143" s="262">
        <v>3.0739999999999996E-2</v>
      </c>
      <c r="BP143" s="262">
        <v>1.2189999999999999E-2</v>
      </c>
    </row>
    <row r="144" spans="1:68" x14ac:dyDescent="0.25">
      <c r="A144" s="254" t="s">
        <v>694</v>
      </c>
      <c r="B144" s="254" t="s">
        <v>695</v>
      </c>
      <c r="C144" s="261" t="s">
        <v>298</v>
      </c>
      <c r="D144" s="255">
        <f t="shared" si="7"/>
        <v>7.1691746067714099E-2</v>
      </c>
      <c r="E144" s="260">
        <f t="shared" si="8"/>
        <v>1374.8326143405534</v>
      </c>
      <c r="F144" s="255">
        <f t="shared" si="9"/>
        <v>7.077349746360663E-2</v>
      </c>
      <c r="G144" s="260">
        <f t="shared" si="10"/>
        <v>3662903.5932781999</v>
      </c>
      <c r="H144" s="255">
        <f t="shared" si="11"/>
        <v>-0.1028615010089018</v>
      </c>
      <c r="I144" s="260">
        <f t="shared" si="12"/>
        <v>101.29744697805793</v>
      </c>
      <c r="J144" s="262">
        <v>0</v>
      </c>
      <c r="K144" s="262">
        <v>5.6596253825729852E-2</v>
      </c>
      <c r="L144" s="262">
        <v>6.040196377754712E-2</v>
      </c>
      <c r="M144" s="262">
        <v>6.4821294827734549E-2</v>
      </c>
      <c r="N144" s="262">
        <v>3.9203695322250161E-2</v>
      </c>
      <c r="O144" s="262">
        <v>7.3141195722728675E-2</v>
      </c>
      <c r="P144" s="262">
        <v>9.6809895310029745E-2</v>
      </c>
      <c r="Q144" s="262">
        <v>8.5299536538890608E-2</v>
      </c>
      <c r="R144" s="262">
        <v>6.2642289521467054E-2</v>
      </c>
      <c r="S144" s="262">
        <v>4.4922818710053873E-2</v>
      </c>
      <c r="T144" s="262">
        <v>6.6908980640580137E-2</v>
      </c>
      <c r="U144" s="262">
        <v>6.3492664040281283E-2</v>
      </c>
      <c r="V144" s="262">
        <v>8.5957590843288648E-2</v>
      </c>
      <c r="W144" s="262">
        <v>8.5823596466894969E-2</v>
      </c>
      <c r="X144" s="262">
        <v>4.5414408443757687E-2</v>
      </c>
      <c r="Y144" s="262">
        <v>4.3097450429316182E-2</v>
      </c>
      <c r="Z144" s="262">
        <v>8.2197964886998695E-2</v>
      </c>
      <c r="AA144" s="262">
        <v>4.3366271075011911E-2</v>
      </c>
      <c r="AB144" s="262">
        <v>7.0650989929916572E-2</v>
      </c>
      <c r="AC144" s="262">
        <v>0.12068608038428361</v>
      </c>
      <c r="AD144" s="262">
        <v>3.4182580761123814E-2</v>
      </c>
      <c r="AE144" s="262">
        <v>5.9455505102063592E-2</v>
      </c>
      <c r="AF144" s="262">
        <v>5.5328153416335374E-2</v>
      </c>
      <c r="AG144" s="262">
        <v>6.9390550758789721E-2</v>
      </c>
      <c r="AH144" s="262">
        <v>0.11632953932389664</v>
      </c>
      <c r="AI144" s="262">
        <v>4.9964298976962918E-2</v>
      </c>
      <c r="AJ144" s="262">
        <v>4.9015371205442873E-2</v>
      </c>
      <c r="AK144" s="262">
        <v>0.10823081619426231</v>
      </c>
      <c r="AL144" s="262">
        <v>4.9141427956229757E-2</v>
      </c>
      <c r="AM144" s="262">
        <v>5.1155213425817365E-2</v>
      </c>
      <c r="AN144" s="262">
        <v>0.11601370975035522</v>
      </c>
      <c r="AO144" s="262">
        <v>7.7877001509973523E-2</v>
      </c>
      <c r="AP144" s="262">
        <v>7.5309303337047231E-2</v>
      </c>
      <c r="AQ144" s="262">
        <v>9.0998552997408694E-2</v>
      </c>
      <c r="AR144" s="262">
        <v>0.10446097693299992</v>
      </c>
      <c r="AS144" s="262">
        <v>0.11102184417290942</v>
      </c>
      <c r="AT144" s="262">
        <v>7.8389996564066061E-2</v>
      </c>
      <c r="AU144" s="262">
        <v>6.1156570189249804E-2</v>
      </c>
      <c r="AV144" s="262">
        <v>7.0000829677907841E-2</v>
      </c>
      <c r="AW144" s="262">
        <v>0.17872956032647319</v>
      </c>
      <c r="AX144" s="262">
        <v>4.0016966542861084E-2</v>
      </c>
      <c r="AY144" s="262">
        <v>5.3994603575739673E-2</v>
      </c>
      <c r="AZ144" s="262">
        <v>5.1005204084016778E-2</v>
      </c>
      <c r="BA144" s="262">
        <v>5.2057224741542132E-2</v>
      </c>
      <c r="BB144" s="262">
        <v>7.7222999060912692E-2</v>
      </c>
      <c r="BC144" s="262">
        <v>4.2640537230370298E-2</v>
      </c>
      <c r="BD144" s="262">
        <v>7.2580271944967648E-2</v>
      </c>
      <c r="BE144" s="262">
        <v>7.5839169123947128E-2</v>
      </c>
      <c r="BF144" s="262">
        <v>8.1288078340093814E-2</v>
      </c>
      <c r="BG144" s="262">
        <v>6.6461716284320529E-2</v>
      </c>
      <c r="BH144" s="262">
        <v>6.7427285454331798E-2</v>
      </c>
      <c r="BI144" s="262">
        <v>8.4118016823703692E-2</v>
      </c>
      <c r="BJ144" s="262">
        <v>0.13867371541389723</v>
      </c>
      <c r="BK144" s="262">
        <v>9.2354674150459434E-2</v>
      </c>
      <c r="BL144" s="262">
        <v>0.13676694211262502</v>
      </c>
      <c r="BM144" s="262">
        <v>9.6536485701008298E-2</v>
      </c>
      <c r="BN144" s="262">
        <v>9.4361383609426974E-2</v>
      </c>
      <c r="BO144" s="262">
        <v>8.6506071063303797E-2</v>
      </c>
      <c r="BP144" s="262">
        <v>7.2539813720833249E-2</v>
      </c>
    </row>
    <row r="145" spans="2:68" x14ac:dyDescent="0.25">
      <c r="C145" s="261" t="s">
        <v>696</v>
      </c>
      <c r="D145" s="255">
        <f t="shared" si="7"/>
        <v>1.4561126460996129E-2</v>
      </c>
      <c r="E145" s="260">
        <f t="shared" si="8"/>
        <v>279.23872214252276</v>
      </c>
      <c r="F145" s="255">
        <f t="shared" si="9"/>
        <v>1.4067687058806478E-2</v>
      </c>
      <c r="G145" s="260">
        <f t="shared" si="10"/>
        <v>728077.36403464689</v>
      </c>
      <c r="H145" s="255">
        <f t="shared" si="11"/>
        <v>-0.10461890897163176</v>
      </c>
      <c r="I145" s="260">
        <f t="shared" si="12"/>
        <v>103.50760860777575</v>
      </c>
      <c r="J145" s="262">
        <v>0</v>
      </c>
      <c r="K145" s="262">
        <v>0</v>
      </c>
      <c r="L145" s="262">
        <v>2.4127574042634953E-2</v>
      </c>
      <c r="M145" s="262">
        <v>1.2121700220018797E-2</v>
      </c>
      <c r="N145" s="262">
        <v>1.0294755822789544E-2</v>
      </c>
      <c r="O145" s="262">
        <v>1.3767452273728135E-2</v>
      </c>
      <c r="P145" s="262">
        <v>3.6380038204499525E-2</v>
      </c>
      <c r="Q145" s="262">
        <v>2.5186536875554607E-2</v>
      </c>
      <c r="R145" s="262">
        <v>7.1479558817108511E-3</v>
      </c>
      <c r="S145" s="262">
        <v>3.9051653882925079E-3</v>
      </c>
      <c r="T145" s="262">
        <v>1.6027478143897746E-2</v>
      </c>
      <c r="U145" s="262">
        <v>9.855606959179166E-3</v>
      </c>
      <c r="V145" s="262">
        <v>3.4796173199703045E-2</v>
      </c>
      <c r="W145" s="262">
        <v>1.4649854573344431E-2</v>
      </c>
      <c r="X145" s="262">
        <v>0</v>
      </c>
      <c r="Y145" s="262">
        <v>0</v>
      </c>
      <c r="Z145" s="262">
        <v>8.8500187098363332E-3</v>
      </c>
      <c r="AA145" s="262">
        <v>5.3720488879302076E-3</v>
      </c>
      <c r="AB145" s="262">
        <v>8.4088556397742542E-3</v>
      </c>
      <c r="AC145" s="262">
        <v>1.2014012001132458E-2</v>
      </c>
      <c r="AD145" s="262">
        <v>5.8300291902722082E-3</v>
      </c>
      <c r="AE145" s="262">
        <v>6.0386917027366333E-3</v>
      </c>
      <c r="AF145" s="262">
        <v>1.3669593567140564E-2</v>
      </c>
      <c r="AG145" s="262">
        <v>1.2682801083642569E-2</v>
      </c>
      <c r="AH145" s="262">
        <v>4.0623661469497446E-2</v>
      </c>
      <c r="AI145" s="262">
        <v>6.8101229255278489E-3</v>
      </c>
      <c r="AJ145" s="262">
        <v>7.3198729370133808E-3</v>
      </c>
      <c r="AK145" s="262">
        <v>3.0238252596303365E-2</v>
      </c>
      <c r="AL145" s="262">
        <v>1.3859570830158461E-2</v>
      </c>
      <c r="AM145" s="262">
        <v>1.3605241379186192E-2</v>
      </c>
      <c r="AN145" s="262">
        <v>7.7718720887044387E-2</v>
      </c>
      <c r="AO145" s="262">
        <v>1.9888107270662463E-2</v>
      </c>
      <c r="AP145" s="262">
        <v>1.9610315277793E-2</v>
      </c>
      <c r="AQ145" s="262">
        <v>3.7686732670956145E-2</v>
      </c>
      <c r="AR145" s="262">
        <v>3.9589486992869967E-2</v>
      </c>
      <c r="AS145" s="262">
        <v>2.1484594289963695E-2</v>
      </c>
      <c r="AT145" s="262">
        <v>2.1713445699693835E-2</v>
      </c>
      <c r="AU145" s="262">
        <v>1.1846143219651285E-2</v>
      </c>
      <c r="AV145" s="262">
        <v>1.0440902736771267E-2</v>
      </c>
      <c r="AW145" s="262">
        <v>1.7579752168268823E-2</v>
      </c>
      <c r="AX145" s="262">
        <v>1.7272905415727149E-2</v>
      </c>
      <c r="AY145" s="262">
        <v>1.0305348993444192E-2</v>
      </c>
      <c r="AZ145" s="262">
        <v>1.0960095614773145E-2</v>
      </c>
      <c r="BA145" s="262">
        <v>1.2500471509212826E-2</v>
      </c>
      <c r="BB145" s="262">
        <v>1.8655575310189101E-2</v>
      </c>
      <c r="BC145" s="262">
        <v>9.6562989809182674E-3</v>
      </c>
      <c r="BD145" s="262">
        <v>1.0508270710747718E-2</v>
      </c>
      <c r="BE145" s="262">
        <v>1.0921891869277386E-2</v>
      </c>
      <c r="BF145" s="262">
        <v>1.5899472190069024E-2</v>
      </c>
      <c r="BG145" s="262">
        <v>5.6640116876077234E-3</v>
      </c>
      <c r="BH145" s="262">
        <v>1.3538374232511922E-2</v>
      </c>
      <c r="BI145" s="262">
        <v>1.9454131538390977E-2</v>
      </c>
      <c r="BJ145" s="262">
        <v>9.8606442140766627E-3</v>
      </c>
      <c r="BK145" s="262">
        <v>2.0664914725910359E-2</v>
      </c>
      <c r="BL145" s="262">
        <v>1.9720850665470392E-2</v>
      </c>
      <c r="BM145" s="262">
        <v>1.8545949738407529E-2</v>
      </c>
      <c r="BN145" s="262">
        <v>1.6752668755868675E-2</v>
      </c>
      <c r="BO145" s="262">
        <v>7.9969803416448833E-3</v>
      </c>
      <c r="BP145" s="262">
        <v>4.3372409008322855E-3</v>
      </c>
    </row>
    <row r="146" spans="2:68" x14ac:dyDescent="0.25">
      <c r="C146" s="261" t="s">
        <v>697</v>
      </c>
      <c r="D146" s="255">
        <f t="shared" si="7"/>
        <v>3.9964873844097241E-2</v>
      </c>
      <c r="E146" s="260">
        <f t="shared" si="8"/>
        <v>766.40638570825286</v>
      </c>
      <c r="F146" s="255">
        <f t="shared" si="9"/>
        <v>4.1065730613696796E-2</v>
      </c>
      <c r="G146" s="260">
        <f t="shared" si="10"/>
        <v>2125369.2076310618</v>
      </c>
      <c r="H146" s="255">
        <f t="shared" si="11"/>
        <v>-3.6671663830090087E-2</v>
      </c>
      <c r="I146" s="260">
        <f t="shared" si="12"/>
        <v>97.319281178861132</v>
      </c>
      <c r="J146" s="262">
        <v>0</v>
      </c>
      <c r="K146" s="262">
        <v>9.9342368670385095E-2</v>
      </c>
      <c r="L146" s="262">
        <v>5.1669150033315105E-2</v>
      </c>
      <c r="M146" s="262">
        <v>4.9272908522796408E-2</v>
      </c>
      <c r="N146" s="262">
        <v>0.10944601096865021</v>
      </c>
      <c r="O146" s="262">
        <v>4.0625555700909408E-2</v>
      </c>
      <c r="P146" s="262">
        <v>0.11699481463362421</v>
      </c>
      <c r="Q146" s="262">
        <v>7.7533719148308811E-2</v>
      </c>
      <c r="R146" s="262">
        <v>3.9598021871891605E-2</v>
      </c>
      <c r="S146" s="262">
        <v>6.3395055996435801E-2</v>
      </c>
      <c r="T146" s="262">
        <v>4.5306841701712508E-2</v>
      </c>
      <c r="U146" s="262">
        <v>4.6897045483356908E-2</v>
      </c>
      <c r="V146" s="262">
        <v>4.6621137941424806E-2</v>
      </c>
      <c r="W146" s="262">
        <v>3.2985286772761829E-2</v>
      </c>
      <c r="X146" s="262">
        <v>0</v>
      </c>
      <c r="Y146" s="262">
        <v>1.6917011346696372E-2</v>
      </c>
      <c r="Z146" s="262">
        <v>4.9384752862242205E-2</v>
      </c>
      <c r="AA146" s="262">
        <v>6.1572435505309303E-2</v>
      </c>
      <c r="AB146" s="262">
        <v>5.20453598156232E-2</v>
      </c>
      <c r="AC146" s="262">
        <v>1.6267445975109811E-2</v>
      </c>
      <c r="AD146" s="262">
        <v>3.7236224863342701E-2</v>
      </c>
      <c r="AE146" s="262">
        <v>4.2436862958774704E-2</v>
      </c>
      <c r="AF146" s="262">
        <v>3.7671440546791744E-2</v>
      </c>
      <c r="AG146" s="262">
        <v>6.0399021201728305E-2</v>
      </c>
      <c r="AH146" s="262">
        <v>2.7868422969480212E-2</v>
      </c>
      <c r="AI146" s="262">
        <v>3.9426103121477547E-2</v>
      </c>
      <c r="AJ146" s="262">
        <v>2.7386617865267575E-2</v>
      </c>
      <c r="AK146" s="262">
        <v>5.95989681990391E-2</v>
      </c>
      <c r="AL146" s="262">
        <v>4.1037358507070902E-2</v>
      </c>
      <c r="AM146" s="262">
        <v>4.6734742720151205E-2</v>
      </c>
      <c r="AN146" s="262">
        <v>4.1209186375687205E-2</v>
      </c>
      <c r="AO146" s="262">
        <v>4.9895961155107596E-2</v>
      </c>
      <c r="AP146" s="262">
        <v>2.7818352818581912E-2</v>
      </c>
      <c r="AQ146" s="262">
        <v>4.3059108073719397E-2</v>
      </c>
      <c r="AR146" s="262">
        <v>4.6661408158077705E-2</v>
      </c>
      <c r="AS146" s="262">
        <v>3.2478779204024921E-2</v>
      </c>
      <c r="AT146" s="262">
        <v>7.7295819587750406E-2</v>
      </c>
      <c r="AU146" s="262">
        <v>2.2917495251248261E-2</v>
      </c>
      <c r="AV146" s="262">
        <v>3.4140640439191391E-2</v>
      </c>
      <c r="AW146" s="262">
        <v>3.2049887625563475E-2</v>
      </c>
      <c r="AX146" s="262">
        <v>3.8205956769353358E-2</v>
      </c>
      <c r="AY146" s="262">
        <v>3.2775227776630694E-2</v>
      </c>
      <c r="AZ146" s="262">
        <v>3.3869110294044866E-2</v>
      </c>
      <c r="BA146" s="262">
        <v>2.4046887948314402E-2</v>
      </c>
      <c r="BB146" s="262">
        <v>4.4753533610598799E-2</v>
      </c>
      <c r="BC146" s="262">
        <v>2.9995205918505102E-2</v>
      </c>
      <c r="BD146" s="262">
        <v>2.2626604542010431E-2</v>
      </c>
      <c r="BE146" s="262">
        <v>3.3963494699865385E-2</v>
      </c>
      <c r="BF146" s="262">
        <v>5.2197096462296505E-2</v>
      </c>
      <c r="BG146" s="262">
        <v>3.6937203271037035E-2</v>
      </c>
      <c r="BH146" s="262">
        <v>2.9505513127845953E-2</v>
      </c>
      <c r="BI146" s="262">
        <v>2.8777216450606782E-2</v>
      </c>
      <c r="BJ146" s="262">
        <v>2.0846948828192501E-2</v>
      </c>
      <c r="BK146" s="262">
        <v>3.1022078520738242E-2</v>
      </c>
      <c r="BL146" s="262">
        <v>2.8805611019809132E-2</v>
      </c>
      <c r="BM146" s="262">
        <v>1.6521608393524654E-2</v>
      </c>
      <c r="BN146" s="262">
        <v>2.1815736344324134E-2</v>
      </c>
      <c r="BO146" s="262">
        <v>1.5725889913848143E-2</v>
      </c>
      <c r="BP146" s="262">
        <v>1.2766437166847911E-2</v>
      </c>
    </row>
    <row r="147" spans="2:68" x14ac:dyDescent="0.25">
      <c r="C147" s="261" t="s">
        <v>698</v>
      </c>
      <c r="D147" s="255">
        <f t="shared" si="7"/>
        <v>3.8002963007328895E-2</v>
      </c>
      <c r="E147" s="260">
        <f t="shared" si="8"/>
        <v>728.78282159154617</v>
      </c>
      <c r="F147" s="255">
        <f t="shared" si="9"/>
        <v>4.0786846228616849E-2</v>
      </c>
      <c r="G147" s="260">
        <f t="shared" si="10"/>
        <v>2110935.4626159337</v>
      </c>
      <c r="H147" s="255">
        <f t="shared" si="11"/>
        <v>-0.23191155497117091</v>
      </c>
      <c r="I147" s="260">
        <f t="shared" si="12"/>
        <v>93.174556312386002</v>
      </c>
      <c r="J147" s="262">
        <v>0</v>
      </c>
      <c r="K147" s="262">
        <v>9.9342368516480567E-2</v>
      </c>
      <c r="L147" s="262">
        <v>7.812645076914182E-2</v>
      </c>
      <c r="M147" s="262">
        <v>4.5651444142703584E-2</v>
      </c>
      <c r="N147" s="262">
        <v>6.8265034501428623E-2</v>
      </c>
      <c r="O147" s="262">
        <v>3.5315185941206008E-2</v>
      </c>
      <c r="P147" s="262">
        <v>5.4150259906473819E-2</v>
      </c>
      <c r="Q147" s="262">
        <v>5.9947875262362907E-2</v>
      </c>
      <c r="R147" s="262">
        <v>4.3362344709169533E-2</v>
      </c>
      <c r="S147" s="262">
        <v>5.4786657427777052E-2</v>
      </c>
      <c r="T147" s="262">
        <v>3.8135693096572693E-2</v>
      </c>
      <c r="U147" s="262">
        <v>3.8634885985717647E-2</v>
      </c>
      <c r="V147" s="262">
        <v>6.9191856052710013E-2</v>
      </c>
      <c r="W147" s="262">
        <v>5.7783233758883494E-2</v>
      </c>
      <c r="X147" s="262">
        <v>4.6243089147591725E-2</v>
      </c>
      <c r="Y147" s="262">
        <v>7.9127956174535621E-2</v>
      </c>
      <c r="Z147" s="262">
        <v>4.3546952419400257E-2</v>
      </c>
      <c r="AA147" s="262">
        <v>5.0158829092115109E-2</v>
      </c>
      <c r="AB147" s="262">
        <v>6.9040973112663703E-2</v>
      </c>
      <c r="AC147" s="262">
        <v>3.5089773924969273E-2</v>
      </c>
      <c r="AD147" s="262">
        <v>3.0855476370075491E-2</v>
      </c>
      <c r="AE147" s="262">
        <v>6.3223356266933775E-2</v>
      </c>
      <c r="AF147" s="262">
        <v>5.7771812239927285E-2</v>
      </c>
      <c r="AG147" s="262">
        <v>4.3905290249275454E-2</v>
      </c>
      <c r="AH147" s="262">
        <v>2.4840825522197598E-2</v>
      </c>
      <c r="AI147" s="262">
        <v>3.0777718748260643E-2</v>
      </c>
      <c r="AJ147" s="262">
        <v>3.4298015574584013E-2</v>
      </c>
      <c r="AK147" s="262">
        <v>5.9030579900868185E-2</v>
      </c>
      <c r="AL147" s="262">
        <v>3.102290292607289E-2</v>
      </c>
      <c r="AM147" s="262">
        <v>3.9356610544028316E-2</v>
      </c>
      <c r="AN147" s="262">
        <v>5.5513370970865769E-2</v>
      </c>
      <c r="AO147" s="262">
        <v>5.6960066840899756E-2</v>
      </c>
      <c r="AP147" s="262">
        <v>5.2267480240078622E-2</v>
      </c>
      <c r="AQ147" s="262">
        <v>5.0491181008832306E-2</v>
      </c>
      <c r="AR147" s="262">
        <v>3.5793403305890363E-2</v>
      </c>
      <c r="AS147" s="262">
        <v>4.1431516447813732E-2</v>
      </c>
      <c r="AT147" s="262">
        <v>6.1816427105131633E-2</v>
      </c>
      <c r="AU147" s="262">
        <v>3.2169572002042859E-2</v>
      </c>
      <c r="AV147" s="262">
        <v>2.9682955493420555E-2</v>
      </c>
      <c r="AW147" s="262">
        <v>3.0963606141704379E-2</v>
      </c>
      <c r="AX147" s="262">
        <v>3.2927021405284279E-2</v>
      </c>
      <c r="AY147" s="262">
        <v>1.332162193434275E-2</v>
      </c>
      <c r="AZ147" s="262">
        <v>1.8547621504942772E-2</v>
      </c>
      <c r="BA147" s="262">
        <v>1.7181228150693045E-2</v>
      </c>
      <c r="BB147" s="262">
        <v>3.283745041415502E-2</v>
      </c>
      <c r="BC147" s="262">
        <v>1.2375644379292236E-2</v>
      </c>
      <c r="BD147" s="262">
        <v>2.6197702165650868E-2</v>
      </c>
      <c r="BE147" s="262">
        <v>4.1173156137602418E-2</v>
      </c>
      <c r="BF147" s="262">
        <v>3.8248815549238792E-2</v>
      </c>
      <c r="BG147" s="262">
        <v>3.918745358782065E-2</v>
      </c>
      <c r="BH147" s="262">
        <v>4.0601234895175371E-2</v>
      </c>
      <c r="BI147" s="262">
        <v>3.0245962761451368E-2</v>
      </c>
      <c r="BJ147" s="262">
        <v>3.7379865835346388E-2</v>
      </c>
      <c r="BK147" s="262">
        <v>2.9885557601323557E-2</v>
      </c>
      <c r="BL147" s="262">
        <v>3.9035453291291676E-2</v>
      </c>
      <c r="BM147" s="262">
        <v>2.9879942604652859E-2</v>
      </c>
      <c r="BN147" s="262">
        <v>1.3085472484509605E-2</v>
      </c>
      <c r="BO147" s="262">
        <v>1.8920852387412361E-2</v>
      </c>
      <c r="BP147" s="262">
        <v>1.5477834157875268E-2</v>
      </c>
    </row>
    <row r="148" spans="2:68" x14ac:dyDescent="0.25">
      <c r="C148" s="261" t="s">
        <v>699</v>
      </c>
      <c r="D148" s="255">
        <f t="shared" si="7"/>
        <v>5.6365717948652971E-2</v>
      </c>
      <c r="E148" s="260">
        <f t="shared" si="8"/>
        <v>1080.925373101318</v>
      </c>
      <c r="F148" s="255">
        <f t="shared" si="9"/>
        <v>5.2884939670977869E-2</v>
      </c>
      <c r="G148" s="260">
        <f t="shared" si="10"/>
        <v>2737075.918153361</v>
      </c>
      <c r="H148" s="255">
        <f t="shared" si="11"/>
        <v>-2.7619350470229245E-2</v>
      </c>
      <c r="I148" s="260">
        <f t="shared" si="12"/>
        <v>106.58179492938946</v>
      </c>
      <c r="J148" s="262">
        <v>0</v>
      </c>
      <c r="K148" s="262">
        <v>0</v>
      </c>
      <c r="L148" s="262">
        <v>2.3297272383695462E-2</v>
      </c>
      <c r="M148" s="262">
        <v>3.7789192567333936E-2</v>
      </c>
      <c r="N148" s="262">
        <v>2.1513675047619106E-2</v>
      </c>
      <c r="O148" s="262">
        <v>5.2862900969236723E-2</v>
      </c>
      <c r="P148" s="262">
        <v>5.3869239035276323E-2</v>
      </c>
      <c r="Q148" s="262">
        <v>7.1101225992678138E-2</v>
      </c>
      <c r="R148" s="262">
        <v>5.2094421517474593E-2</v>
      </c>
      <c r="S148" s="262">
        <v>3.1262324188620523E-2</v>
      </c>
      <c r="T148" s="262">
        <v>4.0208691406252203E-2</v>
      </c>
      <c r="U148" s="262">
        <v>3.9879395232952662E-2</v>
      </c>
      <c r="V148" s="262">
        <v>6.2880991996770511E-2</v>
      </c>
      <c r="W148" s="262">
        <v>7.1871961743416896E-2</v>
      </c>
      <c r="X148" s="262">
        <v>2.9601554328659709E-2</v>
      </c>
      <c r="Y148" s="262">
        <v>9.9319227438651098E-2</v>
      </c>
      <c r="Z148" s="262">
        <v>0.13510275926062632</v>
      </c>
      <c r="AA148" s="262">
        <v>3.3366782383343577E-2</v>
      </c>
      <c r="AB148" s="262">
        <v>7.694577143433462E-2</v>
      </c>
      <c r="AC148" s="262">
        <v>9.5880729607842316E-2</v>
      </c>
      <c r="AD148" s="262">
        <v>3.9268189215112312E-2</v>
      </c>
      <c r="AE148" s="262">
        <v>2.0794935080999725E-2</v>
      </c>
      <c r="AF148" s="262">
        <v>4.5369197573247026E-2</v>
      </c>
      <c r="AG148" s="262">
        <v>3.2488525780739998E-2</v>
      </c>
      <c r="AH148" s="262">
        <v>7.7727229834018363E-2</v>
      </c>
      <c r="AI148" s="262">
        <v>3.1748399704101919E-2</v>
      </c>
      <c r="AJ148" s="262">
        <v>4.1487993178260421E-2</v>
      </c>
      <c r="AK148" s="262">
        <v>9.6509542670073459E-2</v>
      </c>
      <c r="AL148" s="262">
        <v>4.2948903291833096E-2</v>
      </c>
      <c r="AM148" s="262">
        <v>3.6333634294452202E-2</v>
      </c>
      <c r="AN148" s="262">
        <v>0.10298192042700535</v>
      </c>
      <c r="AO148" s="262">
        <v>6.1725281333420028E-2</v>
      </c>
      <c r="AP148" s="262">
        <v>4.1548835532311812E-2</v>
      </c>
      <c r="AQ148" s="262">
        <v>5.1486701027283296E-2</v>
      </c>
      <c r="AR148" s="262">
        <v>6.8510111292956949E-2</v>
      </c>
      <c r="AS148" s="262">
        <v>8.0433050982411436E-2</v>
      </c>
      <c r="AT148" s="262">
        <v>8.0201366016675962E-2</v>
      </c>
      <c r="AU148" s="262">
        <v>3.7157519121332722E-2</v>
      </c>
      <c r="AV148" s="262">
        <v>4.2481783885903332E-2</v>
      </c>
      <c r="AW148" s="262">
        <v>0.10964773047719747</v>
      </c>
      <c r="AX148" s="262">
        <v>4.8916333283821452E-2</v>
      </c>
      <c r="AY148" s="262">
        <v>6.5426911608189364E-2</v>
      </c>
      <c r="AZ148" s="262">
        <v>4.8792049908907738E-2</v>
      </c>
      <c r="BA148" s="262">
        <v>4.00950288430608E-2</v>
      </c>
      <c r="BB148" s="262">
        <v>6.2487079643663984E-2</v>
      </c>
      <c r="BC148" s="262">
        <v>3.4991909641417081E-2</v>
      </c>
      <c r="BD148" s="262">
        <v>4.6680257951273368E-2</v>
      </c>
      <c r="BE148" s="262">
        <v>6.3833175008648477E-2</v>
      </c>
      <c r="BF148" s="262">
        <v>6.4642777498419027E-2</v>
      </c>
      <c r="BG148" s="262">
        <v>5.0872036361730197E-2</v>
      </c>
      <c r="BH148" s="262">
        <v>5.0704400723427238E-2</v>
      </c>
      <c r="BI148" s="262">
        <v>3.9104996125360836E-2</v>
      </c>
      <c r="BJ148" s="262">
        <v>0.1098017787946111</v>
      </c>
      <c r="BK148" s="262">
        <v>0.10991145098201249</v>
      </c>
      <c r="BL148" s="262">
        <v>0.12587639015935093</v>
      </c>
      <c r="BM148" s="262">
        <v>4.0141922939210643E-2</v>
      </c>
      <c r="BN148" s="262">
        <v>7.9672753533164609E-2</v>
      </c>
      <c r="BO148" s="262">
        <v>3.9673063718613635E-2</v>
      </c>
      <c r="BP148" s="262">
        <v>7.3620395032322178E-2</v>
      </c>
    </row>
    <row r="149" spans="2:68" x14ac:dyDescent="0.25">
      <c r="C149" s="261" t="s">
        <v>700</v>
      </c>
      <c r="D149" s="255">
        <f t="shared" si="7"/>
        <v>8.7146967950451192E-3</v>
      </c>
      <c r="E149" s="260">
        <f t="shared" si="8"/>
        <v>167.12174043858025</v>
      </c>
      <c r="F149" s="255">
        <f t="shared" si="9"/>
        <v>9.07017965309442E-3</v>
      </c>
      <c r="G149" s="260">
        <f t="shared" si="10"/>
        <v>469429.86899979762</v>
      </c>
      <c r="H149" s="255">
        <f t="shared" si="11"/>
        <v>-0.243039247397973</v>
      </c>
      <c r="I149" s="260">
        <f t="shared" si="12"/>
        <v>96.080751742022855</v>
      </c>
      <c r="J149" s="262">
        <v>0</v>
      </c>
      <c r="K149" s="262">
        <v>0</v>
      </c>
      <c r="L149" s="262">
        <v>4.4103640114606379E-3</v>
      </c>
      <c r="M149" s="262">
        <v>6.4183308786015603E-3</v>
      </c>
      <c r="N149" s="262">
        <v>2.0288620012916661E-2</v>
      </c>
      <c r="O149" s="262">
        <v>4.2735441391731806E-3</v>
      </c>
      <c r="P149" s="262">
        <v>1.6864710706591481E-2</v>
      </c>
      <c r="Q149" s="262">
        <v>9.0560130048942811E-3</v>
      </c>
      <c r="R149" s="262">
        <v>8.2649800893663285E-3</v>
      </c>
      <c r="S149" s="262">
        <v>5.5456379204506436E-3</v>
      </c>
      <c r="T149" s="262">
        <v>6.3198624687607306E-3</v>
      </c>
      <c r="U149" s="262">
        <v>1.0965077869879345E-3</v>
      </c>
      <c r="V149" s="262">
        <v>0</v>
      </c>
      <c r="W149" s="262">
        <v>2.3200649868960262E-2</v>
      </c>
      <c r="X149" s="262">
        <v>3.1965330547125366E-2</v>
      </c>
      <c r="Y149" s="262">
        <v>1.5198024180646379E-2</v>
      </c>
      <c r="Z149" s="262">
        <v>2.311682058361177E-2</v>
      </c>
      <c r="AA149" s="262">
        <v>8.4559432563071218E-3</v>
      </c>
      <c r="AB149" s="262">
        <v>1.1422818988588726E-2</v>
      </c>
      <c r="AC149" s="262">
        <v>2.1549321711388972E-2</v>
      </c>
      <c r="AD149" s="262">
        <v>9.6432855616529947E-3</v>
      </c>
      <c r="AE149" s="262">
        <v>7.2402390200085962E-3</v>
      </c>
      <c r="AF149" s="262">
        <v>2.1457648812259061E-3</v>
      </c>
      <c r="AG149" s="262">
        <v>8.7137494927432731E-3</v>
      </c>
      <c r="AH149" s="262">
        <v>1.1640925627120045E-2</v>
      </c>
      <c r="AI149" s="262">
        <v>5.5454952015829102E-3</v>
      </c>
      <c r="AJ149" s="262">
        <v>6.8411398169417907E-3</v>
      </c>
      <c r="AK149" s="262">
        <v>1.9759113860610709E-2</v>
      </c>
      <c r="AL149" s="262">
        <v>3.4243200141373972E-3</v>
      </c>
      <c r="AM149" s="262">
        <v>5.5505438371338178E-3</v>
      </c>
      <c r="AN149" s="262">
        <v>2.540685804127284E-2</v>
      </c>
      <c r="AO149" s="262">
        <v>1.0131863814043102E-2</v>
      </c>
      <c r="AP149" s="262">
        <v>1.8859949835672515E-2</v>
      </c>
      <c r="AQ149" s="262">
        <v>1.4314893000200725E-2</v>
      </c>
      <c r="AR149" s="262">
        <v>2.5322141595993997E-2</v>
      </c>
      <c r="AS149" s="262">
        <v>9.7001703364133687E-3</v>
      </c>
      <c r="AT149" s="262">
        <v>1.0964760803514391E-2</v>
      </c>
      <c r="AU149" s="262">
        <v>6.5653320428797476E-3</v>
      </c>
      <c r="AV149" s="262">
        <v>7.8733133251444095E-3</v>
      </c>
      <c r="AW149" s="262">
        <v>1.4013280162991391E-2</v>
      </c>
      <c r="AX149" s="262">
        <v>1.1167894666898621E-3</v>
      </c>
      <c r="AY149" s="262">
        <v>2.9605277358422276E-3</v>
      </c>
      <c r="AZ149" s="262">
        <v>1.1594150129198805E-3</v>
      </c>
      <c r="BA149" s="262">
        <v>6.4922826110564765E-3</v>
      </c>
      <c r="BB149" s="262">
        <v>5.069090012460622E-3</v>
      </c>
      <c r="BC149" s="262">
        <v>3.6707418565061472E-3</v>
      </c>
      <c r="BD149" s="262">
        <v>4.8162904896918183E-3</v>
      </c>
      <c r="BE149" s="262">
        <v>1.0090493274834815E-2</v>
      </c>
      <c r="BF149" s="262">
        <v>6.8474039402467027E-3</v>
      </c>
      <c r="BG149" s="262">
        <v>7.3529786430093242E-3</v>
      </c>
      <c r="BH149" s="262">
        <v>1.2610136503307614E-2</v>
      </c>
      <c r="BI149" s="262">
        <v>1.15036776110776E-2</v>
      </c>
      <c r="BJ149" s="262">
        <v>1.9155453677982968E-2</v>
      </c>
      <c r="BK149" s="262">
        <v>2.5270293733707892E-2</v>
      </c>
      <c r="BL149" s="262">
        <v>1.9247638532514457E-2</v>
      </c>
      <c r="BM149" s="262">
        <v>5.7062477871272187E-3</v>
      </c>
      <c r="BN149" s="262">
        <v>1.2084325386932925E-2</v>
      </c>
      <c r="BO149" s="262">
        <v>4.9264788237648157E-3</v>
      </c>
      <c r="BP149" s="262">
        <v>3.8847887423901534E-3</v>
      </c>
    </row>
    <row r="150" spans="2:68" x14ac:dyDescent="0.25">
      <c r="C150" s="261" t="s">
        <v>291</v>
      </c>
      <c r="D150" s="255">
        <f t="shared" si="7"/>
        <v>4.6541213894050901E-2</v>
      </c>
      <c r="E150" s="260">
        <f t="shared" si="8"/>
        <v>892.52085884621408</v>
      </c>
      <c r="F150" s="255">
        <f t="shared" si="9"/>
        <v>5.1963653312454804E-2</v>
      </c>
      <c r="G150" s="260">
        <f t="shared" si="10"/>
        <v>2689394.466282092</v>
      </c>
      <c r="H150" s="255">
        <f t="shared" si="11"/>
        <v>-0.24548140888304956</v>
      </c>
      <c r="I150" s="260">
        <f t="shared" si="12"/>
        <v>89.564938042752601</v>
      </c>
      <c r="J150" s="262">
        <v>0</v>
      </c>
      <c r="K150" s="262">
        <v>0.15593862004882134</v>
      </c>
      <c r="L150" s="262">
        <v>6.1749981336829941E-2</v>
      </c>
      <c r="M150" s="262">
        <v>5.8751696671878011E-2</v>
      </c>
      <c r="N150" s="262">
        <v>9.613062499461239E-2</v>
      </c>
      <c r="O150" s="262">
        <v>6.4801003920867836E-2</v>
      </c>
      <c r="P150" s="262">
        <v>6.9765989140723822E-2</v>
      </c>
      <c r="Q150" s="262">
        <v>7.7069148826418202E-2</v>
      </c>
      <c r="R150" s="262">
        <v>7.3342933630941798E-2</v>
      </c>
      <c r="S150" s="262">
        <v>8.1286242190399052E-2</v>
      </c>
      <c r="T150" s="262">
        <v>6.3763830857938464E-2</v>
      </c>
      <c r="U150" s="262">
        <v>4.4739679057546854E-2</v>
      </c>
      <c r="V150" s="262">
        <v>6.3323636913952736E-2</v>
      </c>
      <c r="W150" s="262">
        <v>0.12292486897159555</v>
      </c>
      <c r="X150" s="262">
        <v>3.820081215069332E-2</v>
      </c>
      <c r="Y150" s="262">
        <v>0.13805099575768132</v>
      </c>
      <c r="Z150" s="262">
        <v>0.157607586054447</v>
      </c>
      <c r="AA150" s="262">
        <v>7.1691763493752211E-2</v>
      </c>
      <c r="AB150" s="262">
        <v>8.0263650919183416E-2</v>
      </c>
      <c r="AC150" s="262">
        <v>4.7879701591483803E-2</v>
      </c>
      <c r="AD150" s="262">
        <v>6.1293164635871915E-2</v>
      </c>
      <c r="AE150" s="262">
        <v>5.7010200146590743E-2</v>
      </c>
      <c r="AF150" s="262">
        <v>5.4805908027946042E-2</v>
      </c>
      <c r="AG150" s="262">
        <v>5.4801750114760045E-2</v>
      </c>
      <c r="AH150" s="262">
        <v>3.0624971028439505E-2</v>
      </c>
      <c r="AI150" s="262">
        <v>4.3794715504545979E-2</v>
      </c>
      <c r="AJ150" s="262">
        <v>4.7191938055410047E-2</v>
      </c>
      <c r="AK150" s="262">
        <v>5.3867950637300252E-2</v>
      </c>
      <c r="AL150" s="262">
        <v>4.8172323927522513E-2</v>
      </c>
      <c r="AM150" s="262">
        <v>4.9694867653991288E-2</v>
      </c>
      <c r="AN150" s="262">
        <v>2.3600878223215469E-2</v>
      </c>
      <c r="AO150" s="262">
        <v>6.7294611256920461E-2</v>
      </c>
      <c r="AP150" s="262">
        <v>6.5259461080765843E-2</v>
      </c>
      <c r="AQ150" s="262">
        <v>4.0066825480996125E-2</v>
      </c>
      <c r="AR150" s="262">
        <v>4.9214770915059824E-2</v>
      </c>
      <c r="AS150" s="262">
        <v>5.7028836739175283E-2</v>
      </c>
      <c r="AT150" s="262">
        <v>7.1126128798446472E-2</v>
      </c>
      <c r="AU150" s="262">
        <v>3.5260393433864445E-2</v>
      </c>
      <c r="AV150" s="262">
        <v>3.2931166202512609E-2</v>
      </c>
      <c r="AW150" s="262">
        <v>3.0212462460936507E-2</v>
      </c>
      <c r="AX150" s="262">
        <v>2.663773271315727E-2</v>
      </c>
      <c r="AY150" s="262">
        <v>1.3802236660862721E-2</v>
      </c>
      <c r="AZ150" s="262">
        <v>2.5760752741265196E-2</v>
      </c>
      <c r="BA150" s="262">
        <v>3.9201043806334851E-2</v>
      </c>
      <c r="BB150" s="262">
        <v>1.8738267800087229E-2</v>
      </c>
      <c r="BC150" s="262">
        <v>1.576171631636333E-2</v>
      </c>
      <c r="BD150" s="262">
        <v>3.4674280475490635E-2</v>
      </c>
      <c r="BE150" s="262">
        <v>3.3682992024207048E-2</v>
      </c>
      <c r="BF150" s="262">
        <v>5.3515517118178993E-2</v>
      </c>
      <c r="BG150" s="262">
        <v>4.4324301928043583E-2</v>
      </c>
      <c r="BH150" s="262">
        <v>4.0851931328297557E-2</v>
      </c>
      <c r="BI150" s="262">
        <v>3.3217996000282253E-2</v>
      </c>
      <c r="BJ150" s="262">
        <v>3.6555742212774613E-2</v>
      </c>
      <c r="BK150" s="262">
        <v>6.2780423790076437E-2</v>
      </c>
      <c r="BL150" s="262">
        <v>3.1890411259561616E-2</v>
      </c>
      <c r="BM150" s="262">
        <v>1.9996319262204503E-2</v>
      </c>
      <c r="BN150" s="262">
        <v>2.3290993951805335E-2</v>
      </c>
      <c r="BO150" s="262">
        <v>2.0187348322091538E-2</v>
      </c>
      <c r="BP150" s="262">
        <v>1.513973795081011E-2</v>
      </c>
    </row>
    <row r="151" spans="2:68" x14ac:dyDescent="0.25">
      <c r="C151" s="261" t="s">
        <v>701</v>
      </c>
      <c r="D151" s="255">
        <f t="shared" si="7"/>
        <v>1.0942273275332511E-2</v>
      </c>
      <c r="E151" s="260">
        <f t="shared" si="8"/>
        <v>209.83997460105155</v>
      </c>
      <c r="F151" s="255">
        <f t="shared" si="9"/>
        <v>1.1140396464582755E-2</v>
      </c>
      <c r="G151" s="260">
        <f t="shared" si="10"/>
        <v>576574.56114341982</v>
      </c>
      <c r="H151" s="255">
        <f t="shared" si="11"/>
        <v>-0.11149977991552905</v>
      </c>
      <c r="I151" s="260">
        <f t="shared" si="12"/>
        <v>98.221578649556037</v>
      </c>
      <c r="J151" s="262">
        <v>0</v>
      </c>
      <c r="K151" s="262">
        <v>0</v>
      </c>
      <c r="L151" s="262">
        <v>1.4120002466925961E-2</v>
      </c>
      <c r="M151" s="262">
        <v>5.1540257784114373E-3</v>
      </c>
      <c r="N151" s="262">
        <v>9.8824960496063305E-3</v>
      </c>
      <c r="O151" s="262">
        <v>7.292845079405203E-3</v>
      </c>
      <c r="P151" s="262">
        <v>2.6103699240036152E-2</v>
      </c>
      <c r="Q151" s="262">
        <v>1.5861885723226929E-2</v>
      </c>
      <c r="R151" s="262">
        <v>6.1786986879794068E-3</v>
      </c>
      <c r="S151" s="262">
        <v>5.8279951876688352E-3</v>
      </c>
      <c r="T151" s="262">
        <v>1.7102236341150268E-2</v>
      </c>
      <c r="U151" s="262">
        <v>6.7670194144085561E-3</v>
      </c>
      <c r="V151" s="262">
        <v>3.0142067220331153E-3</v>
      </c>
      <c r="W151" s="262">
        <v>1.7056956922278439E-2</v>
      </c>
      <c r="X151" s="262">
        <v>2.2768335503879567E-2</v>
      </c>
      <c r="Y151" s="262">
        <v>2.2169469525189184E-2</v>
      </c>
      <c r="Z151" s="262">
        <v>2.0890209597935899E-2</v>
      </c>
      <c r="AA151" s="262">
        <v>6.5624638319595145E-3</v>
      </c>
      <c r="AB151" s="262">
        <v>9.0048282722067791E-3</v>
      </c>
      <c r="AC151" s="262">
        <v>1.5721482075801853E-2</v>
      </c>
      <c r="AD151" s="262">
        <v>2.5864818437589805E-3</v>
      </c>
      <c r="AE151" s="262">
        <v>8.6415755152257304E-3</v>
      </c>
      <c r="AF151" s="262">
        <v>3.0161727310896278E-3</v>
      </c>
      <c r="AG151" s="262">
        <v>9.4958073431291659E-3</v>
      </c>
      <c r="AH151" s="262">
        <v>1.1437196022060614E-2</v>
      </c>
      <c r="AI151" s="262">
        <v>3.6447152613717621E-3</v>
      </c>
      <c r="AJ151" s="262">
        <v>1.6462360524224076E-2</v>
      </c>
      <c r="AK151" s="262">
        <v>1.8271600229695359E-2</v>
      </c>
      <c r="AL151" s="262">
        <v>1.4156328901540541E-2</v>
      </c>
      <c r="AM151" s="262">
        <v>4.7174692695252209E-3</v>
      </c>
      <c r="AN151" s="262">
        <v>2.360087758225056E-2</v>
      </c>
      <c r="AO151" s="262">
        <v>1.2483628117008158E-2</v>
      </c>
      <c r="AP151" s="262">
        <v>9.5916145842311652E-3</v>
      </c>
      <c r="AQ151" s="262">
        <v>3.0695203897374065E-2</v>
      </c>
      <c r="AR151" s="262">
        <v>2.0298776835505846E-2</v>
      </c>
      <c r="AS151" s="262">
        <v>1.6117560531525618E-2</v>
      </c>
      <c r="AT151" s="262">
        <v>6.6156354847068301E-3</v>
      </c>
      <c r="AU151" s="262">
        <v>4.2455937014606081E-3</v>
      </c>
      <c r="AV151" s="262">
        <v>7.4946682116353355E-3</v>
      </c>
      <c r="AW151" s="262">
        <v>2.6144116916105742E-2</v>
      </c>
      <c r="AX151" s="262">
        <v>5.1153087433886916E-3</v>
      </c>
      <c r="AY151" s="262">
        <v>9.2024952784152351E-3</v>
      </c>
      <c r="AZ151" s="262">
        <v>1.236407402599809E-2</v>
      </c>
      <c r="BA151" s="262">
        <v>1.6410916668035867E-2</v>
      </c>
      <c r="BB151" s="262">
        <v>3.4359002914026542E-3</v>
      </c>
      <c r="BC151" s="262">
        <v>0</v>
      </c>
      <c r="BD151" s="262">
        <v>8.9688640886213446E-3</v>
      </c>
      <c r="BE151" s="262">
        <v>1.7335532971482354E-3</v>
      </c>
      <c r="BF151" s="262">
        <v>1.0487195647008708E-2</v>
      </c>
      <c r="BG151" s="262">
        <v>1.2384053697608869E-2</v>
      </c>
      <c r="BH151" s="262">
        <v>1.2428874345566162E-2</v>
      </c>
      <c r="BI151" s="262">
        <v>1.903513214630027E-2</v>
      </c>
      <c r="BJ151" s="262">
        <v>1.4513454587125538E-2</v>
      </c>
      <c r="BK151" s="262">
        <v>1.1251556168719109E-2</v>
      </c>
      <c r="BL151" s="262">
        <v>1.8191841864066114E-2</v>
      </c>
      <c r="BM151" s="262">
        <v>1.7816259260636343E-2</v>
      </c>
      <c r="BN151" s="262">
        <v>7.9297871603160909E-3</v>
      </c>
      <c r="BO151" s="262">
        <v>1.5263604413459865E-2</v>
      </c>
      <c r="BP151" s="262">
        <v>7.4662854548907653E-3</v>
      </c>
    </row>
    <row r="152" spans="2:68" x14ac:dyDescent="0.25">
      <c r="C152" s="261" t="s">
        <v>307</v>
      </c>
      <c r="D152" s="255">
        <f t="shared" si="7"/>
        <v>1.2563545823996521E-2</v>
      </c>
      <c r="E152" s="260">
        <f t="shared" si="8"/>
        <v>240.93111826678128</v>
      </c>
      <c r="F152" s="255">
        <f t="shared" si="9"/>
        <v>1.229320562726478E-2</v>
      </c>
      <c r="G152" s="260">
        <f t="shared" si="10"/>
        <v>636238.54520077689</v>
      </c>
      <c r="H152" s="255">
        <f t="shared" si="11"/>
        <v>-0.11282453742200196</v>
      </c>
      <c r="I152" s="260">
        <f t="shared" si="12"/>
        <v>102.19910253621856</v>
      </c>
      <c r="J152" s="262">
        <v>0</v>
      </c>
      <c r="K152" s="262">
        <v>0</v>
      </c>
      <c r="L152" s="262">
        <v>1.8193362738203381E-2</v>
      </c>
      <c r="M152" s="262">
        <v>6.6854213992538275E-3</v>
      </c>
      <c r="N152" s="262">
        <v>1.8139402459077709E-2</v>
      </c>
      <c r="O152" s="262">
        <v>5.8679410218097994E-3</v>
      </c>
      <c r="P152" s="262">
        <v>1.979634700958148E-2</v>
      </c>
      <c r="Q152" s="262">
        <v>8.3191109072662649E-3</v>
      </c>
      <c r="R152" s="262">
        <v>5.7992612438096469E-3</v>
      </c>
      <c r="S152" s="262">
        <v>6.4242128163772144E-3</v>
      </c>
      <c r="T152" s="262">
        <v>1.0113693326089334E-2</v>
      </c>
      <c r="U152" s="262">
        <v>1.0768463077876786E-2</v>
      </c>
      <c r="V152" s="262">
        <v>6.3572362953458967E-3</v>
      </c>
      <c r="W152" s="262">
        <v>1.2363903189089091E-2</v>
      </c>
      <c r="X152" s="262">
        <v>5.9950280028464004E-2</v>
      </c>
      <c r="Y152" s="262">
        <v>0</v>
      </c>
      <c r="Z152" s="262">
        <v>8.5548732757654497E-3</v>
      </c>
      <c r="AA152" s="262">
        <v>1.1506283001383294E-2</v>
      </c>
      <c r="AB152" s="262">
        <v>8.9870384535296784E-3</v>
      </c>
      <c r="AC152" s="262">
        <v>1.6663868902992658E-2</v>
      </c>
      <c r="AD152" s="262">
        <v>3.8132568190568168E-3</v>
      </c>
      <c r="AE152" s="262">
        <v>2.7323250475663578E-3</v>
      </c>
      <c r="AF152" s="262">
        <v>1.0528677531666792E-2</v>
      </c>
      <c r="AG152" s="262">
        <v>8.4722947560000612E-3</v>
      </c>
      <c r="AH152" s="262">
        <v>1.816735606516711E-2</v>
      </c>
      <c r="AI152" s="262">
        <v>3.1050825745698994E-3</v>
      </c>
      <c r="AJ152" s="262">
        <v>1.5269614165522308E-2</v>
      </c>
      <c r="AK152" s="262">
        <v>1.2700010446477417E-2</v>
      </c>
      <c r="AL152" s="262">
        <v>6.8868943659388089E-3</v>
      </c>
      <c r="AM152" s="262">
        <v>1.1003731739639965E-2</v>
      </c>
      <c r="AN152" s="262">
        <v>0.10363864125861269</v>
      </c>
      <c r="AO152" s="262">
        <v>7.89796327611734E-3</v>
      </c>
      <c r="AP152" s="262">
        <v>1.7839692165833965E-2</v>
      </c>
      <c r="AQ152" s="262">
        <v>9.2800788592235662E-3</v>
      </c>
      <c r="AR152" s="262">
        <v>1.0140898268375689E-2</v>
      </c>
      <c r="AS152" s="262">
        <v>2.2926778200649069E-2</v>
      </c>
      <c r="AT152" s="262">
        <v>1.1599200221445319E-2</v>
      </c>
      <c r="AU152" s="262">
        <v>9.6163026256842511E-3</v>
      </c>
      <c r="AV152" s="262">
        <v>7.7019845547210983E-3</v>
      </c>
      <c r="AW152" s="262">
        <v>1.8683540567164592E-2</v>
      </c>
      <c r="AX152" s="262">
        <v>1.9884572227505747E-2</v>
      </c>
      <c r="AY152" s="262">
        <v>1.9525924107704058E-2</v>
      </c>
      <c r="AZ152" s="262">
        <v>1.2358035990396614E-2</v>
      </c>
      <c r="BA152" s="262">
        <v>1.9247168730539381E-2</v>
      </c>
      <c r="BB152" s="262">
        <v>3.9610019667411598E-3</v>
      </c>
      <c r="BC152" s="262">
        <v>2.6654081648891097E-2</v>
      </c>
      <c r="BD152" s="262">
        <v>1.0954223388868579E-2</v>
      </c>
      <c r="BE152" s="262">
        <v>1.6195836168075135E-2</v>
      </c>
      <c r="BF152" s="262">
        <v>1.0346783327666311E-2</v>
      </c>
      <c r="BG152" s="262">
        <v>6.1416993255821294E-3</v>
      </c>
      <c r="BH152" s="262">
        <v>1.1950138495341675E-2</v>
      </c>
      <c r="BI152" s="262">
        <v>5.5040443875456488E-3</v>
      </c>
      <c r="BJ152" s="262">
        <v>1.7641759024226374E-2</v>
      </c>
      <c r="BK152" s="262">
        <v>3.3092523156271772E-2</v>
      </c>
      <c r="BL152" s="262">
        <v>1.4160619659626247E-2</v>
      </c>
      <c r="BM152" s="262">
        <v>1.4745644922392409E-2</v>
      </c>
      <c r="BN152" s="262">
        <v>1.3387580681782377E-2</v>
      </c>
      <c r="BO152" s="262">
        <v>1.6066448888018486E-2</v>
      </c>
      <c r="BP152" s="262">
        <v>6.1420766272833422E-3</v>
      </c>
    </row>
    <row r="153" spans="2:68" x14ac:dyDescent="0.25">
      <c r="C153" s="261" t="s">
        <v>702</v>
      </c>
      <c r="D153" s="255">
        <f t="shared" si="7"/>
        <v>8.5587806989283807E-3</v>
      </c>
      <c r="E153" s="260">
        <f t="shared" si="8"/>
        <v>164.13173746334957</v>
      </c>
      <c r="F153" s="255">
        <f t="shared" si="9"/>
        <v>8.7612303485070358E-3</v>
      </c>
      <c r="G153" s="260">
        <f t="shared" si="10"/>
        <v>453440.10505608621</v>
      </c>
      <c r="H153" s="255">
        <f t="shared" si="11"/>
        <v>-0.14064090226509537</v>
      </c>
      <c r="I153" s="260">
        <f t="shared" si="12"/>
        <v>97.689255486666283</v>
      </c>
      <c r="J153" s="262">
        <v>0</v>
      </c>
      <c r="K153" s="262">
        <v>0.14587484897053235</v>
      </c>
      <c r="L153" s="262">
        <v>1.5233583075285103E-2</v>
      </c>
      <c r="M153" s="262">
        <v>9.1078950457897049E-3</v>
      </c>
      <c r="N153" s="262">
        <v>1.79713722201091E-2</v>
      </c>
      <c r="O153" s="262">
        <v>1.1708996762775842E-2</v>
      </c>
      <c r="P153" s="262">
        <v>2.5128800885725451E-2</v>
      </c>
      <c r="Q153" s="262">
        <v>1.6098483512151644E-2</v>
      </c>
      <c r="R153" s="262">
        <v>1.5998998015037433E-2</v>
      </c>
      <c r="S153" s="262">
        <v>2.3662011024983198E-3</v>
      </c>
      <c r="T153" s="262">
        <v>5.7511792620194915E-3</v>
      </c>
      <c r="U153" s="262">
        <v>3.932303835120339E-3</v>
      </c>
      <c r="V153" s="262">
        <v>7.6092912652085632E-3</v>
      </c>
      <c r="W153" s="262">
        <v>8.3626914039722985E-3</v>
      </c>
      <c r="X153" s="262">
        <v>0</v>
      </c>
      <c r="Y153" s="262">
        <v>2.955019818894267E-2</v>
      </c>
      <c r="Z153" s="262">
        <v>5.0174699444947776E-3</v>
      </c>
      <c r="AA153" s="262">
        <v>5.8434211765009793E-3</v>
      </c>
      <c r="AB153" s="262">
        <v>1.2951297588448197E-2</v>
      </c>
      <c r="AC153" s="262">
        <v>8.7128387855716343E-3</v>
      </c>
      <c r="AD153" s="262">
        <v>1.8185132665012701E-2</v>
      </c>
      <c r="AE153" s="262">
        <v>2.3580724339094831E-3</v>
      </c>
      <c r="AF153" s="262">
        <v>7.1931997574646881E-3</v>
      </c>
      <c r="AG153" s="262">
        <v>8.5310557309777341E-3</v>
      </c>
      <c r="AH153" s="262">
        <v>5.0046591519775285E-3</v>
      </c>
      <c r="AI153" s="262">
        <v>8.2096582451977561E-3</v>
      </c>
      <c r="AJ153" s="262">
        <v>1.0141618191137135E-2</v>
      </c>
      <c r="AK153" s="262">
        <v>2.049801874255585E-2</v>
      </c>
      <c r="AL153" s="262">
        <v>7.9614861686783181E-3</v>
      </c>
      <c r="AM153" s="262">
        <v>2.9330138752022132E-3</v>
      </c>
      <c r="AN153" s="262">
        <v>0</v>
      </c>
      <c r="AO153" s="262">
        <v>1.0520703678882144E-2</v>
      </c>
      <c r="AP153" s="262">
        <v>6.8496704945450824E-3</v>
      </c>
      <c r="AQ153" s="262">
        <v>4.4626765288630641E-3</v>
      </c>
      <c r="AR153" s="262">
        <v>2.4122647653145667E-2</v>
      </c>
      <c r="AS153" s="262">
        <v>3.3255845766697388E-3</v>
      </c>
      <c r="AT153" s="262">
        <v>5.8478724988496739E-3</v>
      </c>
      <c r="AU153" s="262">
        <v>5.4522655106186554E-3</v>
      </c>
      <c r="AV153" s="262">
        <v>1.4403375732725167E-2</v>
      </c>
      <c r="AW153" s="262">
        <v>5.9066030780882397E-3</v>
      </c>
      <c r="AX153" s="262">
        <v>9.0089802892051717E-3</v>
      </c>
      <c r="AY153" s="262">
        <v>7.9128202823366394E-3</v>
      </c>
      <c r="AZ153" s="262">
        <v>2.8139968876384233E-3</v>
      </c>
      <c r="BA153" s="262">
        <v>8.7101651877499707E-3</v>
      </c>
      <c r="BB153" s="262">
        <v>6.2970833465237639E-3</v>
      </c>
      <c r="BC153" s="262">
        <v>0</v>
      </c>
      <c r="BD153" s="262">
        <v>6.7124588093573374E-3</v>
      </c>
      <c r="BE153" s="262">
        <v>1.4960110430286284E-3</v>
      </c>
      <c r="BF153" s="262">
        <v>7.3999375571900368E-3</v>
      </c>
      <c r="BG153" s="262">
        <v>1.0347057076729857E-2</v>
      </c>
      <c r="BH153" s="262">
        <v>6.5722105600943912E-3</v>
      </c>
      <c r="BI153" s="262">
        <v>5.6467138838326193E-3</v>
      </c>
      <c r="BJ153" s="262">
        <v>9.5543007151484647E-3</v>
      </c>
      <c r="BK153" s="262">
        <v>4.2545410972528296E-3</v>
      </c>
      <c r="BL153" s="262">
        <v>8.6383349197848378E-3</v>
      </c>
      <c r="BM153" s="262">
        <v>3.9740400052627797E-3</v>
      </c>
      <c r="BN153" s="262">
        <v>4.851371563622542E-3</v>
      </c>
      <c r="BO153" s="262">
        <v>8.7136582373230822E-3</v>
      </c>
      <c r="BP153" s="262">
        <v>4.4598833766611255E-3</v>
      </c>
    </row>
    <row r="154" spans="2:68" x14ac:dyDescent="0.25">
      <c r="B154" s="254" t="s">
        <v>703</v>
      </c>
      <c r="C154" s="261" t="s">
        <v>298</v>
      </c>
      <c r="D154" s="255">
        <f t="shared" si="7"/>
        <v>0.32487793839056972</v>
      </c>
      <c r="E154" s="260">
        <f t="shared" si="8"/>
        <v>6230.1842245159551</v>
      </c>
      <c r="F154" s="255">
        <f t="shared" si="9"/>
        <v>0.33045335985284152</v>
      </c>
      <c r="G154" s="260">
        <f t="shared" si="10"/>
        <v>17102712.775191769</v>
      </c>
      <c r="H154" s="255">
        <f t="shared" si="11"/>
        <v>0.11249795733549606</v>
      </c>
      <c r="I154" s="260">
        <f t="shared" si="12"/>
        <v>98.312796255194783</v>
      </c>
      <c r="J154" s="262">
        <v>0.3876620251928532</v>
      </c>
      <c r="K154" s="262">
        <v>0.12355520108603768</v>
      </c>
      <c r="L154" s="262">
        <v>0.34950303973537034</v>
      </c>
      <c r="M154" s="262">
        <v>0.35353655468175221</v>
      </c>
      <c r="N154" s="262">
        <v>0.38405553526738312</v>
      </c>
      <c r="O154" s="262">
        <v>0.33343931424932777</v>
      </c>
      <c r="P154" s="262">
        <v>0.33233646093319674</v>
      </c>
      <c r="Q154" s="262">
        <v>0.3528517996468733</v>
      </c>
      <c r="R154" s="262">
        <v>0.38944211322168043</v>
      </c>
      <c r="S154" s="262">
        <v>0.36856732760126765</v>
      </c>
      <c r="T154" s="262">
        <v>0.3589113275705173</v>
      </c>
      <c r="U154" s="262">
        <v>0.31855982564648749</v>
      </c>
      <c r="V154" s="262">
        <v>0.42377218423903407</v>
      </c>
      <c r="W154" s="262">
        <v>0.37965280282411923</v>
      </c>
      <c r="X154" s="262">
        <v>0.2700955016297904</v>
      </c>
      <c r="Y154" s="262">
        <v>0.24743857313748846</v>
      </c>
      <c r="Z154" s="262">
        <v>0.26451962892084441</v>
      </c>
      <c r="AA154" s="262">
        <v>0.38517844976169979</v>
      </c>
      <c r="AB154" s="262">
        <v>0.3415282112323576</v>
      </c>
      <c r="AC154" s="262">
        <v>0.26990332036290438</v>
      </c>
      <c r="AD154" s="262">
        <v>0.28819713429176758</v>
      </c>
      <c r="AE154" s="262">
        <v>0.34813647511967644</v>
      </c>
      <c r="AF154" s="262">
        <v>0.37181684322963338</v>
      </c>
      <c r="AG154" s="262">
        <v>0.35381819444773643</v>
      </c>
      <c r="AH154" s="262">
        <v>0.33027561890305929</v>
      </c>
      <c r="AI154" s="262">
        <v>0.3538346284113954</v>
      </c>
      <c r="AJ154" s="262">
        <v>0.36763488820442564</v>
      </c>
      <c r="AK154" s="262">
        <v>0.3489182598622802</v>
      </c>
      <c r="AL154" s="262">
        <v>0.35371696317012885</v>
      </c>
      <c r="AM154" s="262">
        <v>0.29219842904876209</v>
      </c>
      <c r="AN154" s="262">
        <v>0.2602458591970146</v>
      </c>
      <c r="AO154" s="262">
        <v>0.36645117030400781</v>
      </c>
      <c r="AP154" s="262">
        <v>0.36621936388780474</v>
      </c>
      <c r="AQ154" s="262">
        <v>0.42882889000307134</v>
      </c>
      <c r="AR154" s="262">
        <v>0.34686070514880202</v>
      </c>
      <c r="AS154" s="262">
        <v>0.32108025474951918</v>
      </c>
      <c r="AT154" s="262">
        <v>0.29917017172572974</v>
      </c>
      <c r="AU154" s="262">
        <v>0.32487087543796084</v>
      </c>
      <c r="AV154" s="262">
        <v>0.32319310380577149</v>
      </c>
      <c r="AW154" s="262">
        <v>0.23529956070101188</v>
      </c>
      <c r="AX154" s="262">
        <v>0.28800936596670418</v>
      </c>
      <c r="AY154" s="262">
        <v>0.27248607455353102</v>
      </c>
      <c r="AZ154" s="262">
        <v>0.32594659092195161</v>
      </c>
      <c r="BA154" s="262">
        <v>0.27043325817350439</v>
      </c>
      <c r="BB154" s="262">
        <v>0.24728146229025824</v>
      </c>
      <c r="BC154" s="262">
        <v>0.24275590277525111</v>
      </c>
      <c r="BD154" s="262">
        <v>0.32801278748959367</v>
      </c>
      <c r="BE154" s="262">
        <v>0.30556278524979136</v>
      </c>
      <c r="BF154" s="262">
        <v>0.34720988733641128</v>
      </c>
      <c r="BG154" s="262">
        <v>0.31922164150476301</v>
      </c>
      <c r="BH154" s="262">
        <v>0.329111925178458</v>
      </c>
      <c r="BI154" s="262">
        <v>0.32509153333509061</v>
      </c>
      <c r="BJ154" s="262">
        <v>0.23611244557456768</v>
      </c>
      <c r="BK154" s="262">
        <v>0.26326764531709645</v>
      </c>
      <c r="BL154" s="262">
        <v>0.28354497582105126</v>
      </c>
      <c r="BM154" s="262">
        <v>0.30265506495734434</v>
      </c>
      <c r="BN154" s="262">
        <v>0.27054996872090498</v>
      </c>
      <c r="BO154" s="262">
        <v>0.30894302225797377</v>
      </c>
      <c r="BP154" s="262">
        <v>0.28971177276107046</v>
      </c>
    </row>
    <row r="155" spans="2:68" x14ac:dyDescent="0.25">
      <c r="C155" s="261" t="s">
        <v>696</v>
      </c>
      <c r="D155" s="255">
        <f t="shared" si="7"/>
        <v>0.11031386651412814</v>
      </c>
      <c r="E155" s="260">
        <f t="shared" si="8"/>
        <v>2115.4890181414353</v>
      </c>
      <c r="F155" s="255">
        <f t="shared" si="9"/>
        <v>0.11341917463113417</v>
      </c>
      <c r="G155" s="260">
        <f t="shared" si="10"/>
        <v>5870043.4087867383</v>
      </c>
      <c r="H155" s="255">
        <f t="shared" si="11"/>
        <v>0.10434589782166941</v>
      </c>
      <c r="I155" s="260">
        <f t="shared" si="12"/>
        <v>97.262096001751701</v>
      </c>
      <c r="J155" s="262">
        <v>0</v>
      </c>
      <c r="K155" s="262">
        <v>5.6596253233745626E-2</v>
      </c>
      <c r="L155" s="262">
        <v>0.12023736785857018</v>
      </c>
      <c r="M155" s="262">
        <v>0.14585928360024997</v>
      </c>
      <c r="N155" s="262">
        <v>0.11806632830112629</v>
      </c>
      <c r="O155" s="262">
        <v>0.12681648948696692</v>
      </c>
      <c r="P155" s="262">
        <v>0.15525525975334303</v>
      </c>
      <c r="Q155" s="262">
        <v>0.12724998561585299</v>
      </c>
      <c r="R155" s="262">
        <v>0.13950660515223035</v>
      </c>
      <c r="S155" s="262">
        <v>0.13589205026463069</v>
      </c>
      <c r="T155" s="262">
        <v>0.13825003743575315</v>
      </c>
      <c r="U155" s="262">
        <v>0.13060866389461673</v>
      </c>
      <c r="V155" s="262">
        <v>0.13515028815685892</v>
      </c>
      <c r="W155" s="262">
        <v>0.11939232540656011</v>
      </c>
      <c r="X155" s="262">
        <v>7.7692192398321272E-2</v>
      </c>
      <c r="Y155" s="262">
        <v>4.6057926917413103E-2</v>
      </c>
      <c r="Z155" s="262">
        <v>8.7336964393002328E-2</v>
      </c>
      <c r="AA155" s="262">
        <v>0.1422730055863024</v>
      </c>
      <c r="AB155" s="262">
        <v>0.11717692495272697</v>
      </c>
      <c r="AC155" s="262">
        <v>8.2433387189727536E-2</v>
      </c>
      <c r="AD155" s="262">
        <v>9.8939579952419907E-2</v>
      </c>
      <c r="AE155" s="262">
        <v>0.13053253551291988</v>
      </c>
      <c r="AF155" s="262">
        <v>0.14157300803194248</v>
      </c>
      <c r="AG155" s="262">
        <v>0.12975431351626351</v>
      </c>
      <c r="AH155" s="262">
        <v>9.6893744895755127E-2</v>
      </c>
      <c r="AI155" s="262">
        <v>0.13748024302444498</v>
      </c>
      <c r="AJ155" s="262">
        <v>0.11716289520754003</v>
      </c>
      <c r="AK155" s="262">
        <v>0.13000424155592596</v>
      </c>
      <c r="AL155" s="262">
        <v>0.11440868985281218</v>
      </c>
      <c r="AM155" s="262">
        <v>0.10756890070428536</v>
      </c>
      <c r="AN155" s="262">
        <v>0.103966999361932</v>
      </c>
      <c r="AO155" s="262">
        <v>0.12390108657622935</v>
      </c>
      <c r="AP155" s="262">
        <v>0.13185504557218511</v>
      </c>
      <c r="AQ155" s="262">
        <v>0.19151748083087747</v>
      </c>
      <c r="AR155" s="262">
        <v>0.16431682008966517</v>
      </c>
      <c r="AS155" s="262">
        <v>9.9444857421398719E-2</v>
      </c>
      <c r="AT155" s="262">
        <v>0.11888835196983906</v>
      </c>
      <c r="AU155" s="262">
        <v>9.9150046687484297E-2</v>
      </c>
      <c r="AV155" s="262">
        <v>0.10027522130988903</v>
      </c>
      <c r="AW155" s="262">
        <v>3.127956935303812E-2</v>
      </c>
      <c r="AX155" s="262">
        <v>0.10802197946762528</v>
      </c>
      <c r="AY155" s="262">
        <v>8.5550966655131941E-2</v>
      </c>
      <c r="AZ155" s="262">
        <v>9.1524343539180528E-2</v>
      </c>
      <c r="BA155" s="262">
        <v>7.6921536320255654E-2</v>
      </c>
      <c r="BB155" s="262">
        <v>5.6003935945855371E-2</v>
      </c>
      <c r="BC155" s="262">
        <v>0.10678113340899677</v>
      </c>
      <c r="BD155" s="262">
        <v>0.12235208208271316</v>
      </c>
      <c r="BE155" s="262">
        <v>0.11276436006197282</v>
      </c>
      <c r="BF155" s="262">
        <v>0.13406505980097866</v>
      </c>
      <c r="BG155" s="262">
        <v>9.1340715482924453E-2</v>
      </c>
      <c r="BH155" s="262">
        <v>0.11723706903389786</v>
      </c>
      <c r="BI155" s="262">
        <v>0.10299696294000092</v>
      </c>
      <c r="BJ155" s="262">
        <v>4.9032916646006515E-2</v>
      </c>
      <c r="BK155" s="262">
        <v>7.9502104681214672E-2</v>
      </c>
      <c r="BL155" s="262">
        <v>7.3030760634795175E-2</v>
      </c>
      <c r="BM155" s="262">
        <v>8.3839632697227412E-2</v>
      </c>
      <c r="BN155" s="262">
        <v>7.3782746430788804E-2</v>
      </c>
      <c r="BO155" s="262">
        <v>8.0681008082242114E-2</v>
      </c>
      <c r="BP155" s="262">
        <v>0.11981192527317433</v>
      </c>
    </row>
    <row r="156" spans="2:68" x14ac:dyDescent="0.25">
      <c r="C156" s="261" t="s">
        <v>697</v>
      </c>
      <c r="D156" s="255">
        <f t="shared" si="7"/>
        <v>0.25979738353266602</v>
      </c>
      <c r="E156" s="260">
        <f t="shared" si="8"/>
        <v>4982.1344240059361</v>
      </c>
      <c r="F156" s="255">
        <f t="shared" si="9"/>
        <v>0.26922999196181191</v>
      </c>
      <c r="G156" s="260">
        <f t="shared" si="10"/>
        <v>13934079.002981164</v>
      </c>
      <c r="H156" s="255">
        <f t="shared" si="11"/>
        <v>-6.3326940597349321E-2</v>
      </c>
      <c r="I156" s="260">
        <f t="shared" si="12"/>
        <v>96.496449611570824</v>
      </c>
      <c r="J156" s="262">
        <v>0.65314450315539085</v>
      </c>
      <c r="K156" s="262">
        <v>0.22748106819654268</v>
      </c>
      <c r="L156" s="262">
        <v>0.33055263881390173</v>
      </c>
      <c r="M156" s="262">
        <v>0.37797473251740854</v>
      </c>
      <c r="N156" s="262">
        <v>0.38745520841133441</v>
      </c>
      <c r="O156" s="262">
        <v>0.32904069699560629</v>
      </c>
      <c r="P156" s="262">
        <v>0.37961038734062119</v>
      </c>
      <c r="Q156" s="262">
        <v>0.34253886313695953</v>
      </c>
      <c r="R156" s="262">
        <v>0.36403481316925912</v>
      </c>
      <c r="S156" s="262">
        <v>0.34515967182793156</v>
      </c>
      <c r="T156" s="262">
        <v>0.3413856220474345</v>
      </c>
      <c r="U156" s="262">
        <v>0.32794874183433048</v>
      </c>
      <c r="V156" s="262">
        <v>0.33699675389710143</v>
      </c>
      <c r="W156" s="262">
        <v>0.33642696594952348</v>
      </c>
      <c r="X156" s="262">
        <v>0.15524853624080479</v>
      </c>
      <c r="Y156" s="262">
        <v>0.42001937277390566</v>
      </c>
      <c r="Z156" s="262">
        <v>0.2690379565346997</v>
      </c>
      <c r="AA156" s="262">
        <v>0.37699094977900632</v>
      </c>
      <c r="AB156" s="262">
        <v>0.31849577557520464</v>
      </c>
      <c r="AC156" s="262">
        <v>0.16465798299835474</v>
      </c>
      <c r="AD156" s="262">
        <v>0.26104856965214757</v>
      </c>
      <c r="AE156" s="262">
        <v>0.35216883591218368</v>
      </c>
      <c r="AF156" s="262">
        <v>0.2993644627674853</v>
      </c>
      <c r="AG156" s="262">
        <v>0.31465119375710804</v>
      </c>
      <c r="AH156" s="262">
        <v>0.12877829627424167</v>
      </c>
      <c r="AI156" s="262">
        <v>0.32780063411001054</v>
      </c>
      <c r="AJ156" s="262">
        <v>0.2769379078736518</v>
      </c>
      <c r="AK156" s="262">
        <v>0.28456146770879287</v>
      </c>
      <c r="AL156" s="262">
        <v>0.29674272282111214</v>
      </c>
      <c r="AM156" s="262">
        <v>0.26867886203117586</v>
      </c>
      <c r="AN156" s="262">
        <v>0.20645637944490502</v>
      </c>
      <c r="AO156" s="262">
        <v>0.35448415960925794</v>
      </c>
      <c r="AP156" s="262">
        <v>0.2966208391046668</v>
      </c>
      <c r="AQ156" s="262">
        <v>0.2753357020137957</v>
      </c>
      <c r="AR156" s="262">
        <v>0.25716107344245581</v>
      </c>
      <c r="AS156" s="262">
        <v>0.21206364053335294</v>
      </c>
      <c r="AT156" s="262">
        <v>0.35697767964542637</v>
      </c>
      <c r="AU156" s="262">
        <v>0.23754750925265419</v>
      </c>
      <c r="AV156" s="262">
        <v>0.22550972353800913</v>
      </c>
      <c r="AW156" s="262">
        <v>6.5731280825416516E-2</v>
      </c>
      <c r="AX156" s="262">
        <v>0.23453691367259802</v>
      </c>
      <c r="AY156" s="262">
        <v>0.20674578485664047</v>
      </c>
      <c r="AZ156" s="262">
        <v>0.21178044185130321</v>
      </c>
      <c r="BA156" s="262">
        <v>0.20339855458788517</v>
      </c>
      <c r="BB156" s="262">
        <v>0.16244655956424769</v>
      </c>
      <c r="BC156" s="262">
        <v>0.17758150547812707</v>
      </c>
      <c r="BD156" s="262">
        <v>0.20154288099274997</v>
      </c>
      <c r="BE156" s="262">
        <v>0.22544785570390294</v>
      </c>
      <c r="BF156" s="262">
        <v>0.2563245031767073</v>
      </c>
      <c r="BG156" s="262">
        <v>0.22928328080389632</v>
      </c>
      <c r="BH156" s="262">
        <v>0.22716080065631691</v>
      </c>
      <c r="BI156" s="262">
        <v>0.16557336675304557</v>
      </c>
      <c r="BJ156" s="262">
        <v>8.8583613672302899E-2</v>
      </c>
      <c r="BK156" s="262">
        <v>0.21775245590149409</v>
      </c>
      <c r="BL156" s="262">
        <v>9.5227040898757262E-2</v>
      </c>
      <c r="BM156" s="262">
        <v>0.15481897400678132</v>
      </c>
      <c r="BN156" s="262">
        <v>0.16763253067592809</v>
      </c>
      <c r="BO156" s="262">
        <v>0.15344709918171306</v>
      </c>
      <c r="BP156" s="262">
        <v>0.17290624966257773</v>
      </c>
    </row>
    <row r="157" spans="2:68" x14ac:dyDescent="0.25">
      <c r="C157" s="261" t="s">
        <v>698</v>
      </c>
      <c r="D157" s="255">
        <f t="shared" si="7"/>
        <v>0.32796796239318116</v>
      </c>
      <c r="E157" s="260">
        <f t="shared" si="8"/>
        <v>6289.4416148140353</v>
      </c>
      <c r="F157" s="255">
        <f t="shared" si="9"/>
        <v>0.34198651738831121</v>
      </c>
      <c r="G157" s="260">
        <f t="shared" si="10"/>
        <v>17699614.803387262</v>
      </c>
      <c r="H157" s="255">
        <f t="shared" si="11"/>
        <v>-0.11812675405251714</v>
      </c>
      <c r="I157" s="260">
        <f t="shared" si="12"/>
        <v>95.900845711056917</v>
      </c>
      <c r="J157" s="262">
        <v>0.38766202583163833</v>
      </c>
      <c r="K157" s="262">
        <v>0.43652849754823358</v>
      </c>
      <c r="L157" s="262">
        <v>0.4866052896002952</v>
      </c>
      <c r="M157" s="262">
        <v>0.44391104134191411</v>
      </c>
      <c r="N157" s="262">
        <v>0.48629189518189864</v>
      </c>
      <c r="O157" s="262">
        <v>0.3748690817855409</v>
      </c>
      <c r="P157" s="262">
        <v>0.42909084599984815</v>
      </c>
      <c r="Q157" s="262">
        <v>0.41546139590981712</v>
      </c>
      <c r="R157" s="262">
        <v>0.45068687001538299</v>
      </c>
      <c r="S157" s="262">
        <v>0.4460242453150835</v>
      </c>
      <c r="T157" s="262">
        <v>0.39253668407750464</v>
      </c>
      <c r="U157" s="262">
        <v>0.36212305503825148</v>
      </c>
      <c r="V157" s="262">
        <v>0.39763922264941354</v>
      </c>
      <c r="W157" s="262">
        <v>0.51504359884161111</v>
      </c>
      <c r="X157" s="262">
        <v>0.24590074851161589</v>
      </c>
      <c r="Y157" s="262">
        <v>0.48431765791221765</v>
      </c>
      <c r="Z157" s="262">
        <v>0.53775472549346393</v>
      </c>
      <c r="AA157" s="262">
        <v>0.45681588656278155</v>
      </c>
      <c r="AB157" s="262">
        <v>0.41480622711679976</v>
      </c>
      <c r="AC157" s="262">
        <v>0.39205658826983936</v>
      </c>
      <c r="AD157" s="262">
        <v>0.33644015012011291</v>
      </c>
      <c r="AE157" s="262">
        <v>0.36925501228495178</v>
      </c>
      <c r="AF157" s="262">
        <v>0.38296923598217963</v>
      </c>
      <c r="AG157" s="262">
        <v>0.36955764578195022</v>
      </c>
      <c r="AH157" s="262">
        <v>0.26000134638269079</v>
      </c>
      <c r="AI157" s="262">
        <v>0.41702761026519664</v>
      </c>
      <c r="AJ157" s="262">
        <v>0.33204609228671661</v>
      </c>
      <c r="AK157" s="262">
        <v>0.35997410374600525</v>
      </c>
      <c r="AL157" s="262">
        <v>0.36714066938456691</v>
      </c>
      <c r="AM157" s="262">
        <v>0.35382992450432915</v>
      </c>
      <c r="AN157" s="262">
        <v>0.23582408111506517</v>
      </c>
      <c r="AO157" s="262">
        <v>0.45625883271661777</v>
      </c>
      <c r="AP157" s="262">
        <v>0.37857813345424063</v>
      </c>
      <c r="AQ157" s="262">
        <v>0.45827111340652854</v>
      </c>
      <c r="AR157" s="262">
        <v>0.38513182852384165</v>
      </c>
      <c r="AS157" s="262">
        <v>0.28130165357004483</v>
      </c>
      <c r="AT157" s="262">
        <v>0.34908397133722041</v>
      </c>
      <c r="AU157" s="262">
        <v>0.28341122946452646</v>
      </c>
      <c r="AV157" s="262">
        <v>0.29959898046367861</v>
      </c>
      <c r="AW157" s="262">
        <v>0.13466054748028833</v>
      </c>
      <c r="AX157" s="262">
        <v>0.27738954030219348</v>
      </c>
      <c r="AY157" s="262">
        <v>0.26189747985243106</v>
      </c>
      <c r="AZ157" s="262">
        <v>0.26228444014416674</v>
      </c>
      <c r="BA157" s="262">
        <v>0.20833961515589072</v>
      </c>
      <c r="BB157" s="262">
        <v>0.24310959322001729</v>
      </c>
      <c r="BC157" s="262">
        <v>0.16238163729613611</v>
      </c>
      <c r="BD157" s="262">
        <v>0.26194342768630768</v>
      </c>
      <c r="BE157" s="262">
        <v>0.20253260521429653</v>
      </c>
      <c r="BF157" s="262">
        <v>0.34108460705689014</v>
      </c>
      <c r="BG157" s="262">
        <v>0.26549712789132507</v>
      </c>
      <c r="BH157" s="262">
        <v>0.27729217904448872</v>
      </c>
      <c r="BI157" s="262">
        <v>0.21965266700334324</v>
      </c>
      <c r="BJ157" s="262">
        <v>0.28268020181554776</v>
      </c>
      <c r="BK157" s="262">
        <v>0.275907734254635</v>
      </c>
      <c r="BL157" s="262">
        <v>0.19676430738553197</v>
      </c>
      <c r="BM157" s="262">
        <v>0.21265489810808458</v>
      </c>
      <c r="BN157" s="262">
        <v>0.1721928199625474</v>
      </c>
      <c r="BO157" s="262">
        <v>0.20718428888146304</v>
      </c>
      <c r="BP157" s="262">
        <v>0.22946439965913346</v>
      </c>
    </row>
    <row r="158" spans="2:68" x14ac:dyDescent="0.25">
      <c r="C158" s="261" t="s">
        <v>699</v>
      </c>
      <c r="D158" s="255">
        <f t="shared" si="7"/>
        <v>0.44583061468255875</v>
      </c>
      <c r="E158" s="260">
        <f t="shared" si="8"/>
        <v>8549.6936977674286</v>
      </c>
      <c r="F158" s="255">
        <f t="shared" si="9"/>
        <v>0.44406489323532972</v>
      </c>
      <c r="G158" s="260">
        <f t="shared" si="10"/>
        <v>22982711.76886246</v>
      </c>
      <c r="H158" s="255">
        <f t="shared" si="11"/>
        <v>9.1545993824398542E-2</v>
      </c>
      <c r="I158" s="260">
        <f t="shared" si="12"/>
        <v>100.39762689510636</v>
      </c>
      <c r="J158" s="262">
        <v>0.38766202634244656</v>
      </c>
      <c r="K158" s="262">
        <v>0.40464328460637533</v>
      </c>
      <c r="L158" s="262">
        <v>0.51842047469157204</v>
      </c>
      <c r="M158" s="262">
        <v>0.45436371904117429</v>
      </c>
      <c r="N158" s="262">
        <v>0.45836182731433261</v>
      </c>
      <c r="O158" s="262">
        <v>0.48605838062832452</v>
      </c>
      <c r="P158" s="262">
        <v>0.47181293088081305</v>
      </c>
      <c r="Q158" s="262">
        <v>0.46472788266277265</v>
      </c>
      <c r="R158" s="262">
        <v>0.49127543722961564</v>
      </c>
      <c r="S158" s="262">
        <v>0.4708261875788628</v>
      </c>
      <c r="T158" s="262">
        <v>0.4685567709069452</v>
      </c>
      <c r="U158" s="262">
        <v>0.422735630789843</v>
      </c>
      <c r="V158" s="262">
        <v>0.41612073731942761</v>
      </c>
      <c r="W158" s="262">
        <v>0.58033189404868968</v>
      </c>
      <c r="X158" s="262">
        <v>0.3241635085284223</v>
      </c>
      <c r="Y158" s="262">
        <v>0.54092143182089325</v>
      </c>
      <c r="Z158" s="262">
        <v>0.62213155746887483</v>
      </c>
      <c r="AA158" s="262">
        <v>0.55339452162738834</v>
      </c>
      <c r="AB158" s="262">
        <v>0.51315810988884081</v>
      </c>
      <c r="AC158" s="262">
        <v>0.52590644757872673</v>
      </c>
      <c r="AD158" s="262">
        <v>0.3733839239468813</v>
      </c>
      <c r="AE158" s="262">
        <v>0.42379176969274324</v>
      </c>
      <c r="AF158" s="262">
        <v>0.46520742280924132</v>
      </c>
      <c r="AG158" s="262">
        <v>0.43067034804660764</v>
      </c>
      <c r="AH158" s="262">
        <v>0.40439417978741193</v>
      </c>
      <c r="AI158" s="262">
        <v>0.47194073737981146</v>
      </c>
      <c r="AJ158" s="262">
        <v>0.48979751936650856</v>
      </c>
      <c r="AK158" s="262">
        <v>0.46090875633600248</v>
      </c>
      <c r="AL158" s="262">
        <v>0.47846353119773843</v>
      </c>
      <c r="AM158" s="262">
        <v>0.38747085512346596</v>
      </c>
      <c r="AN158" s="262">
        <v>0.42534939606947775</v>
      </c>
      <c r="AO158" s="262">
        <v>0.55419908446262167</v>
      </c>
      <c r="AP158" s="262">
        <v>0.45956707296542099</v>
      </c>
      <c r="AQ158" s="262">
        <v>0.49019069419687938</v>
      </c>
      <c r="AR158" s="262">
        <v>0.45152545779702652</v>
      </c>
      <c r="AS158" s="262">
        <v>0.37589971921163867</v>
      </c>
      <c r="AT158" s="262">
        <v>0.50767993077573814</v>
      </c>
      <c r="AU158" s="262">
        <v>0.41191342777653539</v>
      </c>
      <c r="AV158" s="262">
        <v>0.41418057032551853</v>
      </c>
      <c r="AW158" s="262">
        <v>0.2488659908009799</v>
      </c>
      <c r="AX158" s="262">
        <v>0.43672188174655924</v>
      </c>
      <c r="AY158" s="262">
        <v>0.43892498989222473</v>
      </c>
      <c r="AZ158" s="262">
        <v>0.40641422257312837</v>
      </c>
      <c r="BA158" s="262">
        <v>0.35328053481591809</v>
      </c>
      <c r="BB158" s="262">
        <v>0.37139147802265304</v>
      </c>
      <c r="BC158" s="262">
        <v>0.31279965271113658</v>
      </c>
      <c r="BD158" s="262">
        <v>0.40883565810838723</v>
      </c>
      <c r="BE158" s="262">
        <v>0.35747588605388592</v>
      </c>
      <c r="BF158" s="262">
        <v>0.49284532956091076</v>
      </c>
      <c r="BG158" s="262">
        <v>0.44740402367472787</v>
      </c>
      <c r="BH158" s="262">
        <v>0.37755712901986721</v>
      </c>
      <c r="BI158" s="262">
        <v>0.38217891114038982</v>
      </c>
      <c r="BJ158" s="262">
        <v>0.44839139904327246</v>
      </c>
      <c r="BK158" s="262">
        <v>0.45418338561350546</v>
      </c>
      <c r="BL158" s="262">
        <v>0.39833885083481568</v>
      </c>
      <c r="BM158" s="262">
        <v>0.35892994375420256</v>
      </c>
      <c r="BN158" s="262">
        <v>0.38884846120885697</v>
      </c>
      <c r="BO158" s="262">
        <v>0.41906528244884489</v>
      </c>
      <c r="BP158" s="262">
        <v>0.44746171204165064</v>
      </c>
    </row>
    <row r="159" spans="2:68" x14ac:dyDescent="0.25">
      <c r="C159" s="261" t="s">
        <v>700</v>
      </c>
      <c r="D159" s="255">
        <f t="shared" si="7"/>
        <v>0.27641347964161939</v>
      </c>
      <c r="E159" s="260">
        <f t="shared" si="8"/>
        <v>5300.7812990873354</v>
      </c>
      <c r="F159" s="255">
        <f t="shared" si="9"/>
        <v>0.28596745564622261</v>
      </c>
      <c r="G159" s="260">
        <f t="shared" si="10"/>
        <v>14800331.457206944</v>
      </c>
      <c r="H159" s="255">
        <f t="shared" si="11"/>
        <v>-7.1947718154008911E-2</v>
      </c>
      <c r="I159" s="260">
        <f t="shared" si="12"/>
        <v>96.659068780042332</v>
      </c>
      <c r="J159" s="262">
        <v>0.3876620261724768</v>
      </c>
      <c r="K159" s="262">
        <v>0.15593862103275313</v>
      </c>
      <c r="L159" s="262">
        <v>0.38781411052884013</v>
      </c>
      <c r="M159" s="262">
        <v>0.34598804747080403</v>
      </c>
      <c r="N159" s="262">
        <v>0.38383279886428562</v>
      </c>
      <c r="O159" s="262">
        <v>0.37761719524233278</v>
      </c>
      <c r="P159" s="262">
        <v>0.38505386233821776</v>
      </c>
      <c r="Q159" s="262">
        <v>0.35031946829192889</v>
      </c>
      <c r="R159" s="262">
        <v>0.35829691336972919</v>
      </c>
      <c r="S159" s="262">
        <v>0.33109897700223595</v>
      </c>
      <c r="T159" s="262">
        <v>0.34418469172036747</v>
      </c>
      <c r="U159" s="262">
        <v>0.27258427998694384</v>
      </c>
      <c r="V159" s="262">
        <v>0.32423169371591509</v>
      </c>
      <c r="W159" s="262">
        <v>0.46547958777528425</v>
      </c>
      <c r="X159" s="262">
        <v>0.2100229586284012</v>
      </c>
      <c r="Y159" s="262">
        <v>0.4156264071426059</v>
      </c>
      <c r="Z159" s="262">
        <v>0.48182469261959848</v>
      </c>
      <c r="AA159" s="262">
        <v>0.39835291283608887</v>
      </c>
      <c r="AB159" s="262">
        <v>0.33253524339429513</v>
      </c>
      <c r="AC159" s="262">
        <v>0.34892126433730575</v>
      </c>
      <c r="AD159" s="262">
        <v>0.21070522469920683</v>
      </c>
      <c r="AE159" s="262">
        <v>0.31308336287289729</v>
      </c>
      <c r="AF159" s="262">
        <v>0.29430492583900986</v>
      </c>
      <c r="AG159" s="262">
        <v>0.3112184721675742</v>
      </c>
      <c r="AH159" s="262">
        <v>0.21167848307852163</v>
      </c>
      <c r="AI159" s="262">
        <v>0.35269613531929234</v>
      </c>
      <c r="AJ159" s="262">
        <v>0.31676259033727061</v>
      </c>
      <c r="AK159" s="262">
        <v>0.30131366994516107</v>
      </c>
      <c r="AL159" s="262">
        <v>0.29007839777812211</v>
      </c>
      <c r="AM159" s="262">
        <v>0.23539901324097537</v>
      </c>
      <c r="AN159" s="262">
        <v>0.22264863432566018</v>
      </c>
      <c r="AO159" s="262">
        <v>0.39139860066454513</v>
      </c>
      <c r="AP159" s="262">
        <v>0.32070071598321326</v>
      </c>
      <c r="AQ159" s="262">
        <v>0.37749094616600642</v>
      </c>
      <c r="AR159" s="262">
        <v>0.32317493953196885</v>
      </c>
      <c r="AS159" s="262">
        <v>0.21115157431840859</v>
      </c>
      <c r="AT159" s="262">
        <v>0.2789140979956844</v>
      </c>
      <c r="AU159" s="262">
        <v>0.2524121850926358</v>
      </c>
      <c r="AV159" s="262">
        <v>0.24238133321105854</v>
      </c>
      <c r="AW159" s="262">
        <v>7.1994697851234704E-2</v>
      </c>
      <c r="AX159" s="262">
        <v>0.24389379866873517</v>
      </c>
      <c r="AY159" s="262">
        <v>0.22052994211224727</v>
      </c>
      <c r="AZ159" s="262">
        <v>0.23125650104266293</v>
      </c>
      <c r="BA159" s="262">
        <v>0.17438469372964738</v>
      </c>
      <c r="BB159" s="262">
        <v>0.1826939775270556</v>
      </c>
      <c r="BC159" s="262">
        <v>0.13187702269967894</v>
      </c>
      <c r="BD159" s="262">
        <v>0.22345827745565094</v>
      </c>
      <c r="BE159" s="262">
        <v>0.19798897711253077</v>
      </c>
      <c r="BF159" s="262">
        <v>0.28100980531025027</v>
      </c>
      <c r="BG159" s="262">
        <v>0.26839225679356149</v>
      </c>
      <c r="BH159" s="262">
        <v>0.24404886777798662</v>
      </c>
      <c r="BI159" s="262">
        <v>0.18973859926577494</v>
      </c>
      <c r="BJ159" s="262">
        <v>0.22111244603668492</v>
      </c>
      <c r="BK159" s="262">
        <v>0.27898622340842788</v>
      </c>
      <c r="BL159" s="262">
        <v>0.16976672039769661</v>
      </c>
      <c r="BM159" s="262">
        <v>0.17302517370241224</v>
      </c>
      <c r="BN159" s="262">
        <v>0.15550851201507435</v>
      </c>
      <c r="BO159" s="262">
        <v>0.20756587909039284</v>
      </c>
      <c r="BP159" s="262">
        <v>0.23333924460164401</v>
      </c>
    </row>
    <row r="160" spans="2:68" x14ac:dyDescent="0.25">
      <c r="C160" s="261" t="s">
        <v>291</v>
      </c>
      <c r="D160" s="255">
        <f t="shared" si="7"/>
        <v>0.22749554222254761</v>
      </c>
      <c r="E160" s="260">
        <f t="shared" si="8"/>
        <v>4362.6820132017956</v>
      </c>
      <c r="F160" s="255">
        <f t="shared" si="9"/>
        <v>0.24128210551166757</v>
      </c>
      <c r="G160" s="260">
        <f t="shared" si="10"/>
        <v>12487627.755388008</v>
      </c>
      <c r="H160" s="255">
        <f t="shared" si="11"/>
        <v>-0.21597433019981729</v>
      </c>
      <c r="I160" s="260">
        <f t="shared" si="12"/>
        <v>94.286122769078176</v>
      </c>
      <c r="J160" s="262">
        <v>0.65314450434188498</v>
      </c>
      <c r="K160" s="262">
        <v>0.42706257541181175</v>
      </c>
      <c r="L160" s="262">
        <v>0.3231727277382816</v>
      </c>
      <c r="M160" s="262">
        <v>0.31354066120895308</v>
      </c>
      <c r="N160" s="262">
        <v>0.36160402092920807</v>
      </c>
      <c r="O160" s="262">
        <v>0.31756782080039325</v>
      </c>
      <c r="P160" s="262">
        <v>0.36967405136653725</v>
      </c>
      <c r="Q160" s="262">
        <v>0.30571222670819032</v>
      </c>
      <c r="R160" s="262">
        <v>0.33886544426190857</v>
      </c>
      <c r="S160" s="262">
        <v>0.32505746387836615</v>
      </c>
      <c r="T160" s="262">
        <v>0.30175604923450289</v>
      </c>
      <c r="U160" s="262">
        <v>0.23922559576564972</v>
      </c>
      <c r="V160" s="262">
        <v>0.22915981661780629</v>
      </c>
      <c r="W160" s="262">
        <v>0.40761346136674315</v>
      </c>
      <c r="X160" s="262">
        <v>0.29611063617683775</v>
      </c>
      <c r="Y160" s="262">
        <v>0.37087818459986599</v>
      </c>
      <c r="Z160" s="262">
        <v>0.37911847124438408</v>
      </c>
      <c r="AA160" s="262">
        <v>0.31497111092263586</v>
      </c>
      <c r="AB160" s="262">
        <v>0.31735720041561377</v>
      </c>
      <c r="AC160" s="262">
        <v>0.24415981668638592</v>
      </c>
      <c r="AD160" s="262">
        <v>0.26707989652685427</v>
      </c>
      <c r="AE160" s="262">
        <v>0.31347731319214855</v>
      </c>
      <c r="AF160" s="262">
        <v>0.23658245310764045</v>
      </c>
      <c r="AG160" s="262">
        <v>0.28241267063418307</v>
      </c>
      <c r="AH160" s="262">
        <v>0.15370769984135638</v>
      </c>
      <c r="AI160" s="262">
        <v>0.28128362481737207</v>
      </c>
      <c r="AJ160" s="262">
        <v>0.22789966261625755</v>
      </c>
      <c r="AK160" s="262">
        <v>0.24838148048247025</v>
      </c>
      <c r="AL160" s="262">
        <v>0.26946524323499343</v>
      </c>
      <c r="AM160" s="262">
        <v>0.2198441809544335</v>
      </c>
      <c r="AN160" s="262">
        <v>0.15061464923699891</v>
      </c>
      <c r="AO160" s="262">
        <v>0.3297283965134728</v>
      </c>
      <c r="AP160" s="262">
        <v>0.27660420114556172</v>
      </c>
      <c r="AQ160" s="262">
        <v>0.32396743447741622</v>
      </c>
      <c r="AR160" s="262">
        <v>0.30347359401615753</v>
      </c>
      <c r="AS160" s="262">
        <v>0.19219903494454768</v>
      </c>
      <c r="AT160" s="262">
        <v>0.27021584775595348</v>
      </c>
      <c r="AU160" s="262">
        <v>0.188658768977398</v>
      </c>
      <c r="AV160" s="262">
        <v>0.21053055719522665</v>
      </c>
      <c r="AW160" s="262">
        <v>6.3827995823167699E-2</v>
      </c>
      <c r="AX160" s="262">
        <v>0.17370604162851205</v>
      </c>
      <c r="AY160" s="262">
        <v>0.16071974754179669</v>
      </c>
      <c r="AZ160" s="262">
        <v>0.18997951433149948</v>
      </c>
      <c r="BA160" s="262">
        <v>0.14233081456896826</v>
      </c>
      <c r="BB160" s="262">
        <v>0.11477809313415312</v>
      </c>
      <c r="BC160" s="262">
        <v>9.9934076664384738E-2</v>
      </c>
      <c r="BD160" s="262">
        <v>0.14039290208561028</v>
      </c>
      <c r="BE160" s="262">
        <v>0.13475723960632371</v>
      </c>
      <c r="BF160" s="262">
        <v>0.20389946479806101</v>
      </c>
      <c r="BG160" s="262">
        <v>0.22438015794470778</v>
      </c>
      <c r="BH160" s="262">
        <v>0.18713478108558637</v>
      </c>
      <c r="BI160" s="262">
        <v>0.14592550569501428</v>
      </c>
      <c r="BJ160" s="262">
        <v>0.12074723713522487</v>
      </c>
      <c r="BK160" s="262">
        <v>0.22019844683168185</v>
      </c>
      <c r="BL160" s="262">
        <v>0.10890775304476762</v>
      </c>
      <c r="BM160" s="262">
        <v>0.14423140057532904</v>
      </c>
      <c r="BN160" s="262">
        <v>0.11733042272026523</v>
      </c>
      <c r="BO160" s="262">
        <v>0.13533045865559523</v>
      </c>
      <c r="BP160" s="262">
        <v>0.11312127225332902</v>
      </c>
    </row>
    <row r="161" spans="1:68" x14ac:dyDescent="0.25">
      <c r="C161" s="261" t="s">
        <v>701</v>
      </c>
      <c r="D161" s="255">
        <f t="shared" ref="D161:D236" si="13">SUMPRODUCT($J$2:$BP$2,J161:BP161)/$I$2</f>
        <v>4.2774610294471008E-2</v>
      </c>
      <c r="E161" s="260">
        <f t="shared" ref="E161:E236" si="14">SUMPRODUCT($J$2:$BP$2,J161:BP161)</f>
        <v>820.2887016170705</v>
      </c>
      <c r="F161" s="255">
        <f t="shared" ref="F161:F236" si="15">SUMPRODUCT($J$3:$BP$3,J161:BP161)/$I$3</f>
        <v>4.2169237434120065E-2</v>
      </c>
      <c r="G161" s="260">
        <f t="shared" ref="G161:G236" si="16">SUMPRODUCT($J$3:$BP$3,J161:BP161)</f>
        <v>2182481.534174114</v>
      </c>
      <c r="H161" s="255">
        <f t="shared" ref="H161:H236" si="17">CORREL($J$4:$BP$4,J161:BP161)</f>
        <v>0.24300826106526865</v>
      </c>
      <c r="I161" s="260">
        <f t="shared" ref="I161:I236" si="18">D161/F161*100</f>
        <v>101.43557933978936</v>
      </c>
      <c r="J161" s="262">
        <v>0</v>
      </c>
      <c r="K161" s="262">
        <v>0</v>
      </c>
      <c r="L161" s="262">
        <v>6.7557205360497821E-2</v>
      </c>
      <c r="M161" s="262">
        <v>3.3962453433235514E-2</v>
      </c>
      <c r="N161" s="262">
        <v>3.0462238259449246E-2</v>
      </c>
      <c r="O161" s="262">
        <v>4.4131123957508421E-2</v>
      </c>
      <c r="P161" s="262">
        <v>4.4432494346235571E-2</v>
      </c>
      <c r="Q161" s="262">
        <v>4.784197265003122E-2</v>
      </c>
      <c r="R161" s="262">
        <v>4.2254085565331674E-2</v>
      </c>
      <c r="S161" s="262">
        <v>4.0690958763477544E-2</v>
      </c>
      <c r="T161" s="262">
        <v>4.3159061799555219E-2</v>
      </c>
      <c r="U161" s="262">
        <v>5.0604645786326938E-2</v>
      </c>
      <c r="V161" s="262">
        <v>3.5032249931489255E-2</v>
      </c>
      <c r="W161" s="262">
        <v>4.1520141588517967E-2</v>
      </c>
      <c r="X161" s="262">
        <v>1.6070967665593679E-2</v>
      </c>
      <c r="Y161" s="262">
        <v>2.0232199635209152E-2</v>
      </c>
      <c r="Z161" s="262">
        <v>3.4545020535396417E-2</v>
      </c>
      <c r="AA161" s="262">
        <v>4.9957496628049269E-2</v>
      </c>
      <c r="AB161" s="262">
        <v>6.1671363842771651E-2</v>
      </c>
      <c r="AC161" s="262">
        <v>2.6209054543846283E-2</v>
      </c>
      <c r="AD161" s="262">
        <v>2.5135590921954738E-2</v>
      </c>
      <c r="AE161" s="262">
        <v>3.2101301469682299E-2</v>
      </c>
      <c r="AF161" s="262">
        <v>4.5407364893759232E-2</v>
      </c>
      <c r="AG161" s="262">
        <v>3.823964310519936E-2</v>
      </c>
      <c r="AH161" s="262">
        <v>2.9585065056346858E-2</v>
      </c>
      <c r="AI161" s="262">
        <v>3.9418424983463984E-2</v>
      </c>
      <c r="AJ161" s="262">
        <v>5.8366998511356752E-2</v>
      </c>
      <c r="AK161" s="262">
        <v>5.1085621473644982E-2</v>
      </c>
      <c r="AL161" s="262">
        <v>4.1975162701838403E-2</v>
      </c>
      <c r="AM161" s="262">
        <v>3.6937489861312213E-2</v>
      </c>
      <c r="AN161" s="262">
        <v>0</v>
      </c>
      <c r="AO161" s="262">
        <v>3.4217897892551738E-2</v>
      </c>
      <c r="AP161" s="262">
        <v>4.6329813365196502E-2</v>
      </c>
      <c r="AQ161" s="262">
        <v>7.3004811724712751E-2</v>
      </c>
      <c r="AR161" s="262">
        <v>9.141628325436553E-2</v>
      </c>
      <c r="AS161" s="262">
        <v>5.7078227025521913E-2</v>
      </c>
      <c r="AT161" s="262">
        <v>4.6631266825945365E-2</v>
      </c>
      <c r="AU161" s="262">
        <v>3.776641544497502E-2</v>
      </c>
      <c r="AV161" s="262">
        <v>3.8112501418705716E-2</v>
      </c>
      <c r="AW161" s="262">
        <v>2.6774377786380716E-2</v>
      </c>
      <c r="AX161" s="262">
        <v>5.2522466894821096E-2</v>
      </c>
      <c r="AY161" s="262">
        <v>3.8971996301914738E-2</v>
      </c>
      <c r="AZ161" s="262">
        <v>4.562177408072788E-2</v>
      </c>
      <c r="BA161" s="262">
        <v>4.0760511123293174E-2</v>
      </c>
      <c r="BB161" s="262">
        <v>2.0077896963952246E-2</v>
      </c>
      <c r="BC161" s="262">
        <v>1.8915557968724857E-2</v>
      </c>
      <c r="BD161" s="262">
        <v>4.3970949396989485E-2</v>
      </c>
      <c r="BE161" s="262">
        <v>3.5671777225369829E-2</v>
      </c>
      <c r="BF161" s="262">
        <v>3.2971481635829962E-2</v>
      </c>
      <c r="BG161" s="262">
        <v>5.500915286453336E-2</v>
      </c>
      <c r="BH161" s="262">
        <v>5.1058153720349157E-2</v>
      </c>
      <c r="BI161" s="262">
        <v>4.3312999210179969E-2</v>
      </c>
      <c r="BJ161" s="262">
        <v>3.0182604542900407E-2</v>
      </c>
      <c r="BK161" s="262">
        <v>2.6698357503021731E-2</v>
      </c>
      <c r="BL161" s="262">
        <v>3.9417146793346319E-2</v>
      </c>
      <c r="BM161" s="262">
        <v>4.100931354523385E-2</v>
      </c>
      <c r="BN161" s="262">
        <v>3.8039163832036642E-2</v>
      </c>
      <c r="BO161" s="262">
        <v>4.746899071904833E-2</v>
      </c>
      <c r="BP161" s="262">
        <v>5.0253654877395693E-2</v>
      </c>
    </row>
    <row r="162" spans="1:68" x14ac:dyDescent="0.25">
      <c r="C162" s="261" t="s">
        <v>307</v>
      </c>
      <c r="D162" s="255">
        <f t="shared" si="13"/>
        <v>2.9887943196758523E-2</v>
      </c>
      <c r="E162" s="260">
        <f t="shared" si="14"/>
        <v>573.16108668423817</v>
      </c>
      <c r="F162" s="255">
        <f t="shared" si="15"/>
        <v>2.9319498626013036E-2</v>
      </c>
      <c r="G162" s="260">
        <f t="shared" si="16"/>
        <v>1517439.4472388925</v>
      </c>
      <c r="H162" s="255">
        <f t="shared" si="17"/>
        <v>5.7118469265613599E-2</v>
      </c>
      <c r="I162" s="260">
        <f t="shared" si="18"/>
        <v>101.93879362671348</v>
      </c>
      <c r="J162" s="262">
        <v>0</v>
      </c>
      <c r="K162" s="262">
        <v>0</v>
      </c>
      <c r="L162" s="262">
        <v>4.2457690737541624E-2</v>
      </c>
      <c r="M162" s="262">
        <v>2.1038316110517256E-2</v>
      </c>
      <c r="N162" s="262">
        <v>1.7904941803877642E-2</v>
      </c>
      <c r="O162" s="262">
        <v>2.0993668905918892E-2</v>
      </c>
      <c r="P162" s="262">
        <v>4.2458410130882474E-2</v>
      </c>
      <c r="Q162" s="262">
        <v>2.5408345901536684E-2</v>
      </c>
      <c r="R162" s="262">
        <v>2.9837830689263722E-2</v>
      </c>
      <c r="S162" s="262">
        <v>2.8761944405589202E-2</v>
      </c>
      <c r="T162" s="262">
        <v>3.4499249573971137E-2</v>
      </c>
      <c r="U162" s="262">
        <v>2.6139017417624574E-2</v>
      </c>
      <c r="V162" s="262">
        <v>1.8443572973600289E-2</v>
      </c>
      <c r="W162" s="262">
        <v>4.6554334596924353E-2</v>
      </c>
      <c r="X162" s="262">
        <v>3.9844587938945013E-2</v>
      </c>
      <c r="Y162" s="262">
        <v>2.0232199368125599E-2</v>
      </c>
      <c r="Z162" s="262">
        <v>2.1081186392662276E-2</v>
      </c>
      <c r="AA162" s="262">
        <v>3.281551556826158E-2</v>
      </c>
      <c r="AB162" s="262">
        <v>3.3349294711481341E-2</v>
      </c>
      <c r="AC162" s="262">
        <v>2.280489617107341E-2</v>
      </c>
      <c r="AD162" s="262">
        <v>2.3905017702735103E-2</v>
      </c>
      <c r="AE162" s="262">
        <v>4.3252901312618233E-2</v>
      </c>
      <c r="AF162" s="262">
        <v>2.8836101365248602E-2</v>
      </c>
      <c r="AG162" s="262">
        <v>2.2398695435774219E-2</v>
      </c>
      <c r="AH162" s="262">
        <v>2.2610429958650188E-2</v>
      </c>
      <c r="AI162" s="262">
        <v>2.6218259222634304E-2</v>
      </c>
      <c r="AJ162" s="262">
        <v>3.1469733636774994E-2</v>
      </c>
      <c r="AK162" s="262">
        <v>4.0046413259395328E-2</v>
      </c>
      <c r="AL162" s="262">
        <v>2.1317957243351601E-2</v>
      </c>
      <c r="AM162" s="262">
        <v>1.9099096193817482E-2</v>
      </c>
      <c r="AN162" s="262">
        <v>0</v>
      </c>
      <c r="AO162" s="262">
        <v>2.7669307420225477E-2</v>
      </c>
      <c r="AP162" s="262">
        <v>4.5269515223501651E-2</v>
      </c>
      <c r="AQ162" s="262">
        <v>3.5232258987414576E-2</v>
      </c>
      <c r="AR162" s="262">
        <v>7.4745318787090911E-2</v>
      </c>
      <c r="AS162" s="262">
        <v>6.9889958499428126E-2</v>
      </c>
      <c r="AT162" s="262">
        <v>4.9734500454943008E-2</v>
      </c>
      <c r="AU162" s="262">
        <v>2.10648550981445E-2</v>
      </c>
      <c r="AV162" s="262">
        <v>2.7454894738748653E-2</v>
      </c>
      <c r="AW162" s="262">
        <v>1.8089961881572227E-2</v>
      </c>
      <c r="AX162" s="262">
        <v>3.4344056526851394E-2</v>
      </c>
      <c r="AY162" s="262">
        <v>3.1143546795086852E-2</v>
      </c>
      <c r="AZ162" s="262">
        <v>2.8177710195176786E-2</v>
      </c>
      <c r="BA162" s="262">
        <v>2.440141876118684E-2</v>
      </c>
      <c r="BB162" s="262">
        <v>2.5353719633550303E-2</v>
      </c>
      <c r="BC162" s="262">
        <v>2.6639098312701313E-2</v>
      </c>
      <c r="BD162" s="262">
        <v>2.6634387842153728E-2</v>
      </c>
      <c r="BE162" s="262">
        <v>3.0564617440096902E-2</v>
      </c>
      <c r="BF162" s="262">
        <v>2.3120701846265846E-2</v>
      </c>
      <c r="BG162" s="262">
        <v>2.6342771316899091E-2</v>
      </c>
      <c r="BH162" s="262">
        <v>3.7016192530450069E-2</v>
      </c>
      <c r="BI162" s="262">
        <v>3.2172752999937236E-2</v>
      </c>
      <c r="BJ162" s="262">
        <v>1.5148966651731124E-2</v>
      </c>
      <c r="BK162" s="262">
        <v>3.2731800433151853E-2</v>
      </c>
      <c r="BL162" s="262">
        <v>2.6589107328840591E-2</v>
      </c>
      <c r="BM162" s="262">
        <v>3.535454234299746E-2</v>
      </c>
      <c r="BN162" s="262">
        <v>3.0530563260492281E-2</v>
      </c>
      <c r="BO162" s="262">
        <v>3.2011171020469166E-2</v>
      </c>
      <c r="BP162" s="262">
        <v>3.5640948266693E-2</v>
      </c>
    </row>
    <row r="163" spans="1:68" x14ac:dyDescent="0.25">
      <c r="C163" s="261" t="s">
        <v>702</v>
      </c>
      <c r="D163" s="255">
        <f t="shared" si="13"/>
        <v>0.2019900183107359</v>
      </c>
      <c r="E163" s="260">
        <f t="shared" si="14"/>
        <v>3873.5625811449822</v>
      </c>
      <c r="F163" s="255">
        <f t="shared" si="15"/>
        <v>0.20758576365129067</v>
      </c>
      <c r="G163" s="260">
        <f t="shared" si="16"/>
        <v>10743663.473501643</v>
      </c>
      <c r="H163" s="255">
        <f t="shared" si="17"/>
        <v>-3.8850952094890076E-3</v>
      </c>
      <c r="I163" s="260">
        <f t="shared" si="18"/>
        <v>97.304369412367464</v>
      </c>
      <c r="J163" s="262">
        <v>0.38766202604185751</v>
      </c>
      <c r="K163" s="262">
        <v>0.15593862101877168</v>
      </c>
      <c r="L163" s="262">
        <v>0.29490341645977669</v>
      </c>
      <c r="M163" s="262">
        <v>0.28049844415743685</v>
      </c>
      <c r="N163" s="262">
        <v>0.33812478754432551</v>
      </c>
      <c r="O163" s="262">
        <v>0.26717833864147333</v>
      </c>
      <c r="P163" s="262">
        <v>0.26427741258983484</v>
      </c>
      <c r="Q163" s="262">
        <v>0.26287946476998686</v>
      </c>
      <c r="R163" s="262">
        <v>0.29349195435215897</v>
      </c>
      <c r="S163" s="262">
        <v>0.26655932425078349</v>
      </c>
      <c r="T163" s="262">
        <v>0.26041346926517561</v>
      </c>
      <c r="U163" s="262">
        <v>0.18006710850930352</v>
      </c>
      <c r="V163" s="262">
        <v>0.21365456781496123</v>
      </c>
      <c r="W163" s="262">
        <v>0.34880999838134014</v>
      </c>
      <c r="X163" s="262">
        <v>0.17102063555981956</v>
      </c>
      <c r="Y163" s="262">
        <v>0.23318189883643625</v>
      </c>
      <c r="Z163" s="262">
        <v>0.22733566281479525</v>
      </c>
      <c r="AA163" s="262">
        <v>0.30519692202536819</v>
      </c>
      <c r="AB163" s="262">
        <v>0.25773764430356066</v>
      </c>
      <c r="AC163" s="262">
        <v>0.20829553684000185</v>
      </c>
      <c r="AD163" s="262">
        <v>0.18176777121361867</v>
      </c>
      <c r="AE163" s="262">
        <v>0.2112472740750434</v>
      </c>
      <c r="AF163" s="262">
        <v>0.2090766323061623</v>
      </c>
      <c r="AG163" s="262">
        <v>0.242530919190345</v>
      </c>
      <c r="AH163" s="262">
        <v>0.10895630271841308</v>
      </c>
      <c r="AI163" s="262">
        <v>0.27852513521123495</v>
      </c>
      <c r="AJ163" s="262">
        <v>0.2181248545675171</v>
      </c>
      <c r="AK163" s="262">
        <v>0.21366821104167713</v>
      </c>
      <c r="AL163" s="262">
        <v>0.25164115827305006</v>
      </c>
      <c r="AM163" s="262">
        <v>0.1694838389119375</v>
      </c>
      <c r="AN163" s="262">
        <v>0.12030291218611515</v>
      </c>
      <c r="AO163" s="262">
        <v>0.31361853394606015</v>
      </c>
      <c r="AP163" s="262">
        <v>0.24447199420336482</v>
      </c>
      <c r="AQ163" s="262">
        <v>0.30973836138554045</v>
      </c>
      <c r="AR163" s="262">
        <v>0.29897973528332766</v>
      </c>
      <c r="AS163" s="262">
        <v>0.16323022928751263</v>
      </c>
      <c r="AT163" s="262">
        <v>0.23737673263545625</v>
      </c>
      <c r="AU163" s="262">
        <v>0.17680613832522701</v>
      </c>
      <c r="AV163" s="262">
        <v>0.16546162626438246</v>
      </c>
      <c r="AW163" s="262">
        <v>5.2643382088827052E-2</v>
      </c>
      <c r="AX163" s="262">
        <v>0.1678440879900697</v>
      </c>
      <c r="AY163" s="262">
        <v>0.18349697851020408</v>
      </c>
      <c r="AZ163" s="262">
        <v>0.17110580724515476</v>
      </c>
      <c r="BA163" s="262">
        <v>0.13266541662798667</v>
      </c>
      <c r="BB163" s="262">
        <v>9.9359955052083518E-2</v>
      </c>
      <c r="BC163" s="262">
        <v>7.4283830776748744E-2</v>
      </c>
      <c r="BD163" s="262">
        <v>0.14869689111438505</v>
      </c>
      <c r="BE163" s="262">
        <v>0.11363619137664184</v>
      </c>
      <c r="BF163" s="262">
        <v>0.20033990848326078</v>
      </c>
      <c r="BG163" s="262">
        <v>0.16365581240342963</v>
      </c>
      <c r="BH163" s="262">
        <v>0.1648556299674431</v>
      </c>
      <c r="BI163" s="262">
        <v>0.11844282856540989</v>
      </c>
      <c r="BJ163" s="262">
        <v>0.12425636717660085</v>
      </c>
      <c r="BK163" s="262">
        <v>0.13002292810787924</v>
      </c>
      <c r="BL163" s="262">
        <v>8.3035158280927363E-2</v>
      </c>
      <c r="BM163" s="262">
        <v>0.12190573756454806</v>
      </c>
      <c r="BN163" s="262">
        <v>0.10867072422156962</v>
      </c>
      <c r="BO163" s="262">
        <v>0.11397098550772353</v>
      </c>
      <c r="BP163" s="262">
        <v>0.12685724896658959</v>
      </c>
    </row>
    <row r="164" spans="1:68" x14ac:dyDescent="0.25">
      <c r="A164" s="254" t="s">
        <v>704</v>
      </c>
      <c r="B164" s="254" t="s">
        <v>705</v>
      </c>
      <c r="C164" t="s">
        <v>706</v>
      </c>
      <c r="D164" s="255">
        <f t="shared" si="13"/>
        <v>0.32493448461890623</v>
      </c>
      <c r="E164" s="260">
        <f t="shared" si="14"/>
        <v>6231.2686115367651</v>
      </c>
      <c r="F164" s="255">
        <f t="shared" si="15"/>
        <v>0.3317475601550377</v>
      </c>
      <c r="G164" s="260">
        <f t="shared" si="16"/>
        <v>17169694.500092022</v>
      </c>
      <c r="H164" s="255">
        <f t="shared" si="17"/>
        <v>-5.9994634732382902E-2</v>
      </c>
      <c r="I164" s="260">
        <f t="shared" si="18"/>
        <v>97.946307266601309</v>
      </c>
      <c r="J164" s="262">
        <v>0.38766202592414784</v>
      </c>
      <c r="K164" s="262">
        <v>0.17377441211638103</v>
      </c>
      <c r="L164" s="262">
        <v>0.34722703851131886</v>
      </c>
      <c r="M164" s="262">
        <v>0.33908685449294862</v>
      </c>
      <c r="N164" s="262">
        <v>0.36126796062632099</v>
      </c>
      <c r="O164" s="262">
        <v>0.33477655067937234</v>
      </c>
      <c r="P164" s="262">
        <v>0.36213506340312579</v>
      </c>
      <c r="Q164" s="262">
        <v>0.33023209961737748</v>
      </c>
      <c r="R164" s="262">
        <v>0.36159914845657709</v>
      </c>
      <c r="S164" s="262">
        <v>0.33625841529863321</v>
      </c>
      <c r="T164" s="262">
        <v>0.3594774026651596</v>
      </c>
      <c r="U164" s="262">
        <v>0.33036213925973318</v>
      </c>
      <c r="V164" s="262">
        <v>0.37110577125753563</v>
      </c>
      <c r="W164" s="262">
        <v>0.36730802952288366</v>
      </c>
      <c r="X164" s="262">
        <v>0.42268139272663058</v>
      </c>
      <c r="Y164" s="262">
        <v>0.43759123589680632</v>
      </c>
      <c r="Z164" s="262">
        <v>0.23702771327502783</v>
      </c>
      <c r="AA164" s="262">
        <v>0.33389791509542505</v>
      </c>
      <c r="AB164" s="262">
        <v>0.35712877319959035</v>
      </c>
      <c r="AC164" s="262">
        <v>0.30045045489878514</v>
      </c>
      <c r="AD164" s="262">
        <v>0.31155902951855752</v>
      </c>
      <c r="AE164" s="262">
        <v>0.34197397115722783</v>
      </c>
      <c r="AF164" s="262">
        <v>0.33988637220503626</v>
      </c>
      <c r="AG164" s="262">
        <v>0.39663159514183893</v>
      </c>
      <c r="AH164" s="262">
        <v>0.38589199856857886</v>
      </c>
      <c r="AI164" s="262">
        <v>0.31794246329235254</v>
      </c>
      <c r="AJ164" s="262">
        <v>0.36827210973273516</v>
      </c>
      <c r="AK164" s="262">
        <v>0.33169055283376175</v>
      </c>
      <c r="AL164" s="262">
        <v>0.35062649756043268</v>
      </c>
      <c r="AM164" s="262">
        <v>0.29938431355151029</v>
      </c>
      <c r="AN164" s="262">
        <v>0.30703716625279631</v>
      </c>
      <c r="AO164" s="262">
        <v>0.40686406801280772</v>
      </c>
      <c r="AP164" s="262">
        <v>0.35236283234396942</v>
      </c>
      <c r="AQ164" s="262">
        <v>0.48179742881172671</v>
      </c>
      <c r="AR164" s="262">
        <v>0.39911203461706429</v>
      </c>
      <c r="AS164" s="262">
        <v>0.35527780155808569</v>
      </c>
      <c r="AT164" s="262">
        <v>0.29381421970898558</v>
      </c>
      <c r="AU164" s="262">
        <v>0.3238412197949771</v>
      </c>
      <c r="AV164" s="262">
        <v>0.34457090284938241</v>
      </c>
      <c r="AW164" s="262">
        <v>0.19944893935414987</v>
      </c>
      <c r="AX164" s="262">
        <v>0.29488008413253414</v>
      </c>
      <c r="AY164" s="262">
        <v>0.31395154376835277</v>
      </c>
      <c r="AZ164" s="262">
        <v>0.32003478245116607</v>
      </c>
      <c r="BA164" s="262">
        <v>0.2430813372783294</v>
      </c>
      <c r="BB164" s="262">
        <v>0.20152734249022161</v>
      </c>
      <c r="BC164" s="262">
        <v>0.23127172479923294</v>
      </c>
      <c r="BD164" s="262">
        <v>0.30412593244683356</v>
      </c>
      <c r="BE164" s="262">
        <v>0.28369120512282664</v>
      </c>
      <c r="BF164" s="262">
        <v>0.35172133344760881</v>
      </c>
      <c r="BG164" s="262">
        <v>0.34290642268197735</v>
      </c>
      <c r="BH164" s="262">
        <v>0.33079956292460488</v>
      </c>
      <c r="BI164" s="262">
        <v>0.29794675869608944</v>
      </c>
      <c r="BJ164" s="262">
        <v>0.31294569918308512</v>
      </c>
      <c r="BK164" s="262">
        <v>0.33967149605676678</v>
      </c>
      <c r="BL164" s="262">
        <v>0.35304674299056027</v>
      </c>
      <c r="BM164" s="262">
        <v>0.24644196009744626</v>
      </c>
      <c r="BN164" s="262">
        <v>0.234790949986769</v>
      </c>
      <c r="BO164" s="262">
        <v>0.29739684415394418</v>
      </c>
      <c r="BP164" s="262">
        <v>0.28176486089174463</v>
      </c>
    </row>
    <row r="165" spans="1:68" x14ac:dyDescent="0.25">
      <c r="C165" t="s">
        <v>707</v>
      </c>
      <c r="D165" s="255">
        <f t="shared" si="13"/>
        <v>0.20554717333122011</v>
      </c>
      <c r="E165" s="260">
        <f t="shared" si="14"/>
        <v>3941.7781429728079</v>
      </c>
      <c r="F165" s="255">
        <f t="shared" si="15"/>
        <v>0.2114245873722452</v>
      </c>
      <c r="G165" s="260">
        <f t="shared" si="16"/>
        <v>10942342.946826762</v>
      </c>
      <c r="H165" s="255">
        <f t="shared" si="17"/>
        <v>8.0166993536588071E-2</v>
      </c>
      <c r="I165" s="260">
        <f t="shared" si="18"/>
        <v>97.220089624355282</v>
      </c>
      <c r="J165" s="262">
        <v>0.38766202592414789</v>
      </c>
      <c r="K165" s="262">
        <v>5.6596253487445201E-2</v>
      </c>
      <c r="L165" s="262">
        <v>0.32089672519475432</v>
      </c>
      <c r="M165" s="262">
        <v>0.27767475168768396</v>
      </c>
      <c r="N165" s="262">
        <v>0.29372975338697221</v>
      </c>
      <c r="O165" s="262">
        <v>0.25964820408277783</v>
      </c>
      <c r="P165" s="262">
        <v>0.2673061911287663</v>
      </c>
      <c r="Q165" s="262">
        <v>0.26256030461919522</v>
      </c>
      <c r="R165" s="262">
        <v>0.2773238995679666</v>
      </c>
      <c r="S165" s="262">
        <v>0.28498139008482343</v>
      </c>
      <c r="T165" s="262">
        <v>0.26045868568074643</v>
      </c>
      <c r="U165" s="262">
        <v>0.2273703474039232</v>
      </c>
      <c r="V165" s="262">
        <v>0.23252813962311883</v>
      </c>
      <c r="W165" s="262">
        <v>0.25906808436020473</v>
      </c>
      <c r="X165" s="262">
        <v>0.1896048144978332</v>
      </c>
      <c r="Y165" s="262">
        <v>0.1563049973396636</v>
      </c>
      <c r="Z165" s="262">
        <v>0.13906551791488544</v>
      </c>
      <c r="AA165" s="262">
        <v>0.268372342737348</v>
      </c>
      <c r="AB165" s="262">
        <v>0.2421430128074932</v>
      </c>
      <c r="AC165" s="262">
        <v>0.13421242341349723</v>
      </c>
      <c r="AD165" s="262">
        <v>0.23589398842349943</v>
      </c>
      <c r="AE165" s="262">
        <v>0.23448751319029171</v>
      </c>
      <c r="AF165" s="262">
        <v>0.24595027597050476</v>
      </c>
      <c r="AG165" s="262">
        <v>0.24247429465209128</v>
      </c>
      <c r="AH165" s="262">
        <v>0.17192643062390825</v>
      </c>
      <c r="AI165" s="262">
        <v>0.23641403001543213</v>
      </c>
      <c r="AJ165" s="262">
        <v>0.22187628924934552</v>
      </c>
      <c r="AK165" s="262">
        <v>0.21659887597769717</v>
      </c>
      <c r="AL165" s="262">
        <v>0.25850834576591036</v>
      </c>
      <c r="AM165" s="262">
        <v>0.20989165101571031</v>
      </c>
      <c r="AN165" s="262">
        <v>0.19594885792271227</v>
      </c>
      <c r="AO165" s="262">
        <v>0.26780373836922983</v>
      </c>
      <c r="AP165" s="262">
        <v>0.21943117630746561</v>
      </c>
      <c r="AQ165" s="262">
        <v>0.20138686256672558</v>
      </c>
      <c r="AR165" s="262">
        <v>0.24191653557650536</v>
      </c>
      <c r="AS165" s="262">
        <v>0.15490638973217519</v>
      </c>
      <c r="AT165" s="262">
        <v>0.17600625244236026</v>
      </c>
      <c r="AU165" s="262">
        <v>0.18962262314863462</v>
      </c>
      <c r="AV165" s="262">
        <v>0.22806792454011063</v>
      </c>
      <c r="AW165" s="262">
        <v>9.3039212008286618E-2</v>
      </c>
      <c r="AX165" s="262">
        <v>0.19668362767540967</v>
      </c>
      <c r="AY165" s="262">
        <v>0.17838196985836163</v>
      </c>
      <c r="AZ165" s="262">
        <v>0.1951002637367279</v>
      </c>
      <c r="BA165" s="262">
        <v>0.13163126849216969</v>
      </c>
      <c r="BB165" s="262">
        <v>0.10594232979682296</v>
      </c>
      <c r="BC165" s="262">
        <v>0.1001513244636222</v>
      </c>
      <c r="BD165" s="262">
        <v>0.17958694342769788</v>
      </c>
      <c r="BE165" s="262">
        <v>0.1721297183102149</v>
      </c>
      <c r="BF165" s="262">
        <v>0.16251780233887628</v>
      </c>
      <c r="BG165" s="262">
        <v>0.19769618037488246</v>
      </c>
      <c r="BH165" s="262">
        <v>0.18739059410825312</v>
      </c>
      <c r="BI165" s="262">
        <v>0.1427221966918665</v>
      </c>
      <c r="BJ165" s="262">
        <v>9.2502402691013938E-2</v>
      </c>
      <c r="BK165" s="262">
        <v>0.12949914019726044</v>
      </c>
      <c r="BL165" s="262">
        <v>0.10134976774709097</v>
      </c>
      <c r="BM165" s="262">
        <v>0.15321803297886991</v>
      </c>
      <c r="BN165" s="262">
        <v>0.11414395342683249</v>
      </c>
      <c r="BO165" s="262">
        <v>0.16827303799078466</v>
      </c>
      <c r="BP165" s="262">
        <v>0.12229626818301598</v>
      </c>
    </row>
    <row r="166" spans="1:68" x14ac:dyDescent="0.25">
      <c r="C166" s="261" t="s">
        <v>708</v>
      </c>
      <c r="D166" s="255">
        <f t="shared" si="13"/>
        <v>0.17473447573160203</v>
      </c>
      <c r="E166" s="260">
        <f t="shared" si="14"/>
        <v>3350.8830411049321</v>
      </c>
      <c r="F166" s="255">
        <f t="shared" si="15"/>
        <v>0.18025430939829204</v>
      </c>
      <c r="G166" s="260">
        <f t="shared" si="16"/>
        <v>9329115.8592014238</v>
      </c>
      <c r="H166" s="255">
        <f t="shared" si="17"/>
        <v>7.5672753518852493E-3</v>
      </c>
      <c r="I166" s="260">
        <f t="shared" si="18"/>
        <v>96.937752176291482</v>
      </c>
      <c r="J166" s="262">
        <v>0.65314450312049932</v>
      </c>
      <c r="K166" s="262">
        <v>5.6596253487445194E-2</v>
      </c>
      <c r="L166" s="262">
        <v>0.33845515152995181</v>
      </c>
      <c r="M166" s="262">
        <v>0.25255310314583362</v>
      </c>
      <c r="N166" s="262">
        <v>0.29067981727737002</v>
      </c>
      <c r="O166" s="262">
        <v>0.2064404742979512</v>
      </c>
      <c r="P166" s="262">
        <v>0.21918226447169839</v>
      </c>
      <c r="Q166" s="262">
        <v>0.21301409110233446</v>
      </c>
      <c r="R166" s="262">
        <v>0.26514181954793037</v>
      </c>
      <c r="S166" s="262">
        <v>0.27084135484849503</v>
      </c>
      <c r="T166" s="262">
        <v>0.21214582291689341</v>
      </c>
      <c r="U166" s="262">
        <v>0.20669010204544622</v>
      </c>
      <c r="V166" s="262">
        <v>0.15305004004890188</v>
      </c>
      <c r="W166" s="262">
        <v>0.25349508217627653</v>
      </c>
      <c r="X166" s="262">
        <v>5.4923856488839982E-2</v>
      </c>
      <c r="Y166" s="262">
        <v>0.10472175609489899</v>
      </c>
      <c r="Z166" s="262">
        <v>0.17375811107011888</v>
      </c>
      <c r="AA166" s="262">
        <v>0.19341292870930221</v>
      </c>
      <c r="AB166" s="262">
        <v>0.20363009931403803</v>
      </c>
      <c r="AC166" s="262">
        <v>0.14303389062960692</v>
      </c>
      <c r="AD166" s="262">
        <v>0.18017258405116751</v>
      </c>
      <c r="AE166" s="262">
        <v>0.19382623988744266</v>
      </c>
      <c r="AF166" s="262">
        <v>0.21006805938136816</v>
      </c>
      <c r="AG166" s="262">
        <v>0.21682129761792857</v>
      </c>
      <c r="AH166" s="262">
        <v>0.10415891608825205</v>
      </c>
      <c r="AI166" s="262">
        <v>0.21414540034286422</v>
      </c>
      <c r="AJ166" s="262">
        <v>0.20273678276888904</v>
      </c>
      <c r="AK166" s="262">
        <v>0.19325614344454353</v>
      </c>
      <c r="AL166" s="262">
        <v>0.21311002222214481</v>
      </c>
      <c r="AM166" s="262">
        <v>0.18128983599769311</v>
      </c>
      <c r="AN166" s="262">
        <v>4.4369651322675327E-2</v>
      </c>
      <c r="AO166" s="262">
        <v>0.21180420541753983</v>
      </c>
      <c r="AP166" s="262">
        <v>0.22414542240623792</v>
      </c>
      <c r="AQ166" s="262">
        <v>0.20402441885080352</v>
      </c>
      <c r="AR166" s="262">
        <v>0.18534424867970684</v>
      </c>
      <c r="AS166" s="262">
        <v>0.11775862182505448</v>
      </c>
      <c r="AT166" s="262">
        <v>0.16359331540353539</v>
      </c>
      <c r="AU166" s="262">
        <v>0.15805268021067634</v>
      </c>
      <c r="AV166" s="262">
        <v>0.1556810056311716</v>
      </c>
      <c r="AW166" s="262">
        <v>6.8110595620693395E-2</v>
      </c>
      <c r="AX166" s="262">
        <v>0.22054447856415493</v>
      </c>
      <c r="AY166" s="262">
        <v>0.14040585596919242</v>
      </c>
      <c r="AZ166" s="262">
        <v>0.18051246748580516</v>
      </c>
      <c r="BA166" s="262">
        <v>0.10213331323144183</v>
      </c>
      <c r="BB166" s="262">
        <v>0.13430194576983187</v>
      </c>
      <c r="BC166" s="262">
        <v>7.9715030564545139E-2</v>
      </c>
      <c r="BD166" s="262">
        <v>0.14880577306213244</v>
      </c>
      <c r="BE166" s="262">
        <v>0.12437108149975097</v>
      </c>
      <c r="BF166" s="262">
        <v>0.14213241475392197</v>
      </c>
      <c r="BG166" s="262">
        <v>0.163643870157654</v>
      </c>
      <c r="BH166" s="262">
        <v>0.15253858213618793</v>
      </c>
      <c r="BI166" s="262">
        <v>0.1072650381303369</v>
      </c>
      <c r="BJ166" s="262">
        <v>7.9813791446420049E-2</v>
      </c>
      <c r="BK166" s="262">
        <v>0.11771391299191587</v>
      </c>
      <c r="BL166" s="262">
        <v>5.5535342397260726E-2</v>
      </c>
      <c r="BM166" s="262">
        <v>0.11971409561633013</v>
      </c>
      <c r="BN166" s="262">
        <v>6.8620446326188564E-2</v>
      </c>
      <c r="BO166" s="262">
        <v>0.13394223628224566</v>
      </c>
      <c r="BP166" s="262">
        <v>9.665069549984337E-2</v>
      </c>
    </row>
    <row r="167" spans="1:68" x14ac:dyDescent="0.25">
      <c r="C167" s="261" t="s">
        <v>709</v>
      </c>
      <c r="D167" s="255">
        <f t="shared" si="13"/>
        <v>0.14610397685333942</v>
      </c>
      <c r="E167" s="260">
        <f t="shared" si="14"/>
        <v>2801.8359641164902</v>
      </c>
      <c r="F167" s="255">
        <f t="shared" si="15"/>
        <v>0.1497565896130737</v>
      </c>
      <c r="G167" s="260">
        <f t="shared" si="16"/>
        <v>7750697.2224015137</v>
      </c>
      <c r="H167" s="255">
        <f t="shared" si="17"/>
        <v>0.15788389786696375</v>
      </c>
      <c r="I167" s="260">
        <f t="shared" si="18"/>
        <v>97.560966920272733</v>
      </c>
      <c r="J167" s="262">
        <v>0</v>
      </c>
      <c r="K167" s="262">
        <v>5.6596253487445201E-2</v>
      </c>
      <c r="L167" s="262">
        <v>0.27361351925565935</v>
      </c>
      <c r="M167" s="262">
        <v>0.19745902671835869</v>
      </c>
      <c r="N167" s="262">
        <v>0.21659235581676145</v>
      </c>
      <c r="O167" s="262">
        <v>0.16462964175168562</v>
      </c>
      <c r="P167" s="262">
        <v>0.16983711207868576</v>
      </c>
      <c r="Q167" s="262">
        <v>0.16525961023037439</v>
      </c>
      <c r="R167" s="262">
        <v>0.21035376620123963</v>
      </c>
      <c r="S167" s="262">
        <v>0.22243107330789752</v>
      </c>
      <c r="T167" s="262">
        <v>0.17213973609269381</v>
      </c>
      <c r="U167" s="262">
        <v>0.15180637508561398</v>
      </c>
      <c r="V167" s="262">
        <v>0.11952700139117245</v>
      </c>
      <c r="W167" s="262">
        <v>0.20067590186670067</v>
      </c>
      <c r="X167" s="262">
        <v>5.7070274823056329E-2</v>
      </c>
      <c r="Y167" s="262">
        <v>0.13589544195691619</v>
      </c>
      <c r="Z167" s="262">
        <v>0.10791900865904214</v>
      </c>
      <c r="AA167" s="262">
        <v>0.18422835521353972</v>
      </c>
      <c r="AB167" s="262">
        <v>0.18089120227952338</v>
      </c>
      <c r="AC167" s="262">
        <v>0.13508991463505812</v>
      </c>
      <c r="AD167" s="262">
        <v>0.13227899062637685</v>
      </c>
      <c r="AE167" s="262">
        <v>0.15294266619767835</v>
      </c>
      <c r="AF167" s="262">
        <v>0.15819267945064697</v>
      </c>
      <c r="AG167" s="262">
        <v>0.16272681817793333</v>
      </c>
      <c r="AH167" s="262">
        <v>9.6066426443024766E-2</v>
      </c>
      <c r="AI167" s="262">
        <v>0.17085302572798342</v>
      </c>
      <c r="AJ167" s="262">
        <v>0.14431668252911409</v>
      </c>
      <c r="AK167" s="262">
        <v>0.15263856888171717</v>
      </c>
      <c r="AL167" s="262">
        <v>0.16427114958158137</v>
      </c>
      <c r="AM167" s="262">
        <v>0.13059306034121559</v>
      </c>
      <c r="AN167" s="262">
        <v>7.972992386151416E-2</v>
      </c>
      <c r="AO167" s="262">
        <v>0.224155650458401</v>
      </c>
      <c r="AP167" s="262">
        <v>0.17605833267837093</v>
      </c>
      <c r="AQ167" s="262">
        <v>0.20796072844613037</v>
      </c>
      <c r="AR167" s="262">
        <v>0.23153944360138448</v>
      </c>
      <c r="AS167" s="262">
        <v>0.13796566416205147</v>
      </c>
      <c r="AT167" s="262">
        <v>0.12197779463485277</v>
      </c>
      <c r="AU167" s="262">
        <v>0.13379227637416458</v>
      </c>
      <c r="AV167" s="262">
        <v>0.14436937606493935</v>
      </c>
      <c r="AW167" s="262">
        <v>4.4660922630585034E-2</v>
      </c>
      <c r="AX167" s="262">
        <v>0.14983248157615051</v>
      </c>
      <c r="AY167" s="262">
        <v>0.11309517531899123</v>
      </c>
      <c r="AZ167" s="262">
        <v>0.14980306550543976</v>
      </c>
      <c r="BA167" s="262">
        <v>9.8840058044211546E-2</v>
      </c>
      <c r="BB167" s="262">
        <v>6.9598690140495648E-2</v>
      </c>
      <c r="BC167" s="262">
        <v>6.4365336209996432E-2</v>
      </c>
      <c r="BD167" s="262">
        <v>0.13542371310753851</v>
      </c>
      <c r="BE167" s="262">
        <v>0.10257278523396642</v>
      </c>
      <c r="BF167" s="262">
        <v>0.10253600129836259</v>
      </c>
      <c r="BG167" s="262">
        <v>0.14717558606311962</v>
      </c>
      <c r="BH167" s="262">
        <v>0.1367980207355001</v>
      </c>
      <c r="BI167" s="262">
        <v>0.12353538357106585</v>
      </c>
      <c r="BJ167" s="262">
        <v>0.10328688130706397</v>
      </c>
      <c r="BK167" s="262">
        <v>9.9440634079813392E-2</v>
      </c>
      <c r="BL167" s="262">
        <v>0.10535420521737573</v>
      </c>
      <c r="BM167" s="262">
        <v>0.10688340284900583</v>
      </c>
      <c r="BN167" s="262">
        <v>9.2650172003175407E-2</v>
      </c>
      <c r="BO167" s="262">
        <v>0.13943768113563443</v>
      </c>
      <c r="BP167" s="262">
        <v>9.4245905144196257E-2</v>
      </c>
    </row>
    <row r="168" spans="1:68" x14ac:dyDescent="0.25">
      <c r="C168" s="261" t="s">
        <v>710</v>
      </c>
      <c r="D168" s="255">
        <f t="shared" si="13"/>
        <v>0.23531022369328605</v>
      </c>
      <c r="E168" s="260">
        <f t="shared" si="14"/>
        <v>4512.5441597661465</v>
      </c>
      <c r="F168" s="255">
        <f t="shared" si="15"/>
        <v>0.23883829804255077</v>
      </c>
      <c r="G168" s="260">
        <f t="shared" si="16"/>
        <v>12361147.766681628</v>
      </c>
      <c r="H168" s="255">
        <f t="shared" si="17"/>
        <v>6.5199454802591983E-2</v>
      </c>
      <c r="I168" s="260">
        <f t="shared" si="18"/>
        <v>98.522818836769559</v>
      </c>
      <c r="J168" s="262">
        <v>0.38766202592414789</v>
      </c>
      <c r="K168" s="262">
        <v>5.6596253487445194E-2</v>
      </c>
      <c r="L168" s="262">
        <v>0.31121150699650774</v>
      </c>
      <c r="M168" s="262">
        <v>0.2576896340979814</v>
      </c>
      <c r="N168" s="262">
        <v>0.2787125791791546</v>
      </c>
      <c r="O168" s="262">
        <v>0.25968210254635921</v>
      </c>
      <c r="P168" s="262">
        <v>0.25664128228702271</v>
      </c>
      <c r="Q168" s="262">
        <v>0.26028182204669087</v>
      </c>
      <c r="R168" s="262">
        <v>0.25774340993049882</v>
      </c>
      <c r="S168" s="262">
        <v>0.26864783506598017</v>
      </c>
      <c r="T168" s="262">
        <v>0.2418538727418971</v>
      </c>
      <c r="U168" s="262">
        <v>0.24852916710779047</v>
      </c>
      <c r="V168" s="262">
        <v>0.19380717507693618</v>
      </c>
      <c r="W168" s="262">
        <v>0.28706381215029259</v>
      </c>
      <c r="X168" s="262">
        <v>0.20521389466248247</v>
      </c>
      <c r="Y168" s="262">
        <v>0.20953901144626808</v>
      </c>
      <c r="Z168" s="262">
        <v>0.24183250504568266</v>
      </c>
      <c r="AA168" s="262">
        <v>0.26270308964706168</v>
      </c>
      <c r="AB168" s="262">
        <v>0.27908297221608624</v>
      </c>
      <c r="AC168" s="262">
        <v>0.20311382415470935</v>
      </c>
      <c r="AD168" s="262">
        <v>0.19709675949136318</v>
      </c>
      <c r="AE168" s="262">
        <v>0.25496728807597585</v>
      </c>
      <c r="AF168" s="262">
        <v>0.24739505999298086</v>
      </c>
      <c r="AG168" s="262">
        <v>0.25725113035154185</v>
      </c>
      <c r="AH168" s="262">
        <v>0.20932230713903552</v>
      </c>
      <c r="AI168" s="262">
        <v>0.25190105414864694</v>
      </c>
      <c r="AJ168" s="262">
        <v>0.27425667754571897</v>
      </c>
      <c r="AK168" s="262">
        <v>0.25476822238673141</v>
      </c>
      <c r="AL168" s="262">
        <v>0.25789280278396987</v>
      </c>
      <c r="AM168" s="262">
        <v>0.19844057319471772</v>
      </c>
      <c r="AN168" s="262">
        <v>0.1743591848461839</v>
      </c>
      <c r="AO168" s="262">
        <v>0.30312096220763984</v>
      </c>
      <c r="AP168" s="262">
        <v>0.24892079503039274</v>
      </c>
      <c r="AQ168" s="262">
        <v>0.3767643306271205</v>
      </c>
      <c r="AR168" s="262">
        <v>0.32492555262414402</v>
      </c>
      <c r="AS168" s="262">
        <v>0.21791140115769855</v>
      </c>
      <c r="AT168" s="262">
        <v>0.21660575132749457</v>
      </c>
      <c r="AU168" s="262">
        <v>0.21717774126251971</v>
      </c>
      <c r="AV168" s="262">
        <v>0.25137962920949236</v>
      </c>
      <c r="AW168" s="262">
        <v>0.12494904147961002</v>
      </c>
      <c r="AX168" s="262">
        <v>0.22497827582317526</v>
      </c>
      <c r="AY168" s="262">
        <v>0.22153787742962905</v>
      </c>
      <c r="AZ168" s="262">
        <v>0.24421688911433029</v>
      </c>
      <c r="BA168" s="262">
        <v>0.18464136969262948</v>
      </c>
      <c r="BB168" s="262">
        <v>0.14806208601741516</v>
      </c>
      <c r="BC168" s="262">
        <v>0.11299142994126818</v>
      </c>
      <c r="BD168" s="262">
        <v>0.21888175879164171</v>
      </c>
      <c r="BE168" s="262">
        <v>0.20343981461592667</v>
      </c>
      <c r="BF168" s="262">
        <v>0.24709555183147544</v>
      </c>
      <c r="BG168" s="262">
        <v>0.26611300385391617</v>
      </c>
      <c r="BH168" s="262">
        <v>0.26672270197378312</v>
      </c>
      <c r="BI168" s="262">
        <v>0.19925391290244096</v>
      </c>
      <c r="BJ168" s="262">
        <v>0.15215160980297937</v>
      </c>
      <c r="BK168" s="262">
        <v>0.18823750321190674</v>
      </c>
      <c r="BL168" s="262">
        <v>0.17803898634607351</v>
      </c>
      <c r="BM168" s="262">
        <v>0.19919232268999285</v>
      </c>
      <c r="BN168" s="262">
        <v>0.18105759901208435</v>
      </c>
      <c r="BO168" s="262">
        <v>0.22837279850537071</v>
      </c>
      <c r="BP168" s="262">
        <v>0.21160829263199418</v>
      </c>
    </row>
    <row r="169" spans="1:68" x14ac:dyDescent="0.25">
      <c r="C169" s="261" t="s">
        <v>711</v>
      </c>
      <c r="D169" s="255">
        <f t="shared" si="13"/>
        <v>0.18030723453079139</v>
      </c>
      <c r="E169" s="260">
        <f t="shared" si="14"/>
        <v>3457.7518365969868</v>
      </c>
      <c r="F169" s="255">
        <f t="shared" si="15"/>
        <v>0.18844174929175284</v>
      </c>
      <c r="G169" s="260">
        <f t="shared" si="16"/>
        <v>9752859.2671194561</v>
      </c>
      <c r="H169" s="255">
        <f t="shared" si="17"/>
        <v>-7.1920002819941056E-2</v>
      </c>
      <c r="I169" s="260">
        <f t="shared" si="18"/>
        <v>95.683273589035053</v>
      </c>
      <c r="J169" s="262">
        <v>0.38766202592414789</v>
      </c>
      <c r="K169" s="262">
        <v>5.6596253487445194E-2</v>
      </c>
      <c r="L169" s="262">
        <v>0.3061613226208208</v>
      </c>
      <c r="M169" s="262">
        <v>0.245156218654798</v>
      </c>
      <c r="N169" s="262">
        <v>0.28405631733403131</v>
      </c>
      <c r="O169" s="262">
        <v>0.21137445411784522</v>
      </c>
      <c r="P169" s="262">
        <v>0.22639859836591664</v>
      </c>
      <c r="Q169" s="262">
        <v>0.21926667118502038</v>
      </c>
      <c r="R169" s="262">
        <v>0.2723649114019156</v>
      </c>
      <c r="S169" s="262">
        <v>0.25427678019298267</v>
      </c>
      <c r="T169" s="262">
        <v>0.19542618638725268</v>
      </c>
      <c r="U169" s="262">
        <v>0.1581942082781477</v>
      </c>
      <c r="V169" s="262">
        <v>0.17979427511487719</v>
      </c>
      <c r="W169" s="262">
        <v>0.27042132279096459</v>
      </c>
      <c r="X169" s="262">
        <v>0.15757155859857902</v>
      </c>
      <c r="Y169" s="262">
        <v>0.23724743857351399</v>
      </c>
      <c r="Z169" s="262">
        <v>0.21111135224288738</v>
      </c>
      <c r="AA169" s="262">
        <v>0.23262472995947786</v>
      </c>
      <c r="AB169" s="262">
        <v>0.2371068911993145</v>
      </c>
      <c r="AC169" s="262">
        <v>0.17267955064549204</v>
      </c>
      <c r="AD169" s="262">
        <v>0.14314145511447371</v>
      </c>
      <c r="AE169" s="262">
        <v>0.17402743580724567</v>
      </c>
      <c r="AF169" s="262">
        <v>0.20136398037998196</v>
      </c>
      <c r="AG169" s="262">
        <v>0.19963204813716381</v>
      </c>
      <c r="AH169" s="262">
        <v>0.11776450288232926</v>
      </c>
      <c r="AI169" s="262">
        <v>0.23819196670947901</v>
      </c>
      <c r="AJ169" s="262">
        <v>0.19975001327543881</v>
      </c>
      <c r="AK169" s="262">
        <v>0.17730523000313322</v>
      </c>
      <c r="AL169" s="262">
        <v>0.21496360645589818</v>
      </c>
      <c r="AM169" s="262">
        <v>0.14647446799071301</v>
      </c>
      <c r="AN169" s="262">
        <v>0.10160691197898496</v>
      </c>
      <c r="AO169" s="262">
        <v>0.25044253928878629</v>
      </c>
      <c r="AP169" s="262">
        <v>0.22405348051944204</v>
      </c>
      <c r="AQ169" s="262">
        <v>0.30930353638511737</v>
      </c>
      <c r="AR169" s="262">
        <v>0.28155696517144063</v>
      </c>
      <c r="AS169" s="262">
        <v>0.16938420709501947</v>
      </c>
      <c r="AT169" s="262">
        <v>0.16423235179183043</v>
      </c>
      <c r="AU169" s="262">
        <v>0.15439374013555124</v>
      </c>
      <c r="AV169" s="262">
        <v>0.17134470624498355</v>
      </c>
      <c r="AW169" s="262">
        <v>6.7905511023296991E-2</v>
      </c>
      <c r="AX169" s="262">
        <v>0.19818327103353059</v>
      </c>
      <c r="AY169" s="262">
        <v>0.13482228546719841</v>
      </c>
      <c r="AZ169" s="262">
        <v>0.18708550534946214</v>
      </c>
      <c r="BA169" s="262">
        <v>0.1191873339238264</v>
      </c>
      <c r="BB169" s="262">
        <v>0.10777398308098141</v>
      </c>
      <c r="BC169" s="262">
        <v>9.8016301090734739E-2</v>
      </c>
      <c r="BD169" s="262">
        <v>0.13941991382106303</v>
      </c>
      <c r="BE169" s="262">
        <v>0.12095198865861873</v>
      </c>
      <c r="BF169" s="262">
        <v>0.18959923994726313</v>
      </c>
      <c r="BG169" s="262">
        <v>0.17947921802520483</v>
      </c>
      <c r="BH169" s="262">
        <v>0.19680964197093267</v>
      </c>
      <c r="BI169" s="262">
        <v>0.13933567011176276</v>
      </c>
      <c r="BJ169" s="262">
        <v>9.5605478135511776E-2</v>
      </c>
      <c r="BK169" s="262">
        <v>0.14725851402367918</v>
      </c>
      <c r="BL169" s="262">
        <v>0.10275377620239146</v>
      </c>
      <c r="BM169" s="262">
        <v>0.12385801043185515</v>
      </c>
      <c r="BN169" s="262">
        <v>9.8216018347005343E-2</v>
      </c>
      <c r="BO169" s="262">
        <v>0.16089973206629032</v>
      </c>
      <c r="BP169" s="262">
        <v>0.10856194862598798</v>
      </c>
    </row>
    <row r="170" spans="1:68" x14ac:dyDescent="0.25">
      <c r="C170" s="261" t="s">
        <v>712</v>
      </c>
      <c r="D170" s="255">
        <f t="shared" si="13"/>
        <v>0.22412722531308693</v>
      </c>
      <c r="E170" s="260">
        <f t="shared" si="14"/>
        <v>4298.087799829068</v>
      </c>
      <c r="F170" s="255">
        <f t="shared" si="15"/>
        <v>0.23251253657538462</v>
      </c>
      <c r="G170" s="260">
        <f t="shared" si="16"/>
        <v>12033756.084220003</v>
      </c>
      <c r="H170" s="255">
        <f t="shared" si="17"/>
        <v>-2.4027146025140812E-2</v>
      </c>
      <c r="I170" s="260">
        <f t="shared" si="18"/>
        <v>96.393608970164493</v>
      </c>
      <c r="J170" s="262">
        <v>0.65314450312049921</v>
      </c>
      <c r="K170" s="262">
        <v>5.6596253487445194E-2</v>
      </c>
      <c r="L170" s="262">
        <v>0.37578451244230621</v>
      </c>
      <c r="M170" s="262">
        <v>0.32292264412378069</v>
      </c>
      <c r="N170" s="262">
        <v>0.32647211682368932</v>
      </c>
      <c r="O170" s="262">
        <v>0.27126836361596091</v>
      </c>
      <c r="P170" s="262">
        <v>0.31485072943951986</v>
      </c>
      <c r="Q170" s="262">
        <v>0.30903075150491971</v>
      </c>
      <c r="R170" s="262">
        <v>0.33535157472919619</v>
      </c>
      <c r="S170" s="262">
        <v>0.3104203857327868</v>
      </c>
      <c r="T170" s="262">
        <v>0.28010173691876306</v>
      </c>
      <c r="U170" s="262">
        <v>0.25410461224674991</v>
      </c>
      <c r="V170" s="262">
        <v>0.27128282956030525</v>
      </c>
      <c r="W170" s="262">
        <v>0.33034703734995469</v>
      </c>
      <c r="X170" s="262">
        <v>0.17941611987338846</v>
      </c>
      <c r="Y170" s="262">
        <v>0.20034379732329224</v>
      </c>
      <c r="Z170" s="262">
        <v>0.19369343952776774</v>
      </c>
      <c r="AA170" s="262">
        <v>0.30345683825691244</v>
      </c>
      <c r="AB170" s="262">
        <v>0.30083302818122937</v>
      </c>
      <c r="AC170" s="262">
        <v>0.15001008691677509</v>
      </c>
      <c r="AD170" s="262">
        <v>0.21357656138431855</v>
      </c>
      <c r="AE170" s="262">
        <v>0.26609356313753041</v>
      </c>
      <c r="AF170" s="262">
        <v>0.25954074114069053</v>
      </c>
      <c r="AG170" s="262">
        <v>0.26500974367302293</v>
      </c>
      <c r="AH170" s="262">
        <v>0.14101800968689429</v>
      </c>
      <c r="AI170" s="262">
        <v>0.24678551019982869</v>
      </c>
      <c r="AJ170" s="262">
        <v>0.24187277636400054</v>
      </c>
      <c r="AK170" s="262">
        <v>0.2279402998317018</v>
      </c>
      <c r="AL170" s="262">
        <v>0.29025575752938892</v>
      </c>
      <c r="AM170" s="262">
        <v>0.21719337681095133</v>
      </c>
      <c r="AN170" s="262">
        <v>0.1792024955363557</v>
      </c>
      <c r="AO170" s="262">
        <v>0.29256831407676953</v>
      </c>
      <c r="AP170" s="262">
        <v>0.26211000698461751</v>
      </c>
      <c r="AQ170" s="262">
        <v>0.34268206862223438</v>
      </c>
      <c r="AR170" s="262">
        <v>0.26854932206189452</v>
      </c>
      <c r="AS170" s="262">
        <v>0.17209735731266418</v>
      </c>
      <c r="AT170" s="262">
        <v>0.19872652460749829</v>
      </c>
      <c r="AU170" s="262">
        <v>0.20922501462000501</v>
      </c>
      <c r="AV170" s="262">
        <v>0.22468202421763661</v>
      </c>
      <c r="AW170" s="262">
        <v>7.8319806920354534E-2</v>
      </c>
      <c r="AX170" s="262">
        <v>0.22151511637327756</v>
      </c>
      <c r="AY170" s="262">
        <v>0.18886208761655662</v>
      </c>
      <c r="AZ170" s="262">
        <v>0.21727256670033152</v>
      </c>
      <c r="BA170" s="262">
        <v>0.14869942332698863</v>
      </c>
      <c r="BB170" s="262">
        <v>0.1026883543236114</v>
      </c>
      <c r="BC170" s="262">
        <v>9.5214551120699972E-2</v>
      </c>
      <c r="BD170" s="262">
        <v>0.17575985729509358</v>
      </c>
      <c r="BE170" s="262">
        <v>0.16123309722302931</v>
      </c>
      <c r="BF170" s="262">
        <v>0.19701194238333417</v>
      </c>
      <c r="BG170" s="262">
        <v>0.18289127315719159</v>
      </c>
      <c r="BH170" s="262">
        <v>0.18790148993009015</v>
      </c>
      <c r="BI170" s="262">
        <v>0.16859495940673444</v>
      </c>
      <c r="BJ170" s="262">
        <v>0.13268020182604517</v>
      </c>
      <c r="BK170" s="262">
        <v>0.12217105133121182</v>
      </c>
      <c r="BL170" s="262">
        <v>0.13321339366031029</v>
      </c>
      <c r="BM170" s="262">
        <v>0.13483552390279566</v>
      </c>
      <c r="BN170" s="262">
        <v>0.10476095968951216</v>
      </c>
      <c r="BO170" s="262">
        <v>0.16890218299639922</v>
      </c>
      <c r="BP170" s="262">
        <v>0.15328342550867691</v>
      </c>
    </row>
    <row r="171" spans="1:68" x14ac:dyDescent="0.25">
      <c r="C171" s="261" t="s">
        <v>713</v>
      </c>
      <c r="D171" s="255">
        <f t="shared" si="13"/>
        <v>0.19447550854591569</v>
      </c>
      <c r="E171" s="260">
        <f t="shared" si="14"/>
        <v>3729.4568273850255</v>
      </c>
      <c r="F171" s="255">
        <f t="shared" si="15"/>
        <v>0.20700286939421988</v>
      </c>
      <c r="G171" s="260">
        <f t="shared" si="16"/>
        <v>10713495.606358668</v>
      </c>
      <c r="H171" s="255">
        <f t="shared" si="17"/>
        <v>-4.9349672397084016E-2</v>
      </c>
      <c r="I171" s="260">
        <f t="shared" si="18"/>
        <v>93.94821874452046</v>
      </c>
      <c r="J171" s="262">
        <v>0.38766202592414778</v>
      </c>
      <c r="K171" s="262">
        <v>5.6596253487445188E-2</v>
      </c>
      <c r="L171" s="262">
        <v>0.38955285843366122</v>
      </c>
      <c r="M171" s="262">
        <v>0.30540782003013811</v>
      </c>
      <c r="N171" s="262">
        <v>0.36299319674725539</v>
      </c>
      <c r="O171" s="262">
        <v>0.27066169800910833</v>
      </c>
      <c r="P171" s="262">
        <v>0.24869290682949668</v>
      </c>
      <c r="Q171" s="262">
        <v>0.25748947942403294</v>
      </c>
      <c r="R171" s="262">
        <v>0.3046922547116645</v>
      </c>
      <c r="S171" s="262">
        <v>0.32254658312623208</v>
      </c>
      <c r="T171" s="262">
        <v>0.25270320210430242</v>
      </c>
      <c r="U171" s="262">
        <v>0.21836710001231543</v>
      </c>
      <c r="V171" s="262">
        <v>0.24535643522617093</v>
      </c>
      <c r="W171" s="262">
        <v>0.32668696497744343</v>
      </c>
      <c r="X171" s="262">
        <v>0.15261306054801591</v>
      </c>
      <c r="Y171" s="262">
        <v>0.28880339431642998</v>
      </c>
      <c r="Z171" s="262">
        <v>0.22075131838798606</v>
      </c>
      <c r="AA171" s="262">
        <v>0.2659659461325084</v>
      </c>
      <c r="AB171" s="262">
        <v>0.27129084528862463</v>
      </c>
      <c r="AC171" s="262">
        <v>0.15605659395151786</v>
      </c>
      <c r="AD171" s="262">
        <v>0.20576014463029635</v>
      </c>
      <c r="AE171" s="262">
        <v>0.24161800914526876</v>
      </c>
      <c r="AF171" s="262">
        <v>0.21552789075496476</v>
      </c>
      <c r="AG171" s="262">
        <v>0.24556726980572502</v>
      </c>
      <c r="AH171" s="262">
        <v>8.6205919138879664E-2</v>
      </c>
      <c r="AI171" s="262">
        <v>0.26467455861432804</v>
      </c>
      <c r="AJ171" s="262">
        <v>0.2123196072104015</v>
      </c>
      <c r="AK171" s="262">
        <v>0.18451266951138037</v>
      </c>
      <c r="AL171" s="262">
        <v>0.26362511925420762</v>
      </c>
      <c r="AM171" s="262">
        <v>0.19000014788305428</v>
      </c>
      <c r="AN171" s="262">
        <v>0.157243417407187</v>
      </c>
      <c r="AO171" s="262">
        <v>0.29858927176814082</v>
      </c>
      <c r="AP171" s="262">
        <v>0.23438656224836468</v>
      </c>
      <c r="AQ171" s="262">
        <v>0.32623310047315807</v>
      </c>
      <c r="AR171" s="262">
        <v>0.28963695615593682</v>
      </c>
      <c r="AS171" s="262">
        <v>0.13150546910498967</v>
      </c>
      <c r="AT171" s="262">
        <v>0.16803438843298163</v>
      </c>
      <c r="AU171" s="262">
        <v>0.17178760724040101</v>
      </c>
      <c r="AV171" s="262">
        <v>0.18943517737642812</v>
      </c>
      <c r="AW171" s="262">
        <v>2.5517192508576415E-2</v>
      </c>
      <c r="AX171" s="262">
        <v>0.18380321629019356</v>
      </c>
      <c r="AY171" s="262">
        <v>0.1322595079647991</v>
      </c>
      <c r="AZ171" s="262">
        <v>0.17130659130468881</v>
      </c>
      <c r="BA171" s="262">
        <v>8.8803639070538773E-2</v>
      </c>
      <c r="BB171" s="262">
        <v>9.7701957346872967E-2</v>
      </c>
      <c r="BC171" s="262">
        <v>6.611081145870791E-2</v>
      </c>
      <c r="BD171" s="262">
        <v>0.13274915442709562</v>
      </c>
      <c r="BE171" s="262">
        <v>0.11007558393708651</v>
      </c>
      <c r="BF171" s="262">
        <v>0.17126169119028123</v>
      </c>
      <c r="BG171" s="262">
        <v>0.16943924579933362</v>
      </c>
      <c r="BH171" s="262">
        <v>0.16365549980448571</v>
      </c>
      <c r="BI171" s="262">
        <v>0.12935330107497803</v>
      </c>
      <c r="BJ171" s="262">
        <v>8.9551898125901044E-2</v>
      </c>
      <c r="BK171" s="262">
        <v>8.6523827406953524E-2</v>
      </c>
      <c r="BL171" s="262">
        <v>6.1510748811949921E-2</v>
      </c>
      <c r="BM171" s="262">
        <v>0.10847018762153451</v>
      </c>
      <c r="BN171" s="262">
        <v>8.850004410337825E-2</v>
      </c>
      <c r="BO171" s="262">
        <v>0.13337600577719264</v>
      </c>
      <c r="BP171" s="262">
        <v>9.853674058924819E-2</v>
      </c>
    </row>
    <row r="172" spans="1:68" x14ac:dyDescent="0.25">
      <c r="C172" s="261" t="s">
        <v>714</v>
      </c>
      <c r="D172" s="255">
        <f t="shared" si="13"/>
        <v>0.23158648154888928</v>
      </c>
      <c r="E172" s="260">
        <f t="shared" si="14"/>
        <v>4441.1339566630495</v>
      </c>
      <c r="F172" s="255">
        <f t="shared" si="15"/>
        <v>0.24368617723114677</v>
      </c>
      <c r="G172" s="260">
        <f t="shared" si="16"/>
        <v>12612051.20845117</v>
      </c>
      <c r="H172" s="255">
        <f t="shared" si="17"/>
        <v>-4.4963720171308473E-2</v>
      </c>
      <c r="I172" s="260">
        <f t="shared" si="18"/>
        <v>95.034722190754209</v>
      </c>
      <c r="J172" s="262">
        <v>0.38766202592414778</v>
      </c>
      <c r="K172" s="262">
        <v>5.6596253487445188E-2</v>
      </c>
      <c r="L172" s="262">
        <v>0.37631688197513968</v>
      </c>
      <c r="M172" s="262">
        <v>0.33086653883655959</v>
      </c>
      <c r="N172" s="262">
        <v>0.39206821228024213</v>
      </c>
      <c r="O172" s="262">
        <v>0.3008804249230857</v>
      </c>
      <c r="P172" s="262">
        <v>0.31151664440473908</v>
      </c>
      <c r="Q172" s="262">
        <v>0.29226437298599495</v>
      </c>
      <c r="R172" s="262">
        <v>0.33337924989042611</v>
      </c>
      <c r="S172" s="262">
        <v>0.35145554038759902</v>
      </c>
      <c r="T172" s="262">
        <v>0.28010782374296239</v>
      </c>
      <c r="U172" s="262">
        <v>0.27528287740934615</v>
      </c>
      <c r="V172" s="262">
        <v>0.29580540449390841</v>
      </c>
      <c r="W172" s="262">
        <v>0.36412618960322651</v>
      </c>
      <c r="X172" s="262">
        <v>0.13343114480172799</v>
      </c>
      <c r="Y172" s="262">
        <v>0.23546023820243114</v>
      </c>
      <c r="Z172" s="262">
        <v>0.24950194231645664</v>
      </c>
      <c r="AA172" s="262">
        <v>0.32072664868527001</v>
      </c>
      <c r="AB172" s="262">
        <v>0.29875898222013358</v>
      </c>
      <c r="AC172" s="262">
        <v>0.19179108372987372</v>
      </c>
      <c r="AD172" s="262">
        <v>0.24130243228050985</v>
      </c>
      <c r="AE172" s="262">
        <v>0.32616531832571188</v>
      </c>
      <c r="AF172" s="262">
        <v>0.27884517817296245</v>
      </c>
      <c r="AG172" s="262">
        <v>0.27891691381977646</v>
      </c>
      <c r="AH172" s="262">
        <v>0.19346152347140874</v>
      </c>
      <c r="AI172" s="262">
        <v>0.28533525787759756</v>
      </c>
      <c r="AJ172" s="262">
        <v>0.22456650586365942</v>
      </c>
      <c r="AK172" s="262">
        <v>0.23215469031161554</v>
      </c>
      <c r="AL172" s="262">
        <v>0.28236382415641054</v>
      </c>
      <c r="AM172" s="262">
        <v>0.24856183729906411</v>
      </c>
      <c r="AN172" s="262">
        <v>0.18671373160670682</v>
      </c>
      <c r="AO172" s="262">
        <v>0.35885722972057449</v>
      </c>
      <c r="AP172" s="262">
        <v>0.25871705477512058</v>
      </c>
      <c r="AQ172" s="262">
        <v>0.37864094334117154</v>
      </c>
      <c r="AR172" s="262">
        <v>0.26727881526398861</v>
      </c>
      <c r="AS172" s="262">
        <v>0.15351030272697938</v>
      </c>
      <c r="AT172" s="262">
        <v>0.26125554559455672</v>
      </c>
      <c r="AU172" s="262">
        <v>0.20207117509622324</v>
      </c>
      <c r="AV172" s="262">
        <v>0.2052123150389365</v>
      </c>
      <c r="AW172" s="262">
        <v>7.7807929104088625E-2</v>
      </c>
      <c r="AX172" s="262">
        <v>0.20437406570153577</v>
      </c>
      <c r="AY172" s="262">
        <v>0.16557109560621511</v>
      </c>
      <c r="AZ172" s="262">
        <v>0.20085053962617885</v>
      </c>
      <c r="BA172" s="262">
        <v>0.14451925070199578</v>
      </c>
      <c r="BB172" s="262">
        <v>0.15516542764762795</v>
      </c>
      <c r="BC172" s="262">
        <v>0.16881667265971473</v>
      </c>
      <c r="BD172" s="262">
        <v>0.17369689107167699</v>
      </c>
      <c r="BE172" s="262">
        <v>0.1635605063188775</v>
      </c>
      <c r="BF172" s="262">
        <v>0.2310356083248386</v>
      </c>
      <c r="BG172" s="262">
        <v>0.20165245830042117</v>
      </c>
      <c r="BH172" s="262">
        <v>0.20111973161524241</v>
      </c>
      <c r="BI172" s="262">
        <v>0.16432988823711384</v>
      </c>
      <c r="BJ172" s="262">
        <v>0.14906295050456508</v>
      </c>
      <c r="BK172" s="262">
        <v>0.15419129128535564</v>
      </c>
      <c r="BL172" s="262">
        <v>8.4994966551563231E-2</v>
      </c>
      <c r="BM172" s="262">
        <v>0.15116795338224523</v>
      </c>
      <c r="BN172" s="262">
        <v>0.12747640469259938</v>
      </c>
      <c r="BO172" s="262">
        <v>0.16278716708313362</v>
      </c>
      <c r="BP172" s="262">
        <v>0.12415579594251708</v>
      </c>
    </row>
    <row r="173" spans="1:68" x14ac:dyDescent="0.25">
      <c r="C173" s="261" t="s">
        <v>715</v>
      </c>
      <c r="D173" s="255">
        <f t="shared" si="13"/>
        <v>0.28690726114325099</v>
      </c>
      <c r="E173" s="260">
        <f t="shared" si="14"/>
        <v>5502.0205469441244</v>
      </c>
      <c r="F173" s="255">
        <f t="shared" si="15"/>
        <v>0.29672301341980362</v>
      </c>
      <c r="G173" s="260">
        <f t="shared" si="16"/>
        <v>15356988.576445963</v>
      </c>
      <c r="H173" s="255">
        <f t="shared" si="17"/>
        <v>-0.10793906211136894</v>
      </c>
      <c r="I173" s="260">
        <f t="shared" si="18"/>
        <v>96.691947765215872</v>
      </c>
      <c r="J173" s="262">
        <v>0.38766202592414789</v>
      </c>
      <c r="K173" s="262">
        <v>0.12355520127540855</v>
      </c>
      <c r="L173" s="262">
        <v>0.43795452880412217</v>
      </c>
      <c r="M173" s="262">
        <v>0.3532974569273189</v>
      </c>
      <c r="N173" s="262">
        <v>0.40151500349736408</v>
      </c>
      <c r="O173" s="262">
        <v>0.33225871307405302</v>
      </c>
      <c r="P173" s="262">
        <v>0.41917532568910759</v>
      </c>
      <c r="Q173" s="262">
        <v>0.36375869526373811</v>
      </c>
      <c r="R173" s="262">
        <v>0.36680107695197511</v>
      </c>
      <c r="S173" s="262">
        <v>0.37001061756915959</v>
      </c>
      <c r="T173" s="262">
        <v>0.32676246168561585</v>
      </c>
      <c r="U173" s="262">
        <v>0.30821592237372869</v>
      </c>
      <c r="V173" s="262">
        <v>0.33544538594494339</v>
      </c>
      <c r="W173" s="262">
        <v>0.45175750426423955</v>
      </c>
      <c r="X173" s="262">
        <v>0.27642607762426807</v>
      </c>
      <c r="Y173" s="262">
        <v>0.43173849575028306</v>
      </c>
      <c r="Z173" s="262">
        <v>0.37102801710106592</v>
      </c>
      <c r="AA173" s="262">
        <v>0.35065480831916551</v>
      </c>
      <c r="AB173" s="262">
        <v>0.31403338932318514</v>
      </c>
      <c r="AC173" s="262">
        <v>0.24237097563762711</v>
      </c>
      <c r="AD173" s="262">
        <v>0.31370493596463234</v>
      </c>
      <c r="AE173" s="262">
        <v>0.30644530425606725</v>
      </c>
      <c r="AF173" s="262">
        <v>0.30209112007067518</v>
      </c>
      <c r="AG173" s="262">
        <v>0.28675672441644817</v>
      </c>
      <c r="AH173" s="262">
        <v>0.24515035236343907</v>
      </c>
      <c r="AI173" s="262">
        <v>0.29741447861266096</v>
      </c>
      <c r="AJ173" s="262">
        <v>0.29291173262857817</v>
      </c>
      <c r="AK173" s="262">
        <v>0.33768496876637588</v>
      </c>
      <c r="AL173" s="262">
        <v>0.33644814311200438</v>
      </c>
      <c r="AM173" s="262">
        <v>0.25036724291763418</v>
      </c>
      <c r="AN173" s="262">
        <v>0.23914872657869363</v>
      </c>
      <c r="AO173" s="262">
        <v>0.39763876236603957</v>
      </c>
      <c r="AP173" s="262">
        <v>0.34522102384705622</v>
      </c>
      <c r="AQ173" s="262">
        <v>0.46022210398036439</v>
      </c>
      <c r="AR173" s="262">
        <v>0.37292384832340902</v>
      </c>
      <c r="AS173" s="262">
        <v>0.24692959638597853</v>
      </c>
      <c r="AT173" s="262">
        <v>0.34658299427625666</v>
      </c>
      <c r="AU173" s="262">
        <v>0.26634173647661136</v>
      </c>
      <c r="AV173" s="262">
        <v>0.26526275932100507</v>
      </c>
      <c r="AW173" s="262">
        <v>9.8156322816494918E-2</v>
      </c>
      <c r="AX173" s="262">
        <v>0.25922066203535271</v>
      </c>
      <c r="AY173" s="262">
        <v>0.23614917444213251</v>
      </c>
      <c r="AZ173" s="262">
        <v>0.27626988404339903</v>
      </c>
      <c r="BA173" s="262">
        <v>0.20400278913744035</v>
      </c>
      <c r="BB173" s="262">
        <v>0.19929462742601023</v>
      </c>
      <c r="BC173" s="262">
        <v>0.22470933716888417</v>
      </c>
      <c r="BD173" s="262">
        <v>0.25304058749942104</v>
      </c>
      <c r="BE173" s="262">
        <v>0.27499564084615563</v>
      </c>
      <c r="BF173" s="262">
        <v>0.30030471404109899</v>
      </c>
      <c r="BG173" s="262">
        <v>0.27134539039881794</v>
      </c>
      <c r="BH173" s="262">
        <v>0.25212599173357447</v>
      </c>
      <c r="BI173" s="262">
        <v>0.21201308355634849</v>
      </c>
      <c r="BJ173" s="262">
        <v>0.18578207592503596</v>
      </c>
      <c r="BK173" s="262">
        <v>0.2039610222758089</v>
      </c>
      <c r="BL173" s="262">
        <v>0.15595431280594099</v>
      </c>
      <c r="BM173" s="262">
        <v>0.19939308378043438</v>
      </c>
      <c r="BN173" s="262">
        <v>0.18853753197494924</v>
      </c>
      <c r="BO173" s="262">
        <v>0.23524689154497541</v>
      </c>
      <c r="BP173" s="262">
        <v>0.2503650276194565</v>
      </c>
    </row>
    <row r="174" spans="1:68" x14ac:dyDescent="0.25">
      <c r="C174" t="s">
        <v>716</v>
      </c>
      <c r="D174" s="255">
        <f t="shared" si="13"/>
        <v>0.34617670479694279</v>
      </c>
      <c r="E174" s="260">
        <f t="shared" si="14"/>
        <v>6638.6306678909723</v>
      </c>
      <c r="F174" s="255">
        <f t="shared" si="15"/>
        <v>0.34241278485017701</v>
      </c>
      <c r="G174" s="260">
        <f t="shared" si="16"/>
        <v>17721676.403756365</v>
      </c>
      <c r="H174" s="255">
        <f t="shared" si="17"/>
        <v>0.22541414656078429</v>
      </c>
      <c r="I174" s="260">
        <f t="shared" si="18"/>
        <v>101.09923464114013</v>
      </c>
      <c r="J174" s="262">
        <v>0.38766202592414784</v>
      </c>
      <c r="K174" s="262">
        <v>0.12355520127540855</v>
      </c>
      <c r="L174" s="262">
        <v>0.49107914723192259</v>
      </c>
      <c r="M174" s="262">
        <v>0.33083738050917427</v>
      </c>
      <c r="N174" s="262">
        <v>0.32539164618396488</v>
      </c>
      <c r="O174" s="262">
        <v>0.35540084348728695</v>
      </c>
      <c r="P174" s="262">
        <v>0.36676670078234774</v>
      </c>
      <c r="Q174" s="262">
        <v>0.32949766175193002</v>
      </c>
      <c r="R174" s="262">
        <v>0.37949783983470003</v>
      </c>
      <c r="S174" s="262">
        <v>0.34912667576743955</v>
      </c>
      <c r="T174" s="262">
        <v>0.36505641181713472</v>
      </c>
      <c r="U174" s="262">
        <v>0.33571072071351876</v>
      </c>
      <c r="V174" s="262">
        <v>0.32614982504953421</v>
      </c>
      <c r="W174" s="262">
        <v>0.36696689037318081</v>
      </c>
      <c r="X174" s="262">
        <v>0.25886076809172542</v>
      </c>
      <c r="Y174" s="262">
        <v>0.30945851921581463</v>
      </c>
      <c r="Z174" s="262">
        <v>0.25267909459840726</v>
      </c>
      <c r="AA174" s="262">
        <v>0.36628200539441896</v>
      </c>
      <c r="AB174" s="262">
        <v>0.35004084343547415</v>
      </c>
      <c r="AC174" s="262">
        <v>0.31615924067383422</v>
      </c>
      <c r="AD174" s="262">
        <v>0.24363444388739497</v>
      </c>
      <c r="AE174" s="262">
        <v>0.33879423144565568</v>
      </c>
      <c r="AF174" s="262">
        <v>0.33983796449294301</v>
      </c>
      <c r="AG174" s="262">
        <v>0.36243899520508721</v>
      </c>
      <c r="AH174" s="262">
        <v>0.28641000294079061</v>
      </c>
      <c r="AI174" s="262">
        <v>0.35402876506337927</v>
      </c>
      <c r="AJ174" s="262">
        <v>0.35545743077369274</v>
      </c>
      <c r="AK174" s="262">
        <v>0.36738810377382036</v>
      </c>
      <c r="AL174" s="262">
        <v>0.38421706062576688</v>
      </c>
      <c r="AM174" s="262">
        <v>0.31892459443072452</v>
      </c>
      <c r="AN174" s="262">
        <v>0.30100355039300603</v>
      </c>
      <c r="AO174" s="262">
        <v>0.39848804125005832</v>
      </c>
      <c r="AP174" s="262">
        <v>0.36267070420070618</v>
      </c>
      <c r="AQ174" s="262">
        <v>0.45999324877133363</v>
      </c>
      <c r="AR174" s="262">
        <v>0.35635785992932645</v>
      </c>
      <c r="AS174" s="262">
        <v>0.31695455473385453</v>
      </c>
      <c r="AT174" s="262">
        <v>0.37487069857251204</v>
      </c>
      <c r="AU174" s="262">
        <v>0.34367716063284487</v>
      </c>
      <c r="AV174" s="262">
        <v>0.35918237704597444</v>
      </c>
      <c r="AW174" s="262">
        <v>0.19170991367272303</v>
      </c>
      <c r="AX174" s="262">
        <v>0.30693600939183413</v>
      </c>
      <c r="AY174" s="262">
        <v>0.36001223383499076</v>
      </c>
      <c r="AZ174" s="262">
        <v>0.35592230107653455</v>
      </c>
      <c r="BA174" s="262">
        <v>0.30746000037691024</v>
      </c>
      <c r="BB174" s="262">
        <v>0.33398523100331601</v>
      </c>
      <c r="BC174" s="262">
        <v>0.27350023972192267</v>
      </c>
      <c r="BD174" s="262">
        <v>0.36147778344067133</v>
      </c>
      <c r="BE174" s="262">
        <v>0.36556495897341262</v>
      </c>
      <c r="BF174" s="262">
        <v>0.35606318941323833</v>
      </c>
      <c r="BG174" s="262">
        <v>0.33929646835233546</v>
      </c>
      <c r="BH174" s="262">
        <v>0.39655748308891031</v>
      </c>
      <c r="BI174" s="262">
        <v>0.31242997924532245</v>
      </c>
      <c r="BJ174" s="262">
        <v>0.32600792888034624</v>
      </c>
      <c r="BK174" s="262">
        <v>0.32715988377838817</v>
      </c>
      <c r="BL174" s="262">
        <v>0.29662078155726634</v>
      </c>
      <c r="BM174" s="262">
        <v>0.29316138231732369</v>
      </c>
      <c r="BN174" s="262">
        <v>0.33090764752580026</v>
      </c>
      <c r="BO174" s="262">
        <v>0.33189177064655651</v>
      </c>
      <c r="BP174" s="262">
        <v>0.34487942072892813</v>
      </c>
    </row>
    <row r="175" spans="1:68" x14ac:dyDescent="0.25">
      <c r="C175" t="s">
        <v>717</v>
      </c>
      <c r="D175" s="255">
        <f t="shared" si="13"/>
        <v>0.1093757933000017</v>
      </c>
      <c r="E175" s="260">
        <f t="shared" si="14"/>
        <v>2097.4995881141326</v>
      </c>
      <c r="F175" s="255">
        <f t="shared" si="15"/>
        <v>0.11663758677800816</v>
      </c>
      <c r="G175" s="260">
        <f t="shared" si="16"/>
        <v>6036613.294971846</v>
      </c>
      <c r="H175" s="255">
        <f t="shared" si="17"/>
        <v>-7.237751361574167E-2</v>
      </c>
      <c r="I175" s="260">
        <f t="shared" si="18"/>
        <v>93.774053734644255</v>
      </c>
      <c r="J175" s="262">
        <v>0.38766202592414784</v>
      </c>
      <c r="K175" s="262">
        <v>5.6596253487445201E-2</v>
      </c>
      <c r="L175" s="262">
        <v>0.25457520330166783</v>
      </c>
      <c r="M175" s="262">
        <v>0.16682878696692752</v>
      </c>
      <c r="N175" s="262">
        <v>0.20573489588014382</v>
      </c>
      <c r="O175" s="262">
        <v>0.15350510113431273</v>
      </c>
      <c r="P175" s="262">
        <v>0.14870851909032559</v>
      </c>
      <c r="Q175" s="262">
        <v>0.15172672996469516</v>
      </c>
      <c r="R175" s="262">
        <v>0.1871429465906955</v>
      </c>
      <c r="S175" s="262">
        <v>0.19712042190252801</v>
      </c>
      <c r="T175" s="262">
        <v>0.14131171061498674</v>
      </c>
      <c r="U175" s="262">
        <v>0.13386901971121329</v>
      </c>
      <c r="V175" s="262">
        <v>0.12733442940854101</v>
      </c>
      <c r="W175" s="262">
        <v>0.19474581945130792</v>
      </c>
      <c r="X175" s="262">
        <v>2.0852861664696853E-2</v>
      </c>
      <c r="Y175" s="262">
        <v>0.12825550143931022</v>
      </c>
      <c r="Z175" s="262">
        <v>8.809652987261013E-2</v>
      </c>
      <c r="AA175" s="262">
        <v>0.16394176072811872</v>
      </c>
      <c r="AB175" s="262">
        <v>0.14569765183602737</v>
      </c>
      <c r="AC175" s="262">
        <v>7.3411592759427727E-2</v>
      </c>
      <c r="AD175" s="262">
        <v>0.11650562873159843</v>
      </c>
      <c r="AE175" s="262">
        <v>0.1281463243053112</v>
      </c>
      <c r="AF175" s="262">
        <v>0.13864620385790841</v>
      </c>
      <c r="AG175" s="262">
        <v>0.1287211856511595</v>
      </c>
      <c r="AH175" s="262">
        <v>4.6990649702200606E-2</v>
      </c>
      <c r="AI175" s="262">
        <v>0.15052904858998978</v>
      </c>
      <c r="AJ175" s="262">
        <v>0.11503800860248437</v>
      </c>
      <c r="AK175" s="262">
        <v>9.8241046499699211E-2</v>
      </c>
      <c r="AL175" s="262">
        <v>0.13795929533659529</v>
      </c>
      <c r="AM175" s="262">
        <v>0.10812223027363298</v>
      </c>
      <c r="AN175" s="262">
        <v>9.6045313686457218E-2</v>
      </c>
      <c r="AO175" s="262">
        <v>0.17920555523121609</v>
      </c>
      <c r="AP175" s="262">
        <v>0.14041750514207244</v>
      </c>
      <c r="AQ175" s="262">
        <v>0.17576080053552112</v>
      </c>
      <c r="AR175" s="262">
        <v>0.15496786682989219</v>
      </c>
      <c r="AS175" s="262">
        <v>7.5003457290932662E-2</v>
      </c>
      <c r="AT175" s="262">
        <v>8.8872031813897884E-2</v>
      </c>
      <c r="AU175" s="262">
        <v>9.1957282708727772E-2</v>
      </c>
      <c r="AV175" s="262">
        <v>0.10587901195548267</v>
      </c>
      <c r="AW175" s="262">
        <v>3.1797283045923039E-2</v>
      </c>
      <c r="AX175" s="262">
        <v>0.12579529550440599</v>
      </c>
      <c r="AY175" s="262">
        <v>7.3184548606141306E-2</v>
      </c>
      <c r="AZ175" s="262">
        <v>0.11210999950181365</v>
      </c>
      <c r="BA175" s="262">
        <v>5.7529493243879924E-2</v>
      </c>
      <c r="BB175" s="262">
        <v>4.5324115803487983E-2</v>
      </c>
      <c r="BC175" s="262">
        <v>3.6475188781014037E-2</v>
      </c>
      <c r="BD175" s="262">
        <v>8.1099708103600135E-2</v>
      </c>
      <c r="BE175" s="262">
        <v>5.7515560283938783E-2</v>
      </c>
      <c r="BF175" s="262">
        <v>9.5365830085907086E-2</v>
      </c>
      <c r="BG175" s="262">
        <v>0.10063856611795131</v>
      </c>
      <c r="BH175" s="262">
        <v>7.9120879120879256E-2</v>
      </c>
      <c r="BI175" s="262">
        <v>4.70359257156759E-2</v>
      </c>
      <c r="BJ175" s="262">
        <v>3.5194617972128799E-2</v>
      </c>
      <c r="BK175" s="262">
        <v>3.6788686181882857E-2</v>
      </c>
      <c r="BL175" s="262">
        <v>2.5109206857989782E-2</v>
      </c>
      <c r="BM175" s="262">
        <v>5.9167896757322327E-2</v>
      </c>
      <c r="BN175" s="262">
        <v>3.7957572550057314E-2</v>
      </c>
      <c r="BO175" s="262">
        <v>8.3163395796490888E-2</v>
      </c>
      <c r="BP175" s="262">
        <v>5.6432192701436387E-2</v>
      </c>
    </row>
    <row r="176" spans="1:68" x14ac:dyDescent="0.25">
      <c r="C176" t="s">
        <v>718</v>
      </c>
      <c r="D176" s="255">
        <f t="shared" si="13"/>
        <v>0.20269512297359707</v>
      </c>
      <c r="E176" s="260">
        <f t="shared" si="14"/>
        <v>3887.0843732646708</v>
      </c>
      <c r="F176" s="255">
        <f t="shared" si="15"/>
        <v>0.21248965235085976</v>
      </c>
      <c r="G176" s="260">
        <f t="shared" si="16"/>
        <v>10997465.704314452</v>
      </c>
      <c r="H176" s="255">
        <f t="shared" si="17"/>
        <v>-8.2471365875539979E-2</v>
      </c>
      <c r="I176" s="260">
        <f t="shared" si="18"/>
        <v>95.390585250198384</v>
      </c>
      <c r="J176" s="262">
        <v>0.38766202592414778</v>
      </c>
      <c r="K176" s="262">
        <v>5.6596253487445194E-2</v>
      </c>
      <c r="L176" s="262">
        <v>0.35537375760091799</v>
      </c>
      <c r="M176" s="262">
        <v>0.26318539564351268</v>
      </c>
      <c r="N176" s="262">
        <v>0.34306994337786728</v>
      </c>
      <c r="O176" s="262">
        <v>0.24004904757006471</v>
      </c>
      <c r="P176" s="262">
        <v>0.31148888927437679</v>
      </c>
      <c r="Q176" s="262">
        <v>0.25286720352924485</v>
      </c>
      <c r="R176" s="262">
        <v>0.30132364911401888</v>
      </c>
      <c r="S176" s="262">
        <v>0.32033906215361596</v>
      </c>
      <c r="T176" s="262">
        <v>0.24531292797982673</v>
      </c>
      <c r="U176" s="262">
        <v>0.2253566621221908</v>
      </c>
      <c r="V176" s="262">
        <v>0.22717001812739768</v>
      </c>
      <c r="W176" s="262">
        <v>0.29372080789402372</v>
      </c>
      <c r="X176" s="262">
        <v>0.12234584505033214</v>
      </c>
      <c r="Y176" s="262">
        <v>0.31140943259798909</v>
      </c>
      <c r="Z176" s="262">
        <v>0.42894160029514566</v>
      </c>
      <c r="AA176" s="262">
        <v>0.28114573879251936</v>
      </c>
      <c r="AB176" s="262">
        <v>0.30876895958204803</v>
      </c>
      <c r="AC176" s="262">
        <v>0.18332794894186114</v>
      </c>
      <c r="AD176" s="262">
        <v>0.19985035625845068</v>
      </c>
      <c r="AE176" s="262">
        <v>0.21598874428420664</v>
      </c>
      <c r="AF176" s="262">
        <v>0.22467694834059307</v>
      </c>
      <c r="AG176" s="262">
        <v>0.22721241207189821</v>
      </c>
      <c r="AH176" s="262">
        <v>0.11150912176645862</v>
      </c>
      <c r="AI176" s="262">
        <v>0.25264469454257887</v>
      </c>
      <c r="AJ176" s="262">
        <v>0.1839477478728663</v>
      </c>
      <c r="AK176" s="262">
        <v>0.1973624015371436</v>
      </c>
      <c r="AL176" s="262">
        <v>0.23276218827268907</v>
      </c>
      <c r="AM176" s="262">
        <v>0.21611999231008136</v>
      </c>
      <c r="AN176" s="262">
        <v>0.15515012210889245</v>
      </c>
      <c r="AO176" s="262">
        <v>0.32997513848973692</v>
      </c>
      <c r="AP176" s="262">
        <v>0.24294308945500701</v>
      </c>
      <c r="AQ176" s="262">
        <v>0.28859786134807153</v>
      </c>
      <c r="AR176" s="262">
        <v>0.22474076566945481</v>
      </c>
      <c r="AS176" s="262">
        <v>0.15702027618815559</v>
      </c>
      <c r="AT176" s="262">
        <v>0.27199963220927292</v>
      </c>
      <c r="AU176" s="262">
        <v>0.17024173286215674</v>
      </c>
      <c r="AV176" s="262">
        <v>0.16050481833643401</v>
      </c>
      <c r="AW176" s="262">
        <v>6.3040170737095627E-2</v>
      </c>
      <c r="AX176" s="262">
        <v>0.18692164840035375</v>
      </c>
      <c r="AY176" s="262">
        <v>0.14840606087086219</v>
      </c>
      <c r="AZ176" s="262">
        <v>0.18854685138805188</v>
      </c>
      <c r="BA176" s="262">
        <v>9.000975255827981E-2</v>
      </c>
      <c r="BB176" s="262">
        <v>0.11794524059572145</v>
      </c>
      <c r="BC176" s="262">
        <v>0.14884483998561673</v>
      </c>
      <c r="BD176" s="262">
        <v>0.15232937960431839</v>
      </c>
      <c r="BE176" s="262">
        <v>0.13729439324369042</v>
      </c>
      <c r="BF176" s="262">
        <v>0.24055815005206216</v>
      </c>
      <c r="BG176" s="262">
        <v>0.16456512504329043</v>
      </c>
      <c r="BH176" s="262">
        <v>0.17740364058954042</v>
      </c>
      <c r="BI176" s="262">
        <v>0.10425245617038649</v>
      </c>
      <c r="BJ176" s="262">
        <v>8.4389716482460367E-2</v>
      </c>
      <c r="BK176" s="262">
        <v>0.15361808945901601</v>
      </c>
      <c r="BL176" s="262">
        <v>7.2682549000787924E-2</v>
      </c>
      <c r="BM176" s="262">
        <v>0.14377196628758002</v>
      </c>
      <c r="BN176" s="262">
        <v>0.11772073740848542</v>
      </c>
      <c r="BO176" s="262">
        <v>0.1285808266691835</v>
      </c>
      <c r="BP176" s="262">
        <v>0.15650859575822157</v>
      </c>
    </row>
    <row r="177" spans="1:68" x14ac:dyDescent="0.25">
      <c r="B177" s="254" t="s">
        <v>719</v>
      </c>
      <c r="C177" s="261" t="s">
        <v>706</v>
      </c>
      <c r="D177" s="255">
        <f t="shared" si="13"/>
        <v>4.343435255391772E-2</v>
      </c>
      <c r="E177" s="260">
        <f t="shared" si="14"/>
        <v>832.94057892648016</v>
      </c>
      <c r="F177" s="255">
        <f t="shared" si="15"/>
        <v>4.5015358646350902E-2</v>
      </c>
      <c r="G177" s="260">
        <f t="shared" si="16"/>
        <v>2329783.3913494847</v>
      </c>
      <c r="H177" s="255">
        <f t="shared" si="17"/>
        <v>-0.1986912524337851</v>
      </c>
      <c r="I177" s="260">
        <f t="shared" si="18"/>
        <v>96.487851835517162</v>
      </c>
      <c r="J177" s="262">
        <v>0</v>
      </c>
      <c r="K177" s="262">
        <v>0</v>
      </c>
      <c r="L177" s="262">
        <v>3.8735988668831947E-2</v>
      </c>
      <c r="M177" s="262">
        <v>4.336426448702338E-2</v>
      </c>
      <c r="N177" s="262">
        <v>4.8076058880765243E-2</v>
      </c>
      <c r="O177" s="262">
        <v>4.0485285728980636E-2</v>
      </c>
      <c r="P177" s="262">
        <v>8.7827640640449609E-2</v>
      </c>
      <c r="Q177" s="262">
        <v>5.2497520039925812E-2</v>
      </c>
      <c r="R177" s="262">
        <v>2.8290025671529627E-2</v>
      </c>
      <c r="S177" s="262">
        <v>3.9044652128764228E-2</v>
      </c>
      <c r="T177" s="262">
        <v>3.9748701115193172E-2</v>
      </c>
      <c r="U177" s="262">
        <v>4.5529381007836517E-2</v>
      </c>
      <c r="V177" s="262">
        <v>4.7417899751275271E-2</v>
      </c>
      <c r="W177" s="262">
        <v>6.7609315968181594E-2</v>
      </c>
      <c r="X177" s="262">
        <v>6.13902813438209E-2</v>
      </c>
      <c r="Y177" s="262">
        <v>4.4134299240098776E-2</v>
      </c>
      <c r="Z177" s="262">
        <v>3.1315783762668477E-2</v>
      </c>
      <c r="AA177" s="262">
        <v>6.3155926830203643E-2</v>
      </c>
      <c r="AB177" s="262">
        <v>4.9476151436488112E-2</v>
      </c>
      <c r="AC177" s="262">
        <v>7.255385214413991E-2</v>
      </c>
      <c r="AD177" s="262">
        <v>5.176761922124487E-2</v>
      </c>
      <c r="AE177" s="262">
        <v>2.8600773830460755E-2</v>
      </c>
      <c r="AF177" s="262">
        <v>3.6787068438264826E-2</v>
      </c>
      <c r="AG177" s="262">
        <v>3.2955409875298103E-2</v>
      </c>
      <c r="AH177" s="262">
        <v>6.5714275591081242E-2</v>
      </c>
      <c r="AI177" s="262">
        <v>3.6559028924101504E-2</v>
      </c>
      <c r="AJ177" s="262">
        <v>3.4237560913840372E-2</v>
      </c>
      <c r="AK177" s="262">
        <v>3.8890228991124848E-2</v>
      </c>
      <c r="AL177" s="262">
        <v>3.3413203223080411E-2</v>
      </c>
      <c r="AM177" s="262">
        <v>4.290333870641766E-2</v>
      </c>
      <c r="AN177" s="262">
        <v>6.9940689966548356E-2</v>
      </c>
      <c r="AO177" s="262">
        <v>5.9481466223264411E-2</v>
      </c>
      <c r="AP177" s="262">
        <v>4.0125218918081268E-2</v>
      </c>
      <c r="AQ177" s="262">
        <v>8.7262491203377882E-2</v>
      </c>
      <c r="AR177" s="262">
        <v>9.5223172314992874E-2</v>
      </c>
      <c r="AS177" s="262">
        <v>7.2906034125107821E-2</v>
      </c>
      <c r="AT177" s="262">
        <v>5.6382318460795805E-2</v>
      </c>
      <c r="AU177" s="262">
        <v>4.9577340521463828E-2</v>
      </c>
      <c r="AV177" s="262">
        <v>3.4070230832659268E-2</v>
      </c>
      <c r="AW177" s="262">
        <v>7.1986361040595775E-2</v>
      </c>
      <c r="AX177" s="262">
        <v>3.5680073965460524E-2</v>
      </c>
      <c r="AY177" s="262">
        <v>4.2636120247147545E-2</v>
      </c>
      <c r="AZ177" s="262">
        <v>3.6165295145100439E-2</v>
      </c>
      <c r="BA177" s="262">
        <v>3.4235248666679222E-2</v>
      </c>
      <c r="BB177" s="262">
        <v>1.4082643534636025E-2</v>
      </c>
      <c r="BC177" s="262">
        <v>3.3036677454153195E-2</v>
      </c>
      <c r="BD177" s="262">
        <v>3.0840244636982848E-2</v>
      </c>
      <c r="BE177" s="262">
        <v>3.5570695367167067E-2</v>
      </c>
      <c r="BF177" s="262">
        <v>5.9489444421143602E-2</v>
      </c>
      <c r="BG177" s="262">
        <v>4.0470385920495698E-2</v>
      </c>
      <c r="BH177" s="262">
        <v>3.7698849205334124E-2</v>
      </c>
      <c r="BI177" s="262">
        <v>3.5701949618095884E-2</v>
      </c>
      <c r="BJ177" s="262">
        <v>4.7090341182123983E-2</v>
      </c>
      <c r="BK177" s="262">
        <v>7.3226533314885434E-2</v>
      </c>
      <c r="BL177" s="262">
        <v>6.3419218174878264E-2</v>
      </c>
      <c r="BM177" s="262">
        <v>5.1553131551278393E-2</v>
      </c>
      <c r="BN177" s="262">
        <v>4.2500220516891576E-2</v>
      </c>
      <c r="BO177" s="262">
        <v>4.9482254691575418E-2</v>
      </c>
      <c r="BP177" s="262">
        <v>4.1778053263371785E-2</v>
      </c>
    </row>
    <row r="178" spans="1:68" x14ac:dyDescent="0.25">
      <c r="C178" s="261" t="s">
        <v>707</v>
      </c>
      <c r="D178" s="255">
        <f t="shared" si="13"/>
        <v>3.2738634634433238E-2</v>
      </c>
      <c r="E178" s="260">
        <f t="shared" si="14"/>
        <v>627.82879638452619</v>
      </c>
      <c r="F178" s="255">
        <f t="shared" si="15"/>
        <v>3.5003577202402859E-2</v>
      </c>
      <c r="G178" s="260">
        <f t="shared" si="16"/>
        <v>1811620.6391835208</v>
      </c>
      <c r="H178" s="255">
        <f t="shared" si="17"/>
        <v>2.0336165502017056E-2</v>
      </c>
      <c r="I178" s="260">
        <f t="shared" si="18"/>
        <v>93.529396853147503</v>
      </c>
      <c r="J178" s="262">
        <v>0</v>
      </c>
      <c r="K178" s="262">
        <v>0</v>
      </c>
      <c r="L178" s="262">
        <v>4.0811741434467246E-2</v>
      </c>
      <c r="M178" s="262">
        <v>5.4495747549534158E-2</v>
      </c>
      <c r="N178" s="262">
        <v>5.5551430793217824E-2</v>
      </c>
      <c r="O178" s="262">
        <v>5.4956422940609914E-2</v>
      </c>
      <c r="P178" s="262">
        <v>5.9156590976113227E-2</v>
      </c>
      <c r="Q178" s="262">
        <v>6.1307077590403006E-2</v>
      </c>
      <c r="R178" s="262">
        <v>4.2515809905453596E-2</v>
      </c>
      <c r="S178" s="262">
        <v>5.1222187219246901E-2</v>
      </c>
      <c r="T178" s="262">
        <v>4.8421556053129318E-2</v>
      </c>
      <c r="U178" s="262">
        <v>4.312786685478346E-2</v>
      </c>
      <c r="V178" s="262">
        <v>3.0416087011508802E-2</v>
      </c>
      <c r="W178" s="262">
        <v>4.4086655720457203E-2</v>
      </c>
      <c r="X178" s="262">
        <v>7.0967654290798932E-2</v>
      </c>
      <c r="Y178" s="262">
        <v>7.1488014843313005E-3</v>
      </c>
      <c r="Z178" s="262">
        <v>4.2422795633585829E-2</v>
      </c>
      <c r="AA178" s="262">
        <v>6.464674225670787E-2</v>
      </c>
      <c r="AB178" s="262">
        <v>3.7074868759886574E-2</v>
      </c>
      <c r="AC178" s="262">
        <v>2.0595650070044109E-2</v>
      </c>
      <c r="AD178" s="262">
        <v>3.8888382480288058E-2</v>
      </c>
      <c r="AE178" s="262">
        <v>5.8293352092859615E-2</v>
      </c>
      <c r="AF178" s="262">
        <v>3.2094313117838336E-2</v>
      </c>
      <c r="AG178" s="262">
        <v>3.5586842622586545E-2</v>
      </c>
      <c r="AH178" s="262">
        <v>3.064091525916161E-2</v>
      </c>
      <c r="AI178" s="262">
        <v>4.5223865372571496E-2</v>
      </c>
      <c r="AJ178" s="262">
        <v>3.9422743073284527E-2</v>
      </c>
      <c r="AK178" s="262">
        <v>3.7315377811788682E-2</v>
      </c>
      <c r="AL178" s="262">
        <v>3.6410932321570763E-2</v>
      </c>
      <c r="AM178" s="262">
        <v>3.4137570675776281E-2</v>
      </c>
      <c r="AN178" s="262">
        <v>1.6766884889281099E-2</v>
      </c>
      <c r="AO178" s="262">
        <v>3.4607839141512275E-2</v>
      </c>
      <c r="AP178" s="262">
        <v>1.9871311017159023E-2</v>
      </c>
      <c r="AQ178" s="262">
        <v>2.8847199098310475E-2</v>
      </c>
      <c r="AR178" s="262">
        <v>3.9134079376571644E-2</v>
      </c>
      <c r="AS178" s="262">
        <v>4.2514800497849885E-2</v>
      </c>
      <c r="AT178" s="262">
        <v>4.7858768360802696E-2</v>
      </c>
      <c r="AU178" s="262">
        <v>3.3546771504382289E-2</v>
      </c>
      <c r="AV178" s="262">
        <v>2.9409923942414685E-2</v>
      </c>
      <c r="AW178" s="262">
        <v>3.4475887970454429E-2</v>
      </c>
      <c r="AX178" s="262">
        <v>2.7741813519983845E-2</v>
      </c>
      <c r="AY178" s="262">
        <v>2.4573134076503658E-2</v>
      </c>
      <c r="AZ178" s="262">
        <v>1.6751131863835138E-2</v>
      </c>
      <c r="BA178" s="262">
        <v>2.6687616606675086E-2</v>
      </c>
      <c r="BB178" s="262">
        <v>2.4034764200481274E-2</v>
      </c>
      <c r="BC178" s="262">
        <v>1.0405429701546209E-2</v>
      </c>
      <c r="BD178" s="262">
        <v>1.6413380901635573E-2</v>
      </c>
      <c r="BE178" s="262">
        <v>1.2076751432203141E-2</v>
      </c>
      <c r="BF178" s="262">
        <v>1.8071311473915119E-2</v>
      </c>
      <c r="BG178" s="262">
        <v>2.4524146261155282E-2</v>
      </c>
      <c r="BH178" s="262">
        <v>3.0490759656040711E-2</v>
      </c>
      <c r="BI178" s="262">
        <v>1.3621195601570258E-2</v>
      </c>
      <c r="BJ178" s="262">
        <v>8.5307544449783786E-3</v>
      </c>
      <c r="BK178" s="262">
        <v>3.6862807107702636E-2</v>
      </c>
      <c r="BL178" s="262">
        <v>2.0330221002984348E-2</v>
      </c>
      <c r="BM178" s="262">
        <v>2.3496769162066972E-2</v>
      </c>
      <c r="BN178" s="262">
        <v>1.6776925112463606E-2</v>
      </c>
      <c r="BO178" s="262">
        <v>1.3150498323875666E-2</v>
      </c>
      <c r="BP178" s="262">
        <v>6.508347158253768E-3</v>
      </c>
    </row>
    <row r="179" spans="1:68" x14ac:dyDescent="0.25">
      <c r="C179" s="261" t="s">
        <v>708</v>
      </c>
      <c r="D179" s="255">
        <f t="shared" si="13"/>
        <v>9.3386639629192789E-2</v>
      </c>
      <c r="E179" s="260">
        <f t="shared" si="14"/>
        <v>1790.8755881690302</v>
      </c>
      <c r="F179" s="255">
        <f t="shared" si="15"/>
        <v>9.7916449134109296E-2</v>
      </c>
      <c r="G179" s="260">
        <f t="shared" si="16"/>
        <v>5067695.1998705668</v>
      </c>
      <c r="H179" s="255">
        <f t="shared" si="17"/>
        <v>0.14168162840149551</v>
      </c>
      <c r="I179" s="260">
        <f t="shared" si="18"/>
        <v>95.373801291841843</v>
      </c>
      <c r="J179" s="262">
        <v>0</v>
      </c>
      <c r="K179" s="262">
        <v>0.15593862096452768</v>
      </c>
      <c r="L179" s="262">
        <v>0.13326332755378634</v>
      </c>
      <c r="M179" s="262">
        <v>0.17044675222886257</v>
      </c>
      <c r="N179" s="262">
        <v>0.17109340502604461</v>
      </c>
      <c r="O179" s="262">
        <v>0.12177964595977073</v>
      </c>
      <c r="P179" s="262">
        <v>0.11068399049386786</v>
      </c>
      <c r="Q179" s="262">
        <v>0.10490015465092632</v>
      </c>
      <c r="R179" s="262">
        <v>0.12718176695260155</v>
      </c>
      <c r="S179" s="262">
        <v>0.14069095873149196</v>
      </c>
      <c r="T179" s="262">
        <v>0.1233938392643639</v>
      </c>
      <c r="U179" s="262">
        <v>0.14056041812057479</v>
      </c>
      <c r="V179" s="262">
        <v>0.10091480123097682</v>
      </c>
      <c r="W179" s="262">
        <v>0.13886595144346497</v>
      </c>
      <c r="X179" s="262">
        <v>4.1678553477061848E-2</v>
      </c>
      <c r="Y179" s="262">
        <v>5.8704757227247308E-2</v>
      </c>
      <c r="Z179" s="262">
        <v>7.5843659801645036E-2</v>
      </c>
      <c r="AA179" s="262">
        <v>7.844757059402524E-2</v>
      </c>
      <c r="AB179" s="262">
        <v>8.3738679104024064E-2</v>
      </c>
      <c r="AC179" s="262">
        <v>9.8247980147819144E-2</v>
      </c>
      <c r="AD179" s="262">
        <v>0.17002415569026022</v>
      </c>
      <c r="AE179" s="262">
        <v>0.12445163559620109</v>
      </c>
      <c r="AF179" s="262">
        <v>0.11751437569411542</v>
      </c>
      <c r="AG179" s="262">
        <v>0.13556312447114949</v>
      </c>
      <c r="AH179" s="262">
        <v>3.9027483993948321E-2</v>
      </c>
      <c r="AI179" s="262">
        <v>9.6142392876846325E-2</v>
      </c>
      <c r="AJ179" s="262">
        <v>0.1171825025631809</v>
      </c>
      <c r="AK179" s="262">
        <v>0.10700670143538819</v>
      </c>
      <c r="AL179" s="262">
        <v>0.10608436996103879</v>
      </c>
      <c r="AM179" s="262">
        <v>0.1146722172106299</v>
      </c>
      <c r="AN179" s="262">
        <v>2.4524390994725719E-2</v>
      </c>
      <c r="AO179" s="262">
        <v>9.9433924230223833E-2</v>
      </c>
      <c r="AP179" s="262">
        <v>0.11359864993719782</v>
      </c>
      <c r="AQ179" s="262">
        <v>6.7855569477580785E-2</v>
      </c>
      <c r="AR179" s="262">
        <v>4.1357080335240798E-2</v>
      </c>
      <c r="AS179" s="262">
        <v>4.7552567285466862E-2</v>
      </c>
      <c r="AT179" s="262">
        <v>0.1037813484127531</v>
      </c>
      <c r="AU179" s="262">
        <v>8.5021237237036834E-2</v>
      </c>
      <c r="AV179" s="262">
        <v>0.10796938294939465</v>
      </c>
      <c r="AW179" s="262">
        <v>3.6793510656479074E-2</v>
      </c>
      <c r="AX179" s="262">
        <v>9.0683942219249705E-2</v>
      </c>
      <c r="AY179" s="262">
        <v>6.9957347306823653E-2</v>
      </c>
      <c r="AZ179" s="262">
        <v>9.0595906117574829E-2</v>
      </c>
      <c r="BA179" s="262">
        <v>6.246702033431957E-2</v>
      </c>
      <c r="BB179" s="262">
        <v>8.1274962994815167E-2</v>
      </c>
      <c r="BC179" s="262">
        <v>2.8549382716049392E-2</v>
      </c>
      <c r="BD179" s="262">
        <v>8.243756660334528E-2</v>
      </c>
      <c r="BE179" s="262">
        <v>3.9075707762326259E-2</v>
      </c>
      <c r="BF179" s="262">
        <v>4.7264411916489016E-2</v>
      </c>
      <c r="BG179" s="262">
        <v>8.5649407923133219E-2</v>
      </c>
      <c r="BH179" s="262">
        <v>9.4390743941791616E-2</v>
      </c>
      <c r="BI179" s="262">
        <v>7.672322391323276E-2</v>
      </c>
      <c r="BJ179" s="262">
        <v>5.0593464680442103E-2</v>
      </c>
      <c r="BK179" s="262">
        <v>5.4780305575870165E-2</v>
      </c>
      <c r="BL179" s="262">
        <v>2.8256507210889212E-2</v>
      </c>
      <c r="BM179" s="262">
        <v>7.6510566339314579E-2</v>
      </c>
      <c r="BN179" s="262">
        <v>5.3014465908088546E-2</v>
      </c>
      <c r="BO179" s="262">
        <v>5.7565400307187001E-2</v>
      </c>
      <c r="BP179" s="262">
        <v>2.693829251598083E-2</v>
      </c>
    </row>
    <row r="180" spans="1:68" x14ac:dyDescent="0.25">
      <c r="C180" s="261" t="s">
        <v>709</v>
      </c>
      <c r="D180" s="255">
        <f t="shared" si="13"/>
        <v>3.7880173322436754E-2</v>
      </c>
      <c r="E180" s="260">
        <f t="shared" si="14"/>
        <v>726.42808380436963</v>
      </c>
      <c r="F180" s="255">
        <f t="shared" si="15"/>
        <v>3.9817552613281723E-2</v>
      </c>
      <c r="G180" s="260">
        <f t="shared" si="16"/>
        <v>2060769.3807661794</v>
      </c>
      <c r="H180" s="255">
        <f t="shared" si="17"/>
        <v>-0.19251408990037996</v>
      </c>
      <c r="I180" s="260">
        <f t="shared" si="18"/>
        <v>95.134358684318713</v>
      </c>
      <c r="J180" s="262">
        <v>0</v>
      </c>
      <c r="K180" s="262">
        <v>0.27311677959346359</v>
      </c>
      <c r="L180" s="262">
        <v>3.9038804366406978E-2</v>
      </c>
      <c r="M180" s="262">
        <v>4.2604981641917075E-2</v>
      </c>
      <c r="N180" s="262">
        <v>4.5854548722778173E-2</v>
      </c>
      <c r="O180" s="262">
        <v>4.6248024537811988E-2</v>
      </c>
      <c r="P180" s="262">
        <v>1.6517771956910159E-2</v>
      </c>
      <c r="Q180" s="262">
        <v>4.0153788331556792E-2</v>
      </c>
      <c r="R180" s="262">
        <v>2.5290839646859919E-2</v>
      </c>
      <c r="S180" s="262">
        <v>5.130736112569563E-2</v>
      </c>
      <c r="T180" s="262">
        <v>4.5757266146388149E-2</v>
      </c>
      <c r="U180" s="262">
        <v>3.293196466111966E-2</v>
      </c>
      <c r="V180" s="262">
        <v>5.1174065174318155E-2</v>
      </c>
      <c r="W180" s="262">
        <v>4.9634152173566502E-2</v>
      </c>
      <c r="X180" s="262">
        <v>6.4066511798508363E-2</v>
      </c>
      <c r="Y180" s="262">
        <v>0.13423102634415204</v>
      </c>
      <c r="Z180" s="262">
        <v>3.0573580155819364E-2</v>
      </c>
      <c r="AA180" s="262">
        <v>5.3332204169809168E-2</v>
      </c>
      <c r="AB180" s="262">
        <v>4.7476231492586687E-2</v>
      </c>
      <c r="AC180" s="262">
        <v>5.1144194944126947E-2</v>
      </c>
      <c r="AD180" s="262">
        <v>5.5379578566762379E-2</v>
      </c>
      <c r="AE180" s="262">
        <v>4.020823074217373E-2</v>
      </c>
      <c r="AF180" s="262">
        <v>5.4708162005717723E-2</v>
      </c>
      <c r="AG180" s="262">
        <v>4.9454482516944634E-2</v>
      </c>
      <c r="AH180" s="262">
        <v>1.5722601926749496E-2</v>
      </c>
      <c r="AI180" s="262">
        <v>4.2606865402185494E-2</v>
      </c>
      <c r="AJ180" s="262">
        <v>3.0172417314440019E-2</v>
      </c>
      <c r="AK180" s="262">
        <v>4.695163709661769E-2</v>
      </c>
      <c r="AL180" s="262">
        <v>2.256179483523502E-2</v>
      </c>
      <c r="AM180" s="262">
        <v>2.9454607296549914E-2</v>
      </c>
      <c r="AN180" s="262">
        <v>0</v>
      </c>
      <c r="AO180" s="262">
        <v>4.1024245755533192E-2</v>
      </c>
      <c r="AP180" s="262">
        <v>4.3405468169570513E-2</v>
      </c>
      <c r="AQ180" s="262">
        <v>4.7739196603788697E-2</v>
      </c>
      <c r="AR180" s="262">
        <v>7.8391658806402711E-2</v>
      </c>
      <c r="AS180" s="262">
        <v>3.6212653026281995E-2</v>
      </c>
      <c r="AT180" s="262">
        <v>2.4131669080293308E-2</v>
      </c>
      <c r="AU180" s="262">
        <v>2.6418881910211387E-2</v>
      </c>
      <c r="AV180" s="262">
        <v>3.9050508432675525E-2</v>
      </c>
      <c r="AW180" s="262">
        <v>1.9436350828049866E-2</v>
      </c>
      <c r="AX180" s="262">
        <v>3.7951779476173293E-2</v>
      </c>
      <c r="AY180" s="262">
        <v>3.1907408551330126E-2</v>
      </c>
      <c r="AZ180" s="262">
        <v>2.9566593146468197E-2</v>
      </c>
      <c r="BA180" s="262">
        <v>2.9356613836383164E-2</v>
      </c>
      <c r="BB180" s="262">
        <v>3.6848067874537954E-2</v>
      </c>
      <c r="BC180" s="262">
        <v>4.0198369890926539E-2</v>
      </c>
      <c r="BD180" s="262">
        <v>3.5335680859936096E-2</v>
      </c>
      <c r="BE180" s="262">
        <v>3.2090953429074635E-2</v>
      </c>
      <c r="BF180" s="262">
        <v>2.9142041237602181E-2</v>
      </c>
      <c r="BG180" s="262">
        <v>4.9027820191518641E-2</v>
      </c>
      <c r="BH180" s="262">
        <v>4.268867148813945E-2</v>
      </c>
      <c r="BI180" s="262">
        <v>2.5384682387358554E-2</v>
      </c>
      <c r="BJ180" s="262">
        <v>4.7299375300336406E-2</v>
      </c>
      <c r="BK180" s="262">
        <v>6.3966358982467955E-2</v>
      </c>
      <c r="BL180" s="262">
        <v>5.8267466958926609E-2</v>
      </c>
      <c r="BM180" s="262">
        <v>2.1720805669699111E-2</v>
      </c>
      <c r="BN180" s="262">
        <v>2.9617623709976178E-2</v>
      </c>
      <c r="BO180" s="262">
        <v>3.1836104990624427E-2</v>
      </c>
      <c r="BP180" s="262">
        <v>2.0531042677985147E-2</v>
      </c>
    </row>
    <row r="181" spans="1:68" x14ac:dyDescent="0.25">
      <c r="C181" s="261" t="s">
        <v>710</v>
      </c>
      <c r="D181" s="255">
        <f t="shared" si="13"/>
        <v>0.16701035596327635</v>
      </c>
      <c r="E181" s="260">
        <f t="shared" si="14"/>
        <v>3202.7575963077506</v>
      </c>
      <c r="F181" s="255">
        <f t="shared" si="15"/>
        <v>0.17430532309475902</v>
      </c>
      <c r="G181" s="260">
        <f t="shared" si="16"/>
        <v>9021224.2883661818</v>
      </c>
      <c r="H181" s="255">
        <f t="shared" si="17"/>
        <v>-0.16642284419371769</v>
      </c>
      <c r="I181" s="260">
        <f t="shared" si="18"/>
        <v>95.814833992466859</v>
      </c>
      <c r="J181" s="262">
        <v>0.38766202592414778</v>
      </c>
      <c r="K181" s="262">
        <v>0.31785571941012353</v>
      </c>
      <c r="L181" s="262">
        <v>0.26939852011038107</v>
      </c>
      <c r="M181" s="262">
        <v>0.19167284823207242</v>
      </c>
      <c r="N181" s="262">
        <v>0.28305790775555156</v>
      </c>
      <c r="O181" s="262">
        <v>0.18915459569653173</v>
      </c>
      <c r="P181" s="262">
        <v>0.19791836522282158</v>
      </c>
      <c r="Q181" s="262">
        <v>0.20472085815860647</v>
      </c>
      <c r="R181" s="262">
        <v>0.21198672594076748</v>
      </c>
      <c r="S181" s="262">
        <v>0.24704516550573416</v>
      </c>
      <c r="T181" s="262">
        <v>0.19593313188843742</v>
      </c>
      <c r="U181" s="262">
        <v>0.15727703080808836</v>
      </c>
      <c r="V181" s="262">
        <v>0.16332785295729532</v>
      </c>
      <c r="W181" s="262">
        <v>0.24410578501857133</v>
      </c>
      <c r="X181" s="262">
        <v>7.8996345654861355E-2</v>
      </c>
      <c r="Y181" s="262">
        <v>0.27540621290877093</v>
      </c>
      <c r="Z181" s="262">
        <v>0.18511686451528908</v>
      </c>
      <c r="AA181" s="262">
        <v>0.19311093072901345</v>
      </c>
      <c r="AB181" s="262">
        <v>0.20724003635139904</v>
      </c>
      <c r="AC181" s="262">
        <v>0.12875279153658301</v>
      </c>
      <c r="AD181" s="262">
        <v>0.17037737568934871</v>
      </c>
      <c r="AE181" s="262">
        <v>0.19398100597959883</v>
      </c>
      <c r="AF181" s="262">
        <v>0.19674756029785637</v>
      </c>
      <c r="AG181" s="262">
        <v>0.17910302652159435</v>
      </c>
      <c r="AH181" s="262">
        <v>9.6532346928290713E-2</v>
      </c>
      <c r="AI181" s="262">
        <v>0.1945277718976321</v>
      </c>
      <c r="AJ181" s="262">
        <v>0.17712049605208871</v>
      </c>
      <c r="AK181" s="262">
        <v>0.17435792929250929</v>
      </c>
      <c r="AL181" s="262">
        <v>0.19299417030949867</v>
      </c>
      <c r="AM181" s="262">
        <v>0.13691382854438716</v>
      </c>
      <c r="AN181" s="262">
        <v>0.14033287499743469</v>
      </c>
      <c r="AO181" s="262">
        <v>0.24133730030655506</v>
      </c>
      <c r="AP181" s="262">
        <v>0.18328615132744802</v>
      </c>
      <c r="AQ181" s="262">
        <v>0.29768341314658742</v>
      </c>
      <c r="AR181" s="262">
        <v>0.26740077156658221</v>
      </c>
      <c r="AS181" s="262">
        <v>0.16552521188254429</v>
      </c>
      <c r="AT181" s="262">
        <v>0.18042433855136422</v>
      </c>
      <c r="AU181" s="262">
        <v>0.15121580054142666</v>
      </c>
      <c r="AV181" s="262">
        <v>0.17293360725120921</v>
      </c>
      <c r="AW181" s="262">
        <v>8.5822068269827828E-2</v>
      </c>
      <c r="AX181" s="262">
        <v>0.15742124886613287</v>
      </c>
      <c r="AY181" s="262">
        <v>0.1527632346139185</v>
      </c>
      <c r="AZ181" s="262">
        <v>0.16584164020996259</v>
      </c>
      <c r="BA181" s="262">
        <v>0.12452768407364831</v>
      </c>
      <c r="BB181" s="262">
        <v>8.4458649290079318E-2</v>
      </c>
      <c r="BC181" s="262">
        <v>7.7257880858204495E-2</v>
      </c>
      <c r="BD181" s="262">
        <v>0.1417342352777651</v>
      </c>
      <c r="BE181" s="262">
        <v>0.12196533398699566</v>
      </c>
      <c r="BF181" s="262">
        <v>0.14415107689333909</v>
      </c>
      <c r="BG181" s="262">
        <v>0.16968320774127052</v>
      </c>
      <c r="BH181" s="262">
        <v>0.16666459579662127</v>
      </c>
      <c r="BI181" s="262">
        <v>0.12762474582278319</v>
      </c>
      <c r="BJ181" s="262">
        <v>9.0828928399807801E-2</v>
      </c>
      <c r="BK181" s="262">
        <v>0.10959025952206822</v>
      </c>
      <c r="BL181" s="262">
        <v>9.5744894565438152E-2</v>
      </c>
      <c r="BM181" s="262">
        <v>0.11911052541493843</v>
      </c>
      <c r="BN181" s="262">
        <v>0.10559892387756893</v>
      </c>
      <c r="BO181" s="262">
        <v>0.14983361850014593</v>
      </c>
      <c r="BP181" s="262">
        <v>0.13425724130273015</v>
      </c>
    </row>
    <row r="182" spans="1:68" x14ac:dyDescent="0.25">
      <c r="C182" s="261" t="s">
        <v>711</v>
      </c>
      <c r="D182" s="255">
        <f t="shared" si="13"/>
        <v>8.0970726475577487E-2</v>
      </c>
      <c r="E182" s="260">
        <f t="shared" si="14"/>
        <v>1552.7756216221494</v>
      </c>
      <c r="F182" s="255">
        <f t="shared" si="15"/>
        <v>8.5568210221134158E-2</v>
      </c>
      <c r="G182" s="260">
        <f t="shared" si="16"/>
        <v>4428608.3904578649</v>
      </c>
      <c r="H182" s="255">
        <f t="shared" si="17"/>
        <v>-6.2544833954728887E-2</v>
      </c>
      <c r="I182" s="260">
        <f t="shared" si="18"/>
        <v>94.627112412804493</v>
      </c>
      <c r="J182" s="262">
        <v>0</v>
      </c>
      <c r="K182" s="262">
        <v>0</v>
      </c>
      <c r="L182" s="262">
        <v>0.10936530806613097</v>
      </c>
      <c r="M182" s="262">
        <v>9.3181849990902579E-2</v>
      </c>
      <c r="N182" s="262">
        <v>0.12776125701915136</v>
      </c>
      <c r="O182" s="262">
        <v>0.12496025697373224</v>
      </c>
      <c r="P182" s="262">
        <v>0.10258643121064405</v>
      </c>
      <c r="Q182" s="262">
        <v>9.8504630285703706E-2</v>
      </c>
      <c r="R182" s="262">
        <v>0.11158474735458009</v>
      </c>
      <c r="S182" s="262">
        <v>9.7694470696675778E-2</v>
      </c>
      <c r="T182" s="262">
        <v>0.10180909110671513</v>
      </c>
      <c r="U182" s="262">
        <v>7.2083235205786966E-2</v>
      </c>
      <c r="V182" s="262">
        <v>7.685173474979981E-2</v>
      </c>
      <c r="W182" s="262">
        <v>0.12500039852704403</v>
      </c>
      <c r="X182" s="262">
        <v>6.4025757020010593E-2</v>
      </c>
      <c r="Y182" s="262">
        <v>0.14668685793803463</v>
      </c>
      <c r="Z182" s="262">
        <v>0.1447600859393651</v>
      </c>
      <c r="AA182" s="262">
        <v>0.11444924516483661</v>
      </c>
      <c r="AB182" s="262">
        <v>0.10122352403980865</v>
      </c>
      <c r="AC182" s="262">
        <v>0.12400277072790851</v>
      </c>
      <c r="AD182" s="262">
        <v>7.3739422390349904E-2</v>
      </c>
      <c r="AE182" s="262">
        <v>9.5147379528666823E-2</v>
      </c>
      <c r="AF182" s="262">
        <v>8.5131478138797928E-2</v>
      </c>
      <c r="AG182" s="262">
        <v>0.11161847537158449</v>
      </c>
      <c r="AH182" s="262">
        <v>7.3170774916116565E-2</v>
      </c>
      <c r="AI182" s="262">
        <v>0.10024118956139472</v>
      </c>
      <c r="AJ182" s="262">
        <v>8.7431631490157813E-2</v>
      </c>
      <c r="AK182" s="262">
        <v>0.10080156597877837</v>
      </c>
      <c r="AL182" s="262">
        <v>8.3509823764595925E-2</v>
      </c>
      <c r="AM182" s="262">
        <v>6.5796867836914616E-2</v>
      </c>
      <c r="AN182" s="262">
        <v>5.4877172819997135E-2</v>
      </c>
      <c r="AO182" s="262">
        <v>0.12702282037696508</v>
      </c>
      <c r="AP182" s="262">
        <v>8.1534658383987893E-2</v>
      </c>
      <c r="AQ182" s="262">
        <v>0.15320139830532717</v>
      </c>
      <c r="AR182" s="262">
        <v>0.16243962005208576</v>
      </c>
      <c r="AS182" s="262">
        <v>8.8829328363614804E-2</v>
      </c>
      <c r="AT182" s="262">
        <v>6.8087258349998847E-2</v>
      </c>
      <c r="AU182" s="262">
        <v>6.7709853837021425E-2</v>
      </c>
      <c r="AV182" s="262">
        <v>6.406768045487482E-2</v>
      </c>
      <c r="AW182" s="262">
        <v>4.5757208181708198E-2</v>
      </c>
      <c r="AX182" s="262">
        <v>4.7054487571546802E-2</v>
      </c>
      <c r="AY182" s="262">
        <v>5.9242195280331082E-2</v>
      </c>
      <c r="AZ182" s="262">
        <v>6.0647370256475201E-2</v>
      </c>
      <c r="BA182" s="262">
        <v>5.6004183706160601E-2</v>
      </c>
      <c r="BB182" s="262">
        <v>5.479661619628045E-2</v>
      </c>
      <c r="BC182" s="262">
        <v>5.3472971353230259E-2</v>
      </c>
      <c r="BD182" s="262">
        <v>5.5866885975073041E-2</v>
      </c>
      <c r="BE182" s="262">
        <v>3.8694123860618226E-2</v>
      </c>
      <c r="BF182" s="262">
        <v>4.7678356185366803E-2</v>
      </c>
      <c r="BG182" s="262">
        <v>9.0721427876831601E-2</v>
      </c>
      <c r="BH182" s="262">
        <v>9.5413997376085941E-2</v>
      </c>
      <c r="BI182" s="262">
        <v>6.2187440867191031E-2</v>
      </c>
      <c r="BJ182" s="262">
        <v>6.3046612205670371E-2</v>
      </c>
      <c r="BK182" s="262">
        <v>8.0905461229814388E-2</v>
      </c>
      <c r="BL182" s="262">
        <v>7.1376754173521156E-2</v>
      </c>
      <c r="BM182" s="262">
        <v>6.7489186570112616E-2</v>
      </c>
      <c r="BN182" s="262">
        <v>4.2429655111581532E-2</v>
      </c>
      <c r="BO182" s="262">
        <v>6.5335341126525268E-2</v>
      </c>
      <c r="BP182" s="262">
        <v>4.2119463885882655E-2</v>
      </c>
    </row>
    <row r="183" spans="1:68" x14ac:dyDescent="0.25">
      <c r="C183" s="261" t="s">
        <v>712</v>
      </c>
      <c r="D183" s="255">
        <f t="shared" si="13"/>
        <v>6.4836403643825868E-2</v>
      </c>
      <c r="E183" s="260">
        <f t="shared" si="14"/>
        <v>1243.3677126776486</v>
      </c>
      <c r="F183" s="255">
        <f t="shared" si="15"/>
        <v>7.161771005096175E-2</v>
      </c>
      <c r="G183" s="260">
        <f t="shared" si="16"/>
        <v>3706596.0690005408</v>
      </c>
      <c r="H183" s="255">
        <f t="shared" si="17"/>
        <v>-0.2136753420365837</v>
      </c>
      <c r="I183" s="260">
        <f t="shared" si="18"/>
        <v>90.531243735229125</v>
      </c>
      <c r="J183" s="262">
        <v>0.26548247719635143</v>
      </c>
      <c r="K183" s="262">
        <v>5.6596253487445194E-2</v>
      </c>
      <c r="L183" s="262">
        <v>0.12661603457959891</v>
      </c>
      <c r="M183" s="262">
        <v>0.12426929231573103</v>
      </c>
      <c r="N183" s="262">
        <v>0.12086422020499625</v>
      </c>
      <c r="O183" s="262">
        <v>9.1400778028184859E-2</v>
      </c>
      <c r="P183" s="262">
        <v>0.11034052075563339</v>
      </c>
      <c r="Q183" s="262">
        <v>0.11050578862730356</v>
      </c>
      <c r="R183" s="262">
        <v>8.6457955043516319E-2</v>
      </c>
      <c r="S183" s="262">
        <v>0.10850572298645374</v>
      </c>
      <c r="T183" s="262">
        <v>9.7700484772070176E-2</v>
      </c>
      <c r="U183" s="262">
        <v>8.0107727841359624E-2</v>
      </c>
      <c r="V183" s="262">
        <v>9.3339235276759053E-2</v>
      </c>
      <c r="W183" s="262">
        <v>0.11168003060687701</v>
      </c>
      <c r="X183" s="262">
        <v>8.277295512898887E-2</v>
      </c>
      <c r="Y183" s="262">
        <v>0.159824827078132</v>
      </c>
      <c r="Z183" s="262">
        <v>2.9323553028494567E-2</v>
      </c>
      <c r="AA183" s="262">
        <v>8.928913829909628E-2</v>
      </c>
      <c r="AB183" s="262">
        <v>8.0847764433447433E-2</v>
      </c>
      <c r="AC183" s="262">
        <v>6.2265197033458938E-2</v>
      </c>
      <c r="AD183" s="262">
        <v>7.854017592634796E-2</v>
      </c>
      <c r="AE183" s="262">
        <v>0.10140837143862109</v>
      </c>
      <c r="AF183" s="262">
        <v>6.06176265512577E-2</v>
      </c>
      <c r="AG183" s="262">
        <v>0.10065043290968304</v>
      </c>
      <c r="AH183" s="262">
        <v>4.7853399802293799E-2</v>
      </c>
      <c r="AI183" s="262">
        <v>7.4677728408927599E-2</v>
      </c>
      <c r="AJ183" s="262">
        <v>7.4997651268519261E-2</v>
      </c>
      <c r="AK183" s="262">
        <v>7.4120592565482535E-2</v>
      </c>
      <c r="AL183" s="262">
        <v>6.63882233064743E-2</v>
      </c>
      <c r="AM183" s="262">
        <v>6.9376870104454771E-2</v>
      </c>
      <c r="AN183" s="262">
        <v>0</v>
      </c>
      <c r="AO183" s="262">
        <v>8.5186747724516274E-2</v>
      </c>
      <c r="AP183" s="262">
        <v>6.5665785309762637E-2</v>
      </c>
      <c r="AQ183" s="262">
        <v>0.10907239262399664</v>
      </c>
      <c r="AR183" s="262">
        <v>8.9119182182647125E-2</v>
      </c>
      <c r="AS183" s="262">
        <v>4.3970155347605899E-2</v>
      </c>
      <c r="AT183" s="262">
        <v>5.9251086131990885E-2</v>
      </c>
      <c r="AU183" s="262">
        <v>6.5298363949616314E-2</v>
      </c>
      <c r="AV183" s="262">
        <v>7.7016715144706663E-2</v>
      </c>
      <c r="AW183" s="262">
        <v>3.6555912647300272E-2</v>
      </c>
      <c r="AX183" s="262">
        <v>4.3454708069955814E-2</v>
      </c>
      <c r="AY183" s="262">
        <v>2.9664036593027614E-2</v>
      </c>
      <c r="AZ183" s="262">
        <v>5.1994027804825677E-2</v>
      </c>
      <c r="BA183" s="262">
        <v>2.8509743135518156E-2</v>
      </c>
      <c r="BB183" s="262">
        <v>4.6084892788330327E-2</v>
      </c>
      <c r="BC183" s="262">
        <v>3.7688781014023745E-2</v>
      </c>
      <c r="BD183" s="262">
        <v>3.7082425983412923E-2</v>
      </c>
      <c r="BE183" s="262">
        <v>4.9006997389561734E-2</v>
      </c>
      <c r="BF183" s="262">
        <v>3.5756031824473039E-2</v>
      </c>
      <c r="BG183" s="262">
        <v>5.2545649032597036E-2</v>
      </c>
      <c r="BH183" s="262">
        <v>5.599462061051691E-2</v>
      </c>
      <c r="BI183" s="262">
        <v>3.5694440689980352E-2</v>
      </c>
      <c r="BJ183" s="262">
        <v>4.0152570879384925E-2</v>
      </c>
      <c r="BK183" s="262">
        <v>5.0525764433814936E-2</v>
      </c>
      <c r="BL183" s="262">
        <v>3.9595716992966559E-2</v>
      </c>
      <c r="BM183" s="262">
        <v>4.2122508020791656E-2</v>
      </c>
      <c r="BN183" s="262">
        <v>2.7033165740495711E-2</v>
      </c>
      <c r="BO183" s="262">
        <v>4.7912127590607222E-2</v>
      </c>
      <c r="BP183" s="262">
        <v>3.299087306651375E-2</v>
      </c>
    </row>
    <row r="184" spans="1:68" x14ac:dyDescent="0.25">
      <c r="C184" s="261" t="s">
        <v>713</v>
      </c>
      <c r="D184" s="255">
        <f t="shared" si="13"/>
        <v>6.8456441528628606E-2</v>
      </c>
      <c r="E184" s="260">
        <f t="shared" si="14"/>
        <v>1312.7891791945108</v>
      </c>
      <c r="F184" s="255">
        <f t="shared" si="15"/>
        <v>7.7463289889878995E-2</v>
      </c>
      <c r="G184" s="260">
        <f t="shared" si="16"/>
        <v>4009135.807237654</v>
      </c>
      <c r="H184" s="255">
        <f t="shared" si="17"/>
        <v>-0.21962512961837585</v>
      </c>
      <c r="I184" s="260">
        <f t="shared" si="18"/>
        <v>88.372752597966823</v>
      </c>
      <c r="J184" s="262">
        <v>0</v>
      </c>
      <c r="K184" s="262">
        <v>0.15593862096452771</v>
      </c>
      <c r="L184" s="262">
        <v>0.15873891914332458</v>
      </c>
      <c r="M184" s="262">
        <v>0.11614461597316497</v>
      </c>
      <c r="N184" s="262">
        <v>0.14230364937262352</v>
      </c>
      <c r="O184" s="262">
        <v>0.10234998176496445</v>
      </c>
      <c r="P184" s="262">
        <v>0.10507398476937217</v>
      </c>
      <c r="Q184" s="262">
        <v>0.12261538745910372</v>
      </c>
      <c r="R184" s="262">
        <v>0.11949658756496144</v>
      </c>
      <c r="S184" s="262">
        <v>0.12174268146125737</v>
      </c>
      <c r="T184" s="262">
        <v>9.7435273146236026E-2</v>
      </c>
      <c r="U184" s="262">
        <v>8.0713777971752235E-2</v>
      </c>
      <c r="V184" s="262">
        <v>9.3301294211879812E-2</v>
      </c>
      <c r="W184" s="262">
        <v>0.17513510066793134</v>
      </c>
      <c r="X184" s="262">
        <v>4.1338930322913692E-2</v>
      </c>
      <c r="Y184" s="262">
        <v>0.16771033711237532</v>
      </c>
      <c r="Z184" s="262">
        <v>0.14858395364482743</v>
      </c>
      <c r="AA184" s="262">
        <v>0.11846949341037212</v>
      </c>
      <c r="AB184" s="262">
        <v>0.10152447566961741</v>
      </c>
      <c r="AC184" s="262">
        <v>9.4738015261575576E-2</v>
      </c>
      <c r="AD184" s="262">
        <v>8.0158151406043501E-2</v>
      </c>
      <c r="AE184" s="262">
        <v>0.1273837495603235</v>
      </c>
      <c r="AF184" s="262">
        <v>7.073204562613046E-2</v>
      </c>
      <c r="AG184" s="262">
        <v>9.285015256540663E-2</v>
      </c>
      <c r="AH184" s="262">
        <v>5.2537406505879798E-2</v>
      </c>
      <c r="AI184" s="262">
        <v>0.10449244349484657</v>
      </c>
      <c r="AJ184" s="262">
        <v>6.758873099059283E-2</v>
      </c>
      <c r="AK184" s="262">
        <v>7.4891382403256199E-2</v>
      </c>
      <c r="AL184" s="262">
        <v>7.4801803274317666E-2</v>
      </c>
      <c r="AM184" s="262">
        <v>6.8111237633279656E-2</v>
      </c>
      <c r="AN184" s="262">
        <v>1.7731442526730562E-2</v>
      </c>
      <c r="AO184" s="262">
        <v>0.11502056003939043</v>
      </c>
      <c r="AP184" s="262">
        <v>6.889264894956397E-2</v>
      </c>
      <c r="AQ184" s="262">
        <v>0.15894566405199584</v>
      </c>
      <c r="AR184" s="262">
        <v>0.16631752172443082</v>
      </c>
      <c r="AS184" s="262">
        <v>6.7901193917802083E-2</v>
      </c>
      <c r="AT184" s="262">
        <v>3.894444061329104E-2</v>
      </c>
      <c r="AU184" s="262">
        <v>6.8341919979684876E-2</v>
      </c>
      <c r="AV184" s="262">
        <v>5.8168953922653192E-2</v>
      </c>
      <c r="AW184" s="262">
        <v>8.0966732110328687E-3</v>
      </c>
      <c r="AX184" s="262">
        <v>4.9114908583710738E-2</v>
      </c>
      <c r="AY184" s="262">
        <v>2.3845431822735946E-2</v>
      </c>
      <c r="AZ184" s="262">
        <v>4.0744078755681888E-2</v>
      </c>
      <c r="BA184" s="262">
        <v>4.1372990596083882E-2</v>
      </c>
      <c r="BB184" s="262">
        <v>3.9378478280644003E-2</v>
      </c>
      <c r="BC184" s="262">
        <v>1.7005273882296539E-2</v>
      </c>
      <c r="BD184" s="262">
        <v>2.7687300189964358E-2</v>
      </c>
      <c r="BE184" s="262">
        <v>2.907618790101053E-2</v>
      </c>
      <c r="BF184" s="262">
        <v>5.0200316202362212E-2</v>
      </c>
      <c r="BG184" s="262">
        <v>5.424485248832648E-2</v>
      </c>
      <c r="BH184" s="262">
        <v>5.4016817901087991E-2</v>
      </c>
      <c r="BI184" s="262">
        <v>2.3504446787229998E-2</v>
      </c>
      <c r="BJ184" s="262">
        <v>3.2263334935127348E-2</v>
      </c>
      <c r="BK184" s="262">
        <v>5.7122526831775135E-2</v>
      </c>
      <c r="BL184" s="262">
        <v>1.9439601966951114E-2</v>
      </c>
      <c r="BM184" s="262">
        <v>2.7768090054218379E-2</v>
      </c>
      <c r="BN184" s="262">
        <v>4.2751609773308615E-2</v>
      </c>
      <c r="BO184" s="262">
        <v>3.8820982259478609E-2</v>
      </c>
      <c r="BP184" s="262">
        <v>2.7208437814375378E-2</v>
      </c>
    </row>
    <row r="185" spans="1:68" x14ac:dyDescent="0.25">
      <c r="C185" s="261" t="s">
        <v>714</v>
      </c>
      <c r="D185" s="255">
        <f t="shared" si="13"/>
        <v>1.2393997400642129E-2</v>
      </c>
      <c r="E185" s="260">
        <f t="shared" si="14"/>
        <v>237.67968815211412</v>
      </c>
      <c r="F185" s="255">
        <f t="shared" si="15"/>
        <v>1.350388724103505E-2</v>
      </c>
      <c r="G185" s="260">
        <f t="shared" si="16"/>
        <v>698897.73532594135</v>
      </c>
      <c r="H185" s="255">
        <f t="shared" si="17"/>
        <v>-0.28537590042305061</v>
      </c>
      <c r="I185" s="260">
        <f t="shared" si="18"/>
        <v>91.78096039620182</v>
      </c>
      <c r="J185" s="262">
        <v>0</v>
      </c>
      <c r="K185" s="262">
        <v>5.6596253487445194E-2</v>
      </c>
      <c r="L185" s="262">
        <v>1.9375320520647624E-2</v>
      </c>
      <c r="M185" s="262">
        <v>1.7938203007273258E-2</v>
      </c>
      <c r="N185" s="262">
        <v>1.4985912851152947E-2</v>
      </c>
      <c r="O185" s="262">
        <v>1.5593293247426058E-2</v>
      </c>
      <c r="P185" s="262">
        <v>2.4087983763248735E-2</v>
      </c>
      <c r="Q185" s="262">
        <v>2.1547618314120054E-2</v>
      </c>
      <c r="R185" s="262">
        <v>1.0951098866695876E-2</v>
      </c>
      <c r="S185" s="262">
        <v>1.5094449694890712E-2</v>
      </c>
      <c r="T185" s="262">
        <v>1.2271907132453654E-2</v>
      </c>
      <c r="U185" s="262">
        <v>1.5102639612992153E-2</v>
      </c>
      <c r="V185" s="262">
        <v>1.338476455461406E-2</v>
      </c>
      <c r="W185" s="262">
        <v>3.0096762366294175E-2</v>
      </c>
      <c r="X185" s="262">
        <v>1.2307943106329215E-2</v>
      </c>
      <c r="Y185" s="262">
        <v>2.8254137164217784E-2</v>
      </c>
      <c r="Z185" s="262">
        <v>2.333383971006317E-2</v>
      </c>
      <c r="AA185" s="262">
        <v>1.2265272469288879E-2</v>
      </c>
      <c r="AB185" s="262">
        <v>1.3292277403276672E-2</v>
      </c>
      <c r="AC185" s="262">
        <v>1.4125915758021213E-2</v>
      </c>
      <c r="AD185" s="262">
        <v>8.9102593318444948E-3</v>
      </c>
      <c r="AE185" s="262">
        <v>2.1084769609567337E-2</v>
      </c>
      <c r="AF185" s="262">
        <v>1.7199632473755104E-2</v>
      </c>
      <c r="AG185" s="262">
        <v>1.2324891665740741E-2</v>
      </c>
      <c r="AH185" s="262">
        <v>1.4215003702562025E-2</v>
      </c>
      <c r="AI185" s="262">
        <v>1.1507780255360405E-2</v>
      </c>
      <c r="AJ185" s="262">
        <v>5.7603150159509526E-3</v>
      </c>
      <c r="AK185" s="262">
        <v>1.4148706986184013E-2</v>
      </c>
      <c r="AL185" s="262">
        <v>7.236977092759193E-3</v>
      </c>
      <c r="AM185" s="262">
        <v>1.6525931293533084E-2</v>
      </c>
      <c r="AN185" s="262">
        <v>0</v>
      </c>
      <c r="AO185" s="262">
        <v>3.1820970689413926E-2</v>
      </c>
      <c r="AP185" s="262">
        <v>8.3503994281807822E-3</v>
      </c>
      <c r="AQ185" s="262">
        <v>7.7295846850094115E-3</v>
      </c>
      <c r="AR185" s="262">
        <v>1.9973046113376091E-2</v>
      </c>
      <c r="AS185" s="262">
        <v>1.3980626000144875E-2</v>
      </c>
      <c r="AT185" s="262">
        <v>1.5175964875985559E-2</v>
      </c>
      <c r="AU185" s="262">
        <v>1.3938819333809698E-2</v>
      </c>
      <c r="AV185" s="262">
        <v>1.0077121546624199E-2</v>
      </c>
      <c r="AW185" s="262">
        <v>1.5466379881701173E-2</v>
      </c>
      <c r="AX185" s="262">
        <v>1.0418073244233755E-2</v>
      </c>
      <c r="AY185" s="262">
        <v>4.3421074438064686E-3</v>
      </c>
      <c r="AZ185" s="262">
        <v>9.7131202606268209E-3</v>
      </c>
      <c r="BA185" s="262">
        <v>4.1613271017469783E-3</v>
      </c>
      <c r="BB185" s="262">
        <v>1.9929049276848392E-2</v>
      </c>
      <c r="BC185" s="262">
        <v>5.9930480642454769E-3</v>
      </c>
      <c r="BD185" s="262">
        <v>9.8040124171801992E-3</v>
      </c>
      <c r="BE185" s="262">
        <v>4.1165574561747046E-3</v>
      </c>
      <c r="BF185" s="262">
        <v>1.2578799853387137E-2</v>
      </c>
      <c r="BG185" s="262">
        <v>1.2989693887473829E-2</v>
      </c>
      <c r="BH185" s="262">
        <v>2.403549227626383E-2</v>
      </c>
      <c r="BI185" s="262">
        <v>1.1676383219648149E-2</v>
      </c>
      <c r="BJ185" s="262">
        <v>7.4050937049495438E-3</v>
      </c>
      <c r="BK185" s="262">
        <v>3.1150554424525124E-2</v>
      </c>
      <c r="BL185" s="262">
        <v>1.7899433709149266E-2</v>
      </c>
      <c r="BM185" s="262">
        <v>5.2789871345601223E-3</v>
      </c>
      <c r="BN185" s="262">
        <v>1.5890447208256143E-2</v>
      </c>
      <c r="BO185" s="262">
        <v>7.9340656034116181E-3</v>
      </c>
      <c r="BP185" s="262">
        <v>6.6972831338180478E-3</v>
      </c>
    </row>
    <row r="186" spans="1:68" x14ac:dyDescent="0.25">
      <c r="C186" s="261" t="s">
        <v>715</v>
      </c>
      <c r="D186" s="255">
        <f t="shared" si="13"/>
        <v>3.8469558353932246E-2</v>
      </c>
      <c r="E186" s="260">
        <f t="shared" si="14"/>
        <v>737.73072055335865</v>
      </c>
      <c r="F186" s="255">
        <f t="shared" si="15"/>
        <v>4.0658391880146312E-2</v>
      </c>
      <c r="G186" s="260">
        <f t="shared" si="16"/>
        <v>2104287.2692745365</v>
      </c>
      <c r="H186" s="255">
        <f t="shared" si="17"/>
        <v>-0.11027378547414632</v>
      </c>
      <c r="I186" s="260">
        <f t="shared" si="18"/>
        <v>94.616527056292938</v>
      </c>
      <c r="J186" s="262">
        <v>0</v>
      </c>
      <c r="K186" s="262">
        <v>0</v>
      </c>
      <c r="L186" s="262">
        <v>4.7473686781117949E-2</v>
      </c>
      <c r="M186" s="262">
        <v>8.2133176578165309E-2</v>
      </c>
      <c r="N186" s="262">
        <v>6.719042464645357E-2</v>
      </c>
      <c r="O186" s="262">
        <v>3.4715533444925534E-2</v>
      </c>
      <c r="P186" s="262">
        <v>5.4361892206012438E-2</v>
      </c>
      <c r="Q186" s="262">
        <v>5.6186961263331697E-2</v>
      </c>
      <c r="R186" s="262">
        <v>2.9041387514870686E-2</v>
      </c>
      <c r="S186" s="262">
        <v>5.7875086048980742E-2</v>
      </c>
      <c r="T186" s="262">
        <v>4.4083389491532843E-2</v>
      </c>
      <c r="U186" s="262">
        <v>4.5783252274578516E-2</v>
      </c>
      <c r="V186" s="262">
        <v>4.2489776990852018E-2</v>
      </c>
      <c r="W186" s="262">
        <v>6.4695286222123061E-2</v>
      </c>
      <c r="X186" s="262">
        <v>4.7655920990069413E-2</v>
      </c>
      <c r="Y186" s="262">
        <v>3.8281559093575626E-2</v>
      </c>
      <c r="Z186" s="262">
        <v>5.3464701924955005E-2</v>
      </c>
      <c r="AA186" s="262">
        <v>3.6767055695458205E-2</v>
      </c>
      <c r="AB186" s="262">
        <v>4.5519304638657929E-2</v>
      </c>
      <c r="AC186" s="262">
        <v>2.3577991617278388E-2</v>
      </c>
      <c r="AD186" s="262">
        <v>3.5321999908846463E-2</v>
      </c>
      <c r="AE186" s="262">
        <v>3.7329581428068914E-2</v>
      </c>
      <c r="AF186" s="262">
        <v>5.2114625738566719E-2</v>
      </c>
      <c r="AG186" s="262">
        <v>3.4969315977059642E-2</v>
      </c>
      <c r="AH186" s="262">
        <v>4.6158016135375582E-2</v>
      </c>
      <c r="AI186" s="262">
        <v>4.2782355760635521E-2</v>
      </c>
      <c r="AJ186" s="262">
        <v>3.410358110067685E-2</v>
      </c>
      <c r="AK186" s="262">
        <v>5.6763958088995779E-2</v>
      </c>
      <c r="AL186" s="262">
        <v>3.4230449555035437E-2</v>
      </c>
      <c r="AM186" s="262">
        <v>4.0572948245860531E-2</v>
      </c>
      <c r="AN186" s="262">
        <v>3.4087877357522535E-2</v>
      </c>
      <c r="AO186" s="262">
        <v>5.5764907267778302E-2</v>
      </c>
      <c r="AP186" s="262">
        <v>1.7400743542936123E-2</v>
      </c>
      <c r="AQ186" s="262">
        <v>6.8748104792800219E-2</v>
      </c>
      <c r="AR186" s="262">
        <v>6.8865173448105915E-2</v>
      </c>
      <c r="AS186" s="262">
        <v>2.518883393808485E-2</v>
      </c>
      <c r="AT186" s="262">
        <v>4.3288968576879756E-2</v>
      </c>
      <c r="AU186" s="262">
        <v>2.0872084455899484E-2</v>
      </c>
      <c r="AV186" s="262">
        <v>3.6437544690285602E-2</v>
      </c>
      <c r="AW186" s="262">
        <v>3.2522582231837231E-2</v>
      </c>
      <c r="AX186" s="262">
        <v>3.0305822397110004E-2</v>
      </c>
      <c r="AY186" s="262">
        <v>2.4452603682504861E-2</v>
      </c>
      <c r="AZ186" s="262">
        <v>2.2611612568179763E-2</v>
      </c>
      <c r="BA186" s="262">
        <v>2.9550958294857051E-2</v>
      </c>
      <c r="BB186" s="262">
        <v>4.4794879640119398E-2</v>
      </c>
      <c r="BC186" s="262">
        <v>4.6236365815653852E-2</v>
      </c>
      <c r="BD186" s="262">
        <v>2.8149469489876323E-2</v>
      </c>
      <c r="BE186" s="262">
        <v>4.7614595205183408E-2</v>
      </c>
      <c r="BF186" s="262">
        <v>4.1058894969391822E-2</v>
      </c>
      <c r="BG186" s="262">
        <v>2.7922553172614162E-2</v>
      </c>
      <c r="BH186" s="262">
        <v>4.3972123652868622E-2</v>
      </c>
      <c r="BI186" s="262">
        <v>2.9969633894700767E-2</v>
      </c>
      <c r="BJ186" s="262">
        <v>3.1332292167227306E-2</v>
      </c>
      <c r="BK186" s="262">
        <v>2.322455675686359E-2</v>
      </c>
      <c r="BL186" s="262">
        <v>5.158894025263222E-2</v>
      </c>
      <c r="BM186" s="262">
        <v>3.7012108724999791E-2</v>
      </c>
      <c r="BN186" s="262">
        <v>2.939931198729822E-2</v>
      </c>
      <c r="BO186" s="262">
        <v>3.1618639651727266E-2</v>
      </c>
      <c r="BP186" s="262">
        <v>4.3495050374640153E-2</v>
      </c>
    </row>
    <row r="187" spans="1:68" x14ac:dyDescent="0.25">
      <c r="C187" t="s">
        <v>716</v>
      </c>
      <c r="D187" s="255">
        <f t="shared" si="13"/>
        <v>0.4052294531406862</v>
      </c>
      <c r="E187" s="260">
        <f t="shared" si="14"/>
        <v>7771.085222878939</v>
      </c>
      <c r="F187" s="255">
        <f t="shared" si="15"/>
        <v>0.41033312618704265</v>
      </c>
      <c r="G187" s="260">
        <f t="shared" si="16"/>
        <v>21236914.045748249</v>
      </c>
      <c r="H187" s="255">
        <f t="shared" si="17"/>
        <v>6.3161671449786252E-2</v>
      </c>
      <c r="I187" s="260">
        <f t="shared" si="18"/>
        <v>98.756212277136484</v>
      </c>
      <c r="J187" s="262">
        <v>0</v>
      </c>
      <c r="K187" s="262">
        <v>0.5505181347150262</v>
      </c>
      <c r="L187" s="262">
        <v>0.44004004981806638</v>
      </c>
      <c r="M187" s="262">
        <v>0.43721978847383025</v>
      </c>
      <c r="N187" s="262">
        <v>0.42268089579417484</v>
      </c>
      <c r="O187" s="262">
        <v>0.36133073678895056</v>
      </c>
      <c r="P187" s="262">
        <v>0.36773119156244033</v>
      </c>
      <c r="Q187" s="262">
        <v>0.41328765688443081</v>
      </c>
      <c r="R187" s="262">
        <v>0.37307745288335087</v>
      </c>
      <c r="S187" s="262">
        <v>0.43175936621279404</v>
      </c>
      <c r="T187" s="262">
        <v>0.42395860959544363</v>
      </c>
      <c r="U187" s="262">
        <v>0.4698055238066432</v>
      </c>
      <c r="V187" s="262">
        <v>0.41703553813077021</v>
      </c>
      <c r="W187" s="262">
        <v>0.41975100030288065</v>
      </c>
      <c r="X187" s="262">
        <v>0.37119452255776986</v>
      </c>
      <c r="Y187" s="262">
        <v>0.4492012169333825</v>
      </c>
      <c r="Z187" s="262">
        <v>0.38459601987890391</v>
      </c>
      <c r="AA187" s="262">
        <v>0.40010098556801177</v>
      </c>
      <c r="AB187" s="262">
        <v>0.43964140797922124</v>
      </c>
      <c r="AC187" s="262">
        <v>0.4625366267939543</v>
      </c>
      <c r="AD187" s="262">
        <v>0.35250216489676883</v>
      </c>
      <c r="AE187" s="262">
        <v>0.4213689764333447</v>
      </c>
      <c r="AF187" s="262">
        <v>0.44826099948892617</v>
      </c>
      <c r="AG187" s="262">
        <v>0.43348554261147548</v>
      </c>
      <c r="AH187" s="262">
        <v>0.26592013095377254</v>
      </c>
      <c r="AI187" s="262">
        <v>0.44172787806929897</v>
      </c>
      <c r="AJ187" s="262">
        <v>0.44823436663902738</v>
      </c>
      <c r="AK187" s="262">
        <v>0.44339130892868528</v>
      </c>
      <c r="AL187" s="262">
        <v>0.36978483816783775</v>
      </c>
      <c r="AM187" s="262">
        <v>0.42143712751955836</v>
      </c>
      <c r="AN187" s="262">
        <v>0.34974449483859055</v>
      </c>
      <c r="AO187" s="262">
        <v>0.46744155562335987</v>
      </c>
      <c r="AP187" s="262">
        <v>0.39715187761645099</v>
      </c>
      <c r="AQ187" s="262">
        <v>0.52362071826207346</v>
      </c>
      <c r="AR187" s="262">
        <v>0.42665254649390993</v>
      </c>
      <c r="AS187" s="262">
        <v>0.4343608621495787</v>
      </c>
      <c r="AT187" s="262">
        <v>0.41990207571891597</v>
      </c>
      <c r="AU187" s="262">
        <v>0.399058944338328</v>
      </c>
      <c r="AV187" s="262">
        <v>0.46744826097092773</v>
      </c>
      <c r="AW187" s="262">
        <v>0.23114201274692447</v>
      </c>
      <c r="AX187" s="262">
        <v>0.3674761669497032</v>
      </c>
      <c r="AY187" s="262">
        <v>0.36075048249823338</v>
      </c>
      <c r="AZ187" s="262">
        <v>0.35640086171107282</v>
      </c>
      <c r="BA187" s="262">
        <v>0.39817528221171034</v>
      </c>
      <c r="BB187" s="262">
        <v>0.47260789388814939</v>
      </c>
      <c r="BC187" s="262">
        <v>0.31264233489152587</v>
      </c>
      <c r="BD187" s="262">
        <v>0.44546286429134119</v>
      </c>
      <c r="BE187" s="262">
        <v>0.38299399321235478</v>
      </c>
      <c r="BF187" s="262">
        <v>0.40335130738917824</v>
      </c>
      <c r="BG187" s="262">
        <v>0.36970299766103598</v>
      </c>
      <c r="BH187" s="262">
        <v>0.50065305495967394</v>
      </c>
      <c r="BI187" s="262">
        <v>0.36257760477207351</v>
      </c>
      <c r="BJ187" s="262">
        <v>0.41428880345987501</v>
      </c>
      <c r="BK187" s="262">
        <v>0.42680805645049724</v>
      </c>
      <c r="BL187" s="262">
        <v>0.41293696693995341</v>
      </c>
      <c r="BM187" s="262">
        <v>0.36968867874750866</v>
      </c>
      <c r="BN187" s="262">
        <v>0.36186601393666734</v>
      </c>
      <c r="BO187" s="262">
        <v>0.41413469994570307</v>
      </c>
      <c r="BP187" s="262">
        <v>0.34110567321699992</v>
      </c>
    </row>
    <row r="188" spans="1:68" x14ac:dyDescent="0.25">
      <c r="C188" t="s">
        <v>717</v>
      </c>
      <c r="D188" s="255">
        <f t="shared" si="13"/>
        <v>1.0357831519415025E-2</v>
      </c>
      <c r="E188" s="260">
        <f t="shared" si="14"/>
        <v>198.63213504782192</v>
      </c>
      <c r="F188" s="255">
        <f t="shared" si="15"/>
        <v>1.1012688315659186E-2</v>
      </c>
      <c r="G188" s="260">
        <f t="shared" si="16"/>
        <v>569964.98758343584</v>
      </c>
      <c r="H188" s="255">
        <f t="shared" si="17"/>
        <v>0.10235168199564997</v>
      </c>
      <c r="I188" s="260">
        <f t="shared" si="18"/>
        <v>94.053615452704619</v>
      </c>
      <c r="J188" s="262">
        <v>0</v>
      </c>
      <c r="K188" s="262">
        <v>0</v>
      </c>
      <c r="L188" s="262">
        <v>9.431243742215923E-3</v>
      </c>
      <c r="M188" s="262">
        <v>1.2177683849085831E-2</v>
      </c>
      <c r="N188" s="262">
        <v>2.9313383377555107E-2</v>
      </c>
      <c r="O188" s="262">
        <v>2.5401638347812273E-2</v>
      </c>
      <c r="P188" s="262">
        <v>2.4119208284906411E-2</v>
      </c>
      <c r="Q188" s="262">
        <v>1.6841547495086283E-2</v>
      </c>
      <c r="R188" s="262">
        <v>1.5063552689249252E-2</v>
      </c>
      <c r="S188" s="262">
        <v>1.1029437502187668E-2</v>
      </c>
      <c r="T188" s="262">
        <v>9.1884959022630018E-3</v>
      </c>
      <c r="U188" s="262">
        <v>9.6805975373406815E-3</v>
      </c>
      <c r="V188" s="262">
        <v>2.5821002487247596E-2</v>
      </c>
      <c r="W188" s="262">
        <v>4.058599416556407E-3</v>
      </c>
      <c r="X188" s="262">
        <v>0</v>
      </c>
      <c r="Y188" s="262">
        <v>0</v>
      </c>
      <c r="Z188" s="262">
        <v>0</v>
      </c>
      <c r="AA188" s="262">
        <v>1.4542241368290533E-2</v>
      </c>
      <c r="AB188" s="262">
        <v>3.0984675187205276E-3</v>
      </c>
      <c r="AC188" s="262">
        <v>1.0707650115188353E-2</v>
      </c>
      <c r="AD188" s="262">
        <v>1.1470154809109281E-2</v>
      </c>
      <c r="AE188" s="262">
        <v>1.4891311994372129E-2</v>
      </c>
      <c r="AF188" s="262">
        <v>1.7781455936414604E-2</v>
      </c>
      <c r="AG188" s="262">
        <v>1.4456320139488383E-2</v>
      </c>
      <c r="AH188" s="262">
        <v>5.6477357681664671E-3</v>
      </c>
      <c r="AI188" s="262">
        <v>1.5664708121145378E-2</v>
      </c>
      <c r="AJ188" s="262">
        <v>1.3219069248773557E-2</v>
      </c>
      <c r="AK188" s="262">
        <v>7.6358101195278831E-3</v>
      </c>
      <c r="AL188" s="262">
        <v>7.8038330591790632E-3</v>
      </c>
      <c r="AM188" s="262">
        <v>1.4270714718800382E-2</v>
      </c>
      <c r="AN188" s="262">
        <v>0</v>
      </c>
      <c r="AO188" s="262">
        <v>1.4341908002498243E-2</v>
      </c>
      <c r="AP188" s="262">
        <v>1.6515432149111945E-2</v>
      </c>
      <c r="AQ188" s="262">
        <v>8.862417969711012E-3</v>
      </c>
      <c r="AR188" s="262">
        <v>1.4151562352861234E-2</v>
      </c>
      <c r="AS188" s="262">
        <v>6.6347059327112393E-3</v>
      </c>
      <c r="AT188" s="262">
        <v>1.3162310645242856E-2</v>
      </c>
      <c r="AU188" s="262">
        <v>1.1050036098205655E-2</v>
      </c>
      <c r="AV188" s="262">
        <v>8.3833890609133557E-3</v>
      </c>
      <c r="AW188" s="262">
        <v>1.7247114434704284E-2</v>
      </c>
      <c r="AX188" s="262">
        <v>1.0241738061234375E-2</v>
      </c>
      <c r="AY188" s="262">
        <v>1.1958121714605119E-2</v>
      </c>
      <c r="AZ188" s="262">
        <v>9.1394513611804153E-3</v>
      </c>
      <c r="BA188" s="262">
        <v>1.0969272374347472E-2</v>
      </c>
      <c r="BB188" s="262">
        <v>7.7070016290550639E-3</v>
      </c>
      <c r="BC188" s="262">
        <v>3.5358983579048316E-3</v>
      </c>
      <c r="BD188" s="262">
        <v>6.4611036463883692E-3</v>
      </c>
      <c r="BE188" s="262">
        <v>6.3656281351160719E-3</v>
      </c>
      <c r="BF188" s="262">
        <v>1.8636609814673317E-3</v>
      </c>
      <c r="BG188" s="262">
        <v>1.0089447025285029E-2</v>
      </c>
      <c r="BH188" s="262">
        <v>9.9869535187127566E-3</v>
      </c>
      <c r="BI188" s="262">
        <v>7.525447757383525E-3</v>
      </c>
      <c r="BJ188" s="262">
        <v>5.9622777510812122E-3</v>
      </c>
      <c r="BK188" s="262">
        <v>2.9203644772992305E-3</v>
      </c>
      <c r="BL188" s="262">
        <v>3.756671272290586E-3</v>
      </c>
      <c r="BM188" s="262">
        <v>6.082031496326459E-3</v>
      </c>
      <c r="BN188" s="262">
        <v>3.1445708741289573E-3</v>
      </c>
      <c r="BO188" s="262">
        <v>3.7803408598223965E-3</v>
      </c>
      <c r="BP188" s="262">
        <v>2.0070304070907339E-3</v>
      </c>
    </row>
    <row r="189" spans="1:68" x14ac:dyDescent="0.25">
      <c r="C189" t="s">
        <v>718</v>
      </c>
      <c r="D189" s="255">
        <f t="shared" si="13"/>
        <v>3.7650894344195732E-2</v>
      </c>
      <c r="E189" s="260">
        <f t="shared" si="14"/>
        <v>722.03120083864155</v>
      </c>
      <c r="F189" s="255">
        <f t="shared" si="15"/>
        <v>4.0814006454284416E-2</v>
      </c>
      <c r="G189" s="260">
        <f t="shared" si="16"/>
        <v>2112341.1482434263</v>
      </c>
      <c r="H189" s="255">
        <f t="shared" si="17"/>
        <v>-0.23098912802631724</v>
      </c>
      <c r="I189" s="260">
        <f t="shared" si="18"/>
        <v>92.249934802084013</v>
      </c>
      <c r="J189" s="262">
        <v>0</v>
      </c>
      <c r="K189" s="262">
        <v>5.6596253487445194E-2</v>
      </c>
      <c r="L189" s="262">
        <v>4.7405309042955847E-2</v>
      </c>
      <c r="M189" s="262">
        <v>4.4036072349974566E-2</v>
      </c>
      <c r="N189" s="262">
        <v>8.0908298717893581E-2</v>
      </c>
      <c r="O189" s="262">
        <v>4.3807335159954011E-2</v>
      </c>
      <c r="P189" s="262">
        <v>6.1429042274532913E-2</v>
      </c>
      <c r="Q189" s="262">
        <v>4.555239955391524E-2</v>
      </c>
      <c r="R189" s="262">
        <v>3.0951098866695871E-2</v>
      </c>
      <c r="S189" s="262">
        <v>5.4772655675732362E-2</v>
      </c>
      <c r="T189" s="262">
        <v>4.5826829851524989E-2</v>
      </c>
      <c r="U189" s="262">
        <v>5.6031009024853431E-2</v>
      </c>
      <c r="V189" s="262">
        <v>3.864086674254881E-2</v>
      </c>
      <c r="W189" s="262">
        <v>6.4947155313959615E-2</v>
      </c>
      <c r="X189" s="262">
        <v>6.3618209235032794E-2</v>
      </c>
      <c r="Y189" s="262">
        <v>0.11311204791334123</v>
      </c>
      <c r="Z189" s="262">
        <v>0.13059311182968389</v>
      </c>
      <c r="AA189" s="262">
        <v>5.4062432090401263E-2</v>
      </c>
      <c r="AB189" s="262">
        <v>6.1216230039716733E-2</v>
      </c>
      <c r="AC189" s="262">
        <v>3.9942779672111704E-2</v>
      </c>
      <c r="AD189" s="262">
        <v>6.3211187578809849E-2</v>
      </c>
      <c r="AE189" s="262">
        <v>5.3202954625395663E-2</v>
      </c>
      <c r="AF189" s="262">
        <v>4.6611041240577959E-2</v>
      </c>
      <c r="AG189" s="262">
        <v>2.223202762416774E-2</v>
      </c>
      <c r="AH189" s="262">
        <v>2.9101428940925527E-2</v>
      </c>
      <c r="AI189" s="262">
        <v>3.0235891946199037E-2</v>
      </c>
      <c r="AJ189" s="262">
        <v>3.0577624554251625E-2</v>
      </c>
      <c r="AK189" s="262">
        <v>3.5687846751453568E-2</v>
      </c>
      <c r="AL189" s="262">
        <v>3.3473482385153679E-2</v>
      </c>
      <c r="AM189" s="262">
        <v>4.7215362091657949E-2</v>
      </c>
      <c r="AN189" s="262">
        <v>3.6509532702608413E-2</v>
      </c>
      <c r="AO189" s="262">
        <v>7.5879928929346682E-2</v>
      </c>
      <c r="AP189" s="262">
        <v>2.8607273196419016E-2</v>
      </c>
      <c r="AQ189" s="262">
        <v>1.1219626622726466E-2</v>
      </c>
      <c r="AR189" s="262">
        <v>3.731399734166127E-2</v>
      </c>
      <c r="AS189" s="262">
        <v>3.1705004181675683E-2</v>
      </c>
      <c r="AT189" s="262">
        <v>0.10205273199549453</v>
      </c>
      <c r="AU189" s="262">
        <v>2.8543995788697138E-2</v>
      </c>
      <c r="AV189" s="262">
        <v>2.3405583606234202E-2</v>
      </c>
      <c r="AW189" s="262">
        <v>1.9099545229073624E-2</v>
      </c>
      <c r="AX189" s="262">
        <v>3.544972620388475E-2</v>
      </c>
      <c r="AY189" s="262">
        <v>2.1794908494831507E-2</v>
      </c>
      <c r="AZ189" s="262">
        <v>1.889484196176645E-2</v>
      </c>
      <c r="BA189" s="262">
        <v>1.0867977686900471E-2</v>
      </c>
      <c r="BB189" s="262">
        <v>3.0393867475956963E-2</v>
      </c>
      <c r="BC189" s="262">
        <v>3.4445043749250871E-2</v>
      </c>
      <c r="BD189" s="262">
        <v>2.1321178705462664E-2</v>
      </c>
      <c r="BE189" s="262">
        <v>2.8896767655836559E-2</v>
      </c>
      <c r="BF189" s="262">
        <v>7.8871883337010784E-2</v>
      </c>
      <c r="BG189" s="262">
        <v>3.3142997524553998E-2</v>
      </c>
      <c r="BH189" s="262">
        <v>3.298749803571889E-2</v>
      </c>
      <c r="BI189" s="262">
        <v>1.4561313401634534E-2</v>
      </c>
      <c r="BJ189" s="262">
        <v>1.6221768380586254E-2</v>
      </c>
      <c r="BK189" s="262">
        <v>6.6921313225149701E-2</v>
      </c>
      <c r="BL189" s="262">
        <v>1.6615960160981061E-2</v>
      </c>
      <c r="BM189" s="262">
        <v>1.8405673817279103E-2</v>
      </c>
      <c r="BN189" s="262">
        <v>3.9648937108582499E-2</v>
      </c>
      <c r="BO189" s="262">
        <v>2.2111711534279547E-2</v>
      </c>
      <c r="BP189" s="262">
        <v>4.2364749187492425E-2</v>
      </c>
    </row>
    <row r="190" spans="1:68" x14ac:dyDescent="0.25">
      <c r="A190" s="254" t="s">
        <v>175</v>
      </c>
      <c r="B190" s="254" t="s">
        <v>720</v>
      </c>
      <c r="C190" s="254" t="s">
        <v>721</v>
      </c>
      <c r="D190" s="255">
        <f t="shared" si="13"/>
        <v>0.35114141940866656</v>
      </c>
      <c r="E190" s="260">
        <f t="shared" si="14"/>
        <v>6733.8389999999981</v>
      </c>
      <c r="F190" s="255">
        <f t="shared" si="15"/>
        <v>0.34010873137630349</v>
      </c>
      <c r="G190" s="260">
        <f t="shared" si="16"/>
        <v>17602429.425000001</v>
      </c>
      <c r="H190" s="255">
        <f t="shared" si="17"/>
        <v>1.9851132529911646E-2</v>
      </c>
      <c r="I190" s="260">
        <f t="shared" si="18"/>
        <v>103.24387086086193</v>
      </c>
      <c r="J190" s="262">
        <v>0.105</v>
      </c>
      <c r="K190" s="262">
        <v>0.11899999999999999</v>
      </c>
      <c r="L190" s="262">
        <v>0.10149999999999999</v>
      </c>
      <c r="M190" s="262">
        <v>0.182</v>
      </c>
      <c r="N190" s="262">
        <v>0.154</v>
      </c>
      <c r="O190" s="262">
        <v>0.14349999999999999</v>
      </c>
      <c r="P190" s="262">
        <v>0.14699999999999999</v>
      </c>
      <c r="Q190" s="262">
        <v>0.13999999999999999</v>
      </c>
      <c r="R190" s="262">
        <v>0.10149999999999999</v>
      </c>
      <c r="S190" s="262">
        <v>0.19949999999999998</v>
      </c>
      <c r="T190" s="262">
        <v>0.25900000000000001</v>
      </c>
      <c r="U190" s="262">
        <v>0.36749999999999999</v>
      </c>
      <c r="V190" s="262">
        <v>0.33249999999999996</v>
      </c>
      <c r="W190" s="262">
        <v>0.13649999999999998</v>
      </c>
      <c r="X190" s="262">
        <v>0.1575</v>
      </c>
      <c r="Y190" s="262">
        <v>0.14699999999999999</v>
      </c>
      <c r="Z190" s="262">
        <v>0.217</v>
      </c>
      <c r="AA190" s="262">
        <v>0.1575</v>
      </c>
      <c r="AB190" s="262">
        <v>0.20299999999999999</v>
      </c>
      <c r="AC190" s="262">
        <v>0.26249999999999996</v>
      </c>
      <c r="AD190" s="262">
        <v>0.28699999999999998</v>
      </c>
      <c r="AE190" s="262">
        <v>0.27649999999999997</v>
      </c>
      <c r="AF190" s="262">
        <v>0.35349999999999998</v>
      </c>
      <c r="AG190" s="262">
        <v>0.252</v>
      </c>
      <c r="AH190" s="262">
        <v>0.29399999999999998</v>
      </c>
      <c r="AI190" s="262">
        <v>0.24849999999999997</v>
      </c>
      <c r="AJ190" s="262">
        <v>0.36049999999999999</v>
      </c>
      <c r="AK190" s="262">
        <v>0.252</v>
      </c>
      <c r="AL190" s="262">
        <v>0.24499999999999997</v>
      </c>
      <c r="AM190" s="262">
        <v>0.45149999999999996</v>
      </c>
      <c r="AN190" s="262">
        <v>0.58449999999999991</v>
      </c>
      <c r="AO190" s="262">
        <v>0.27649999999999997</v>
      </c>
      <c r="AP190" s="262">
        <v>0.27649999999999997</v>
      </c>
      <c r="AQ190" s="262">
        <v>0.40599999999999997</v>
      </c>
      <c r="AR190" s="262">
        <v>0.45149999999999996</v>
      </c>
      <c r="AS190" s="262">
        <v>0.34299999999999997</v>
      </c>
      <c r="AT190" s="262">
        <v>0.33949999999999997</v>
      </c>
      <c r="AU190" s="262">
        <v>0.40599999999999997</v>
      </c>
      <c r="AV190" s="262">
        <v>0.39899999999999997</v>
      </c>
      <c r="AW190" s="262">
        <v>0.50049999999999994</v>
      </c>
      <c r="AX190" s="262">
        <v>0.40599999999999997</v>
      </c>
      <c r="AY190" s="262">
        <v>0.38850000000000001</v>
      </c>
      <c r="AZ190" s="262">
        <v>0.44799999999999995</v>
      </c>
      <c r="BA190" s="262">
        <v>0.52149999999999996</v>
      </c>
      <c r="BB190" s="262">
        <v>0.70699999999999996</v>
      </c>
      <c r="BC190" s="262">
        <v>0.79099999999999993</v>
      </c>
      <c r="BD190" s="262">
        <v>0.55299999999999994</v>
      </c>
      <c r="BE190" s="262">
        <v>0.61949999999999994</v>
      </c>
      <c r="BF190" s="262">
        <v>0.41299999999999998</v>
      </c>
      <c r="BG190" s="262">
        <v>0.41649999999999998</v>
      </c>
      <c r="BH190" s="262">
        <v>0.47249999999999998</v>
      </c>
      <c r="BI190" s="262">
        <v>0.56699999999999995</v>
      </c>
      <c r="BJ190" s="262">
        <v>0.378</v>
      </c>
      <c r="BK190" s="262">
        <v>0.40249999999999997</v>
      </c>
      <c r="BL190" s="262">
        <v>0.46549999999999997</v>
      </c>
      <c r="BM190" s="262">
        <v>0.54949999999999999</v>
      </c>
      <c r="BN190" s="262">
        <v>0.54949999999999999</v>
      </c>
      <c r="BO190" s="262">
        <v>0.623</v>
      </c>
      <c r="BP190" s="262">
        <v>0.64400000000000002</v>
      </c>
    </row>
    <row r="191" spans="1:68" x14ac:dyDescent="0.25">
      <c r="C191" s="254" t="s">
        <v>722</v>
      </c>
      <c r="D191" s="255">
        <f t="shared" si="13"/>
        <v>0.31788442457110078</v>
      </c>
      <c r="E191" s="260">
        <f t="shared" si="14"/>
        <v>6096.0696099999996</v>
      </c>
      <c r="F191" s="255">
        <f t="shared" si="15"/>
        <v>0.31160982170598961</v>
      </c>
      <c r="G191" s="260">
        <f t="shared" si="16"/>
        <v>16127459.805340003</v>
      </c>
      <c r="H191" s="255">
        <f t="shared" si="17"/>
        <v>0.38162400341041391</v>
      </c>
      <c r="I191" s="260">
        <f t="shared" si="18"/>
        <v>102.01360882361128</v>
      </c>
      <c r="J191" s="262">
        <v>0.20526</v>
      </c>
      <c r="K191" s="262">
        <v>0.21458999999999998</v>
      </c>
      <c r="L191" s="262">
        <v>0.20837</v>
      </c>
      <c r="M191" s="262">
        <v>0.28611999999999999</v>
      </c>
      <c r="N191" s="262">
        <v>0.26123999999999997</v>
      </c>
      <c r="O191" s="262">
        <v>0.25191000000000002</v>
      </c>
      <c r="P191" s="262">
        <v>0.23947000000000002</v>
      </c>
      <c r="Q191" s="262">
        <v>0.24258000000000002</v>
      </c>
      <c r="R191" s="262">
        <v>0.20526</v>
      </c>
      <c r="S191" s="262">
        <v>0.28922999999999999</v>
      </c>
      <c r="T191" s="262">
        <v>0.32033</v>
      </c>
      <c r="U191" s="262">
        <v>0.35764999999999997</v>
      </c>
      <c r="V191" s="262">
        <v>0.31722</v>
      </c>
      <c r="W191" s="262">
        <v>0.23013999999999998</v>
      </c>
      <c r="X191" s="262">
        <v>0.23947000000000002</v>
      </c>
      <c r="Y191" s="262">
        <v>0.23013999999999998</v>
      </c>
      <c r="Z191" s="262">
        <v>0.28300999999999998</v>
      </c>
      <c r="AA191" s="262">
        <v>0.25812999999999997</v>
      </c>
      <c r="AB191" s="262">
        <v>0.28300999999999998</v>
      </c>
      <c r="AC191" s="262">
        <v>0.31411</v>
      </c>
      <c r="AD191" s="262">
        <v>0.33588000000000001</v>
      </c>
      <c r="AE191" s="262">
        <v>0.33899000000000001</v>
      </c>
      <c r="AF191" s="262">
        <v>0.34832000000000002</v>
      </c>
      <c r="AG191" s="262">
        <v>0.32966000000000001</v>
      </c>
      <c r="AH191" s="262">
        <v>0.33588000000000001</v>
      </c>
      <c r="AI191" s="262">
        <v>0.311</v>
      </c>
      <c r="AJ191" s="262">
        <v>0.36075999999999997</v>
      </c>
      <c r="AK191" s="262">
        <v>0.32344000000000001</v>
      </c>
      <c r="AL191" s="262">
        <v>0.32655000000000001</v>
      </c>
      <c r="AM191" s="262">
        <v>0.34832000000000002</v>
      </c>
      <c r="AN191" s="262">
        <v>0.29855999999999999</v>
      </c>
      <c r="AO191" s="262">
        <v>0.31722</v>
      </c>
      <c r="AP191" s="262">
        <v>0.33277000000000001</v>
      </c>
      <c r="AQ191" s="262">
        <v>0.33899000000000001</v>
      </c>
      <c r="AR191" s="262">
        <v>0.34521000000000002</v>
      </c>
      <c r="AS191" s="262">
        <v>0.33588000000000001</v>
      </c>
      <c r="AT191" s="262">
        <v>0.33899000000000001</v>
      </c>
      <c r="AU191" s="262">
        <v>0.35142999999999996</v>
      </c>
      <c r="AV191" s="262">
        <v>0.35453999999999997</v>
      </c>
      <c r="AW191" s="262">
        <v>0.33277000000000001</v>
      </c>
      <c r="AX191" s="262">
        <v>0.34521000000000002</v>
      </c>
      <c r="AY191" s="262">
        <v>0.35764999999999997</v>
      </c>
      <c r="AZ191" s="262">
        <v>0.35453999999999997</v>
      </c>
      <c r="BA191" s="262">
        <v>0.32966000000000001</v>
      </c>
      <c r="BB191" s="262">
        <v>0.22391999999999998</v>
      </c>
      <c r="BC191" s="262">
        <v>0.17416000000000001</v>
      </c>
      <c r="BD191" s="262">
        <v>0.31722</v>
      </c>
      <c r="BE191" s="262">
        <v>0.27367999999999998</v>
      </c>
      <c r="BF191" s="262">
        <v>0.33899000000000001</v>
      </c>
      <c r="BG191" s="262">
        <v>0.34210000000000002</v>
      </c>
      <c r="BH191" s="262">
        <v>0.33899000000000001</v>
      </c>
      <c r="BI191" s="262">
        <v>0.31411</v>
      </c>
      <c r="BJ191" s="262">
        <v>0.34832000000000002</v>
      </c>
      <c r="BK191" s="262">
        <v>0.33277000000000001</v>
      </c>
      <c r="BL191" s="262">
        <v>0.33277000000000001</v>
      </c>
      <c r="BM191" s="262">
        <v>0.32033</v>
      </c>
      <c r="BN191" s="262">
        <v>0.30789</v>
      </c>
      <c r="BO191" s="262">
        <v>0.27989999999999998</v>
      </c>
      <c r="BP191" s="262">
        <v>0.26434999999999997</v>
      </c>
    </row>
    <row r="192" spans="1:68" x14ac:dyDescent="0.25">
      <c r="C192" s="254" t="s">
        <v>723</v>
      </c>
      <c r="D192" s="255">
        <f t="shared" si="13"/>
        <v>0.17671377170568908</v>
      </c>
      <c r="E192" s="260">
        <f t="shared" si="14"/>
        <v>3388.8399999999997</v>
      </c>
      <c r="F192" s="255">
        <f t="shared" si="15"/>
        <v>0.17818831809978875</v>
      </c>
      <c r="G192" s="260">
        <f t="shared" si="16"/>
        <v>9222189.859749997</v>
      </c>
      <c r="H192" s="255">
        <f t="shared" si="17"/>
        <v>7.6264635067094175E-2</v>
      </c>
      <c r="I192" s="260">
        <f t="shared" si="18"/>
        <v>99.172478639551514</v>
      </c>
      <c r="J192" s="262">
        <v>0.22399999999999998</v>
      </c>
      <c r="K192" s="262">
        <v>0.22049999999999997</v>
      </c>
      <c r="L192" s="262">
        <v>0.22924999999999998</v>
      </c>
      <c r="M192" s="262">
        <v>0.22749999999999998</v>
      </c>
      <c r="N192" s="262">
        <v>0.23099999999999998</v>
      </c>
      <c r="O192" s="262">
        <v>0.23624999999999999</v>
      </c>
      <c r="P192" s="262">
        <v>0.22224999999999998</v>
      </c>
      <c r="Q192" s="262">
        <v>0.22749999999999998</v>
      </c>
      <c r="R192" s="262">
        <v>0.22749999999999998</v>
      </c>
      <c r="S192" s="262">
        <v>0.22224999999999998</v>
      </c>
      <c r="T192" s="262">
        <v>0.21174999999999999</v>
      </c>
      <c r="U192" s="262">
        <v>0.16624999999999998</v>
      </c>
      <c r="V192" s="262">
        <v>0.18024999999999999</v>
      </c>
      <c r="W192" s="262">
        <v>0.22224999999999998</v>
      </c>
      <c r="X192" s="262">
        <v>0.22399999999999998</v>
      </c>
      <c r="Y192" s="262">
        <v>0.21525</v>
      </c>
      <c r="Z192" s="262">
        <v>0.22224999999999998</v>
      </c>
      <c r="AA192" s="262">
        <v>0.23449999999999999</v>
      </c>
      <c r="AB192" s="262">
        <v>0.22749999999999998</v>
      </c>
      <c r="AC192" s="262">
        <v>0.2135</v>
      </c>
      <c r="AD192" s="262">
        <v>0.20299999999999999</v>
      </c>
      <c r="AE192" s="262">
        <v>0.20824999999999999</v>
      </c>
      <c r="AF192" s="262">
        <v>0.18024999999999999</v>
      </c>
      <c r="AG192" s="262">
        <v>0.21875</v>
      </c>
      <c r="AH192" s="262">
        <v>0.20474999999999999</v>
      </c>
      <c r="AI192" s="262">
        <v>0.217</v>
      </c>
      <c r="AJ192" s="262">
        <v>0.17849999999999999</v>
      </c>
      <c r="AK192" s="262">
        <v>0.22049999999999997</v>
      </c>
      <c r="AL192" s="262">
        <v>0.22574999999999998</v>
      </c>
      <c r="AM192" s="262">
        <v>0.13299999999999998</v>
      </c>
      <c r="AN192" s="262">
        <v>8.3999999999999991E-2</v>
      </c>
      <c r="AO192" s="262">
        <v>0.21174999999999999</v>
      </c>
      <c r="AP192" s="262">
        <v>0.217</v>
      </c>
      <c r="AQ192" s="262">
        <v>0.1575</v>
      </c>
      <c r="AR192" s="262">
        <v>0.13999999999999999</v>
      </c>
      <c r="AS192" s="262">
        <v>0.189</v>
      </c>
      <c r="AT192" s="262">
        <v>0.189</v>
      </c>
      <c r="AU192" s="262">
        <v>0.15925</v>
      </c>
      <c r="AV192" s="262">
        <v>0.16449999999999998</v>
      </c>
      <c r="AW192" s="262">
        <v>0.12249999999999998</v>
      </c>
      <c r="AX192" s="262">
        <v>0.161</v>
      </c>
      <c r="AY192" s="262">
        <v>0.16974999999999998</v>
      </c>
      <c r="AZ192" s="262">
        <v>0.14174999999999999</v>
      </c>
      <c r="BA192" s="262">
        <v>0.11024999999999999</v>
      </c>
      <c r="BB192" s="262">
        <v>5.0749999999999997E-2</v>
      </c>
      <c r="BC192" s="262">
        <v>2.6249999999999999E-2</v>
      </c>
      <c r="BD192" s="262">
        <v>9.9749999999999991E-2</v>
      </c>
      <c r="BE192" s="262">
        <v>7.8750000000000001E-2</v>
      </c>
      <c r="BF192" s="262">
        <v>0.161</v>
      </c>
      <c r="BG192" s="262">
        <v>0.15925</v>
      </c>
      <c r="BH192" s="262">
        <v>0.13474999999999998</v>
      </c>
      <c r="BI192" s="262">
        <v>9.4500000000000001E-2</v>
      </c>
      <c r="BJ192" s="262">
        <v>0.17324999999999999</v>
      </c>
      <c r="BK192" s="262">
        <v>0.16275000000000001</v>
      </c>
      <c r="BL192" s="262">
        <v>0.13649999999999998</v>
      </c>
      <c r="BM192" s="262">
        <v>0.10149999999999999</v>
      </c>
      <c r="BN192" s="262">
        <v>0.10324999999999999</v>
      </c>
      <c r="BO192" s="262">
        <v>7.5249999999999997E-2</v>
      </c>
      <c r="BP192" s="262">
        <v>6.9999999999999993E-2</v>
      </c>
    </row>
    <row r="193" spans="2:68" x14ac:dyDescent="0.25">
      <c r="C193" s="254" t="s">
        <v>724</v>
      </c>
      <c r="D193" s="255">
        <f t="shared" si="13"/>
        <v>8.0252331438702612E-2</v>
      </c>
      <c r="E193" s="260">
        <f t="shared" si="14"/>
        <v>1538.9989600000001</v>
      </c>
      <c r="F193" s="255">
        <f t="shared" si="15"/>
        <v>8.4515351350682943E-2</v>
      </c>
      <c r="G193" s="260">
        <f t="shared" si="16"/>
        <v>4374117.363760001</v>
      </c>
      <c r="H193" s="255">
        <f t="shared" si="17"/>
        <v>-9.5866361150543769E-2</v>
      </c>
      <c r="I193" s="260">
        <f t="shared" si="18"/>
        <v>94.955922392972596</v>
      </c>
      <c r="J193" s="262">
        <v>0.16892000000000001</v>
      </c>
      <c r="K193" s="262">
        <v>0.16072</v>
      </c>
      <c r="L193" s="262">
        <v>0.17138</v>
      </c>
      <c r="M193" s="262">
        <v>0.13366</v>
      </c>
      <c r="N193" s="262">
        <v>0.14760000000000001</v>
      </c>
      <c r="O193" s="262">
        <v>0.15744</v>
      </c>
      <c r="P193" s="262">
        <v>0.1517</v>
      </c>
      <c r="Q193" s="262">
        <v>0.15498000000000001</v>
      </c>
      <c r="R193" s="262">
        <v>0.17302000000000001</v>
      </c>
      <c r="S193" s="262">
        <v>0.12956000000000001</v>
      </c>
      <c r="T193" s="262">
        <v>0.10742000000000002</v>
      </c>
      <c r="U193" s="262">
        <v>6.3140000000000002E-2</v>
      </c>
      <c r="V193" s="262">
        <v>8.5280000000000009E-2</v>
      </c>
      <c r="W193" s="262">
        <v>0.15744</v>
      </c>
      <c r="X193" s="262">
        <v>0.1517</v>
      </c>
      <c r="Y193" s="262">
        <v>0.15252000000000002</v>
      </c>
      <c r="Z193" s="262">
        <v>0.12874000000000002</v>
      </c>
      <c r="AA193" s="262">
        <v>0.15252000000000002</v>
      </c>
      <c r="AB193" s="262">
        <v>0.13366</v>
      </c>
      <c r="AC193" s="262">
        <v>0.10824</v>
      </c>
      <c r="AD193" s="262">
        <v>9.3479999999999994E-2</v>
      </c>
      <c r="AE193" s="262">
        <v>9.5939999999999998E-2</v>
      </c>
      <c r="AF193" s="262">
        <v>7.1340000000000001E-2</v>
      </c>
      <c r="AG193" s="262">
        <v>0.10742000000000002</v>
      </c>
      <c r="AH193" s="262">
        <v>9.1840000000000019E-2</v>
      </c>
      <c r="AI193" s="262">
        <v>0.11398</v>
      </c>
      <c r="AJ193" s="262">
        <v>6.4780000000000004E-2</v>
      </c>
      <c r="AK193" s="262">
        <v>0.10988000000000001</v>
      </c>
      <c r="AL193" s="262">
        <v>0.11070000000000001</v>
      </c>
      <c r="AM193" s="262">
        <v>4.3460000000000006E-2</v>
      </c>
      <c r="AN193" s="262">
        <v>2.2140000000000003E-2</v>
      </c>
      <c r="AO193" s="262">
        <v>0.10414000000000001</v>
      </c>
      <c r="AP193" s="262">
        <v>0.10004</v>
      </c>
      <c r="AQ193" s="262">
        <v>5.5760000000000004E-2</v>
      </c>
      <c r="AR193" s="262">
        <v>4.3460000000000006E-2</v>
      </c>
      <c r="AS193" s="262">
        <v>7.7079999999999996E-2</v>
      </c>
      <c r="AT193" s="262">
        <v>7.7899999999999997E-2</v>
      </c>
      <c r="AU193" s="262">
        <v>5.3300000000000007E-2</v>
      </c>
      <c r="AV193" s="262">
        <v>5.4940000000000003E-2</v>
      </c>
      <c r="AW193" s="262">
        <v>3.2800000000000003E-2</v>
      </c>
      <c r="AX193" s="262">
        <v>5.6579999999999998E-2</v>
      </c>
      <c r="AY193" s="262">
        <v>5.6579999999999998E-2</v>
      </c>
      <c r="AZ193" s="262">
        <v>4.018E-2</v>
      </c>
      <c r="BA193" s="262">
        <v>2.6240000000000003E-2</v>
      </c>
      <c r="BB193" s="262">
        <v>1.23E-2</v>
      </c>
      <c r="BC193" s="262">
        <v>4.9199999999999999E-3</v>
      </c>
      <c r="BD193" s="262">
        <v>2.2960000000000005E-2</v>
      </c>
      <c r="BE193" s="262">
        <v>1.968E-2</v>
      </c>
      <c r="BF193" s="262">
        <v>5.74E-2</v>
      </c>
      <c r="BG193" s="262">
        <v>5.4120000000000001E-2</v>
      </c>
      <c r="BH193" s="262">
        <v>3.8539999999999998E-2</v>
      </c>
      <c r="BI193" s="262">
        <v>2.0500000000000001E-2</v>
      </c>
      <c r="BJ193" s="262">
        <v>6.3960000000000003E-2</v>
      </c>
      <c r="BK193" s="262">
        <v>6.1499999999999999E-2</v>
      </c>
      <c r="BL193" s="262">
        <v>4.1820000000000003E-2</v>
      </c>
      <c r="BM193" s="262">
        <v>2.3779999999999999E-2</v>
      </c>
      <c r="BN193" s="262">
        <v>2.7060000000000001E-2</v>
      </c>
      <c r="BO193" s="262">
        <v>1.558E-2</v>
      </c>
      <c r="BP193" s="262">
        <v>1.558E-2</v>
      </c>
    </row>
    <row r="194" spans="2:68" x14ac:dyDescent="0.25">
      <c r="C194" s="254" t="s">
        <v>725</v>
      </c>
      <c r="D194" s="255">
        <f t="shared" si="13"/>
        <v>3.9339153152213591E-2</v>
      </c>
      <c r="E194" s="260">
        <f t="shared" si="14"/>
        <v>754.40693999999996</v>
      </c>
      <c r="F194" s="255">
        <f t="shared" si="15"/>
        <v>4.3589607240224683E-2</v>
      </c>
      <c r="G194" s="260">
        <f t="shared" si="16"/>
        <v>2255993.1996000004</v>
      </c>
      <c r="H194" s="255">
        <f t="shared" si="17"/>
        <v>-0.18413821423015234</v>
      </c>
      <c r="I194" s="260">
        <f t="shared" si="18"/>
        <v>90.248927767147308</v>
      </c>
      <c r="J194" s="262">
        <v>0.12306000000000002</v>
      </c>
      <c r="K194" s="262">
        <v>0.11550000000000001</v>
      </c>
      <c r="L194" s="262">
        <v>0.12264</v>
      </c>
      <c r="M194" s="262">
        <v>8.0640000000000003E-2</v>
      </c>
      <c r="N194" s="262">
        <v>9.3660000000000007E-2</v>
      </c>
      <c r="O194" s="262">
        <v>0.10038000000000001</v>
      </c>
      <c r="P194" s="262">
        <v>0.10248</v>
      </c>
      <c r="Q194" s="262">
        <v>0.10290000000000002</v>
      </c>
      <c r="R194" s="262">
        <v>0.12306000000000002</v>
      </c>
      <c r="S194" s="262">
        <v>7.6860000000000012E-2</v>
      </c>
      <c r="T194" s="262">
        <v>5.4600000000000003E-2</v>
      </c>
      <c r="U194" s="262">
        <v>2.562E-2</v>
      </c>
      <c r="V194" s="262">
        <v>4.3260000000000007E-2</v>
      </c>
      <c r="W194" s="262">
        <v>0.10878</v>
      </c>
      <c r="X194" s="262">
        <v>0.10038000000000001</v>
      </c>
      <c r="Y194" s="262">
        <v>0.10625999999999999</v>
      </c>
      <c r="Z194" s="262">
        <v>7.4340000000000003E-2</v>
      </c>
      <c r="AA194" s="262">
        <v>9.5340000000000008E-2</v>
      </c>
      <c r="AB194" s="262">
        <v>7.6440000000000008E-2</v>
      </c>
      <c r="AC194" s="262">
        <v>5.5440000000000003E-2</v>
      </c>
      <c r="AD194" s="262">
        <v>4.4100000000000007E-2</v>
      </c>
      <c r="AE194" s="262">
        <v>4.4520000000000004E-2</v>
      </c>
      <c r="AF194" s="262">
        <v>2.7720000000000002E-2</v>
      </c>
      <c r="AG194" s="262">
        <v>5.1660000000000005E-2</v>
      </c>
      <c r="AH194" s="262">
        <v>4.2000000000000003E-2</v>
      </c>
      <c r="AI194" s="262">
        <v>5.8799999999999998E-2</v>
      </c>
      <c r="AJ194" s="262">
        <v>2.3100000000000002E-2</v>
      </c>
      <c r="AK194" s="262">
        <v>5.3340000000000005E-2</v>
      </c>
      <c r="AL194" s="262">
        <v>5.0820000000000004E-2</v>
      </c>
      <c r="AM194" s="262">
        <v>1.512E-2</v>
      </c>
      <c r="AN194" s="262">
        <v>7.5599999999999999E-3</v>
      </c>
      <c r="AO194" s="262">
        <v>5.04E-2</v>
      </c>
      <c r="AP194" s="262">
        <v>4.2420000000000006E-2</v>
      </c>
      <c r="AQ194" s="262">
        <v>2.2260000000000002E-2</v>
      </c>
      <c r="AR194" s="262">
        <v>1.47E-2</v>
      </c>
      <c r="AS194" s="262">
        <v>3.2340000000000001E-2</v>
      </c>
      <c r="AT194" s="262">
        <v>3.1920000000000004E-2</v>
      </c>
      <c r="AU194" s="262">
        <v>1.89E-2</v>
      </c>
      <c r="AV194" s="262">
        <v>1.932E-2</v>
      </c>
      <c r="AW194" s="262">
        <v>9.6600000000000002E-3</v>
      </c>
      <c r="AX194" s="262">
        <v>2.1000000000000001E-2</v>
      </c>
      <c r="AY194" s="262">
        <v>2.0160000000000001E-2</v>
      </c>
      <c r="AZ194" s="262">
        <v>1.302E-2</v>
      </c>
      <c r="BA194" s="262">
        <v>7.5599999999999999E-3</v>
      </c>
      <c r="BB194" s="262">
        <v>4.2000000000000006E-3</v>
      </c>
      <c r="BC194" s="262">
        <v>1.6800000000000001E-3</v>
      </c>
      <c r="BD194" s="262">
        <v>6.3E-3</v>
      </c>
      <c r="BE194" s="262">
        <v>5.8800000000000007E-3</v>
      </c>
      <c r="BF194" s="262">
        <v>2.1420000000000002E-2</v>
      </c>
      <c r="BG194" s="262">
        <v>1.9740000000000001E-2</v>
      </c>
      <c r="BH194" s="262">
        <v>1.26E-2</v>
      </c>
      <c r="BI194" s="262">
        <v>5.0400000000000002E-3</v>
      </c>
      <c r="BJ194" s="262">
        <v>2.3939999999999999E-2</v>
      </c>
      <c r="BK194" s="262">
        <v>2.478E-2</v>
      </c>
      <c r="BL194" s="262">
        <v>1.4280000000000003E-2</v>
      </c>
      <c r="BM194" s="262">
        <v>6.3E-3</v>
      </c>
      <c r="BN194" s="262">
        <v>7.980000000000001E-3</v>
      </c>
      <c r="BO194" s="262">
        <v>3.7799999999999999E-3</v>
      </c>
      <c r="BP194" s="262">
        <v>3.7799999999999999E-3</v>
      </c>
    </row>
    <row r="195" spans="2:68" x14ac:dyDescent="0.25">
      <c r="C195" s="254" t="s">
        <v>726</v>
      </c>
      <c r="D195" s="255">
        <f t="shared" si="13"/>
        <v>3.484399019658966E-2</v>
      </c>
      <c r="E195" s="260">
        <f t="shared" si="14"/>
        <v>668.20319999999992</v>
      </c>
      <c r="F195" s="255">
        <f t="shared" si="15"/>
        <v>4.1897251821552572E-2</v>
      </c>
      <c r="G195" s="260">
        <f t="shared" si="16"/>
        <v>2168404.8372</v>
      </c>
      <c r="H195" s="255">
        <f t="shared" si="17"/>
        <v>-0.2582387729843455</v>
      </c>
      <c r="I195" s="260">
        <f t="shared" si="18"/>
        <v>83.165335867364433</v>
      </c>
      <c r="J195" s="262">
        <v>0.1764</v>
      </c>
      <c r="K195" s="262">
        <v>0.1696</v>
      </c>
      <c r="L195" s="262">
        <v>0.1696</v>
      </c>
      <c r="M195" s="262">
        <v>9.1199999999999989E-2</v>
      </c>
      <c r="N195" s="262">
        <v>0.114</v>
      </c>
      <c r="O195" s="262">
        <v>0.11080000000000001</v>
      </c>
      <c r="P195" s="262">
        <v>0.1368</v>
      </c>
      <c r="Q195" s="262">
        <v>0.13</v>
      </c>
      <c r="R195" s="262">
        <v>0.17</v>
      </c>
      <c r="S195" s="262">
        <v>8.0799999999999997E-2</v>
      </c>
      <c r="T195" s="262">
        <v>4.6399999999999997E-2</v>
      </c>
      <c r="U195" s="262">
        <v>1.84E-2</v>
      </c>
      <c r="V195" s="262">
        <v>3.9600000000000003E-2</v>
      </c>
      <c r="W195" s="262">
        <v>0.1472</v>
      </c>
      <c r="X195" s="262">
        <v>0.12759999999999999</v>
      </c>
      <c r="Y195" s="262">
        <v>0.14880000000000002</v>
      </c>
      <c r="Z195" s="262">
        <v>7.6399999999999996E-2</v>
      </c>
      <c r="AA195" s="262">
        <v>0.1036</v>
      </c>
      <c r="AB195" s="262">
        <v>7.7200000000000005E-2</v>
      </c>
      <c r="AC195" s="262">
        <v>4.8000000000000001E-2</v>
      </c>
      <c r="AD195" s="262">
        <v>3.4799999999999998E-2</v>
      </c>
      <c r="AE195" s="262">
        <v>3.4000000000000002E-2</v>
      </c>
      <c r="AF195" s="262">
        <v>1.7600000000000001E-2</v>
      </c>
      <c r="AG195" s="262">
        <v>4.0800000000000003E-2</v>
      </c>
      <c r="AH195" s="262">
        <v>3.1600000000000003E-2</v>
      </c>
      <c r="AI195" s="262">
        <v>5.2400000000000002E-2</v>
      </c>
      <c r="AJ195" s="262">
        <v>1.1599999999999999E-2</v>
      </c>
      <c r="AK195" s="262">
        <v>4.3200000000000002E-2</v>
      </c>
      <c r="AL195" s="262">
        <v>3.8800000000000001E-2</v>
      </c>
      <c r="AM195" s="262">
        <v>8.3999999999999995E-3</v>
      </c>
      <c r="AN195" s="262">
        <v>4.7999999999999996E-3</v>
      </c>
      <c r="AO195" s="262">
        <v>4.0800000000000003E-2</v>
      </c>
      <c r="AP195" s="262">
        <v>2.92E-2</v>
      </c>
      <c r="AQ195" s="262">
        <v>1.2800000000000001E-2</v>
      </c>
      <c r="AR195" s="262">
        <v>6.4000000000000003E-3</v>
      </c>
      <c r="AS195" s="262">
        <v>2.0400000000000001E-2</v>
      </c>
      <c r="AT195" s="262">
        <v>2.0400000000000001E-2</v>
      </c>
      <c r="AU195" s="262">
        <v>8.3999999999999995E-3</v>
      </c>
      <c r="AV195" s="262">
        <v>8.3999999999999995E-3</v>
      </c>
      <c r="AW195" s="262">
        <v>2.8000000000000004E-3</v>
      </c>
      <c r="AX195" s="262">
        <v>1.1200000000000002E-2</v>
      </c>
      <c r="AY195" s="262">
        <v>8.8000000000000005E-3</v>
      </c>
      <c r="AZ195" s="262">
        <v>4.0000000000000001E-3</v>
      </c>
      <c r="BA195" s="262">
        <v>2E-3</v>
      </c>
      <c r="BB195" s="262">
        <v>2E-3</v>
      </c>
      <c r="BC195" s="262">
        <v>8.0000000000000004E-4</v>
      </c>
      <c r="BD195" s="262">
        <v>1.6000000000000001E-3</v>
      </c>
      <c r="BE195" s="262">
        <v>2E-3</v>
      </c>
      <c r="BF195" s="262">
        <v>1.1200000000000002E-2</v>
      </c>
      <c r="BG195" s="262">
        <v>9.1999999999999998E-3</v>
      </c>
      <c r="BH195" s="262">
        <v>4.0000000000000001E-3</v>
      </c>
      <c r="BI195" s="262">
        <v>8.0000000000000004E-4</v>
      </c>
      <c r="BJ195" s="262">
        <v>1.3200000000000002E-2</v>
      </c>
      <c r="BK195" s="262">
        <v>1.4800000000000001E-2</v>
      </c>
      <c r="BL195" s="262">
        <v>5.6000000000000008E-3</v>
      </c>
      <c r="BM195" s="262">
        <v>1.6000000000000001E-3</v>
      </c>
      <c r="BN195" s="262">
        <v>2.8000000000000004E-3</v>
      </c>
      <c r="BO195" s="262">
        <v>8.0000000000000004E-4</v>
      </c>
      <c r="BP195" s="262">
        <v>1.1999999999999999E-3</v>
      </c>
    </row>
    <row r="196" spans="2:68" x14ac:dyDescent="0.25">
      <c r="C196" s="254" t="s">
        <v>727</v>
      </c>
      <c r="D196" s="260">
        <f t="shared" si="13"/>
        <v>35587.673467174209</v>
      </c>
      <c r="E196" s="260"/>
      <c r="F196" s="260">
        <f t="shared" si="15"/>
        <v>36989.265711085827</v>
      </c>
      <c r="G196" s="260"/>
      <c r="H196" s="255">
        <f t="shared" si="17"/>
        <v>-0.14952635007136494</v>
      </c>
      <c r="I196" s="260">
        <f t="shared" si="18"/>
        <v>96.210813550993095</v>
      </c>
      <c r="J196" s="263">
        <v>64706.559999999998</v>
      </c>
      <c r="K196" s="263">
        <v>62888.959999999992</v>
      </c>
      <c r="L196" s="263">
        <v>63979.519999999997</v>
      </c>
      <c r="M196" s="263">
        <v>50529.279999999992</v>
      </c>
      <c r="N196" s="263">
        <v>54527.999999999993</v>
      </c>
      <c r="O196" s="263">
        <v>55255.039999999994</v>
      </c>
      <c r="P196" s="263">
        <v>57799.679999999993</v>
      </c>
      <c r="Q196" s="263">
        <v>57436.160000000003</v>
      </c>
      <c r="R196" s="263">
        <v>63979.519999999997</v>
      </c>
      <c r="S196" s="263">
        <v>48348.160000000003</v>
      </c>
      <c r="T196" s="263">
        <v>41077.759999999987</v>
      </c>
      <c r="U196" s="263">
        <v>31989.759999999998</v>
      </c>
      <c r="V196" s="263">
        <v>37079.040000000001</v>
      </c>
      <c r="W196" s="263">
        <v>59617.279999999992</v>
      </c>
      <c r="X196" s="263">
        <v>56709.119999999995</v>
      </c>
      <c r="Y196" s="263">
        <v>59253.759999999995</v>
      </c>
      <c r="Z196" s="263">
        <v>47257.599999999999</v>
      </c>
      <c r="AA196" s="263">
        <v>53800.959999999999</v>
      </c>
      <c r="AB196" s="263">
        <v>48348.160000000003</v>
      </c>
      <c r="AC196" s="263">
        <v>41441.279999999992</v>
      </c>
      <c r="AD196" s="263">
        <v>38169.599999999999</v>
      </c>
      <c r="AE196" s="263">
        <v>38533.119999999995</v>
      </c>
      <c r="AF196" s="263">
        <v>32716.799999999999</v>
      </c>
      <c r="AG196" s="263">
        <v>40714.240000000005</v>
      </c>
      <c r="AH196" s="263">
        <v>37442.559999999998</v>
      </c>
      <c r="AI196" s="263">
        <v>42531.839999999997</v>
      </c>
      <c r="AJ196" s="263">
        <v>31626.239999999994</v>
      </c>
      <c r="AK196" s="263">
        <v>41077.759999999987</v>
      </c>
      <c r="AL196" s="263">
        <v>40714.240000000005</v>
      </c>
      <c r="AM196" s="263">
        <v>27263.999999999996</v>
      </c>
      <c r="AN196" s="263">
        <v>21811.199999999997</v>
      </c>
      <c r="AO196" s="263">
        <v>39987.200000000004</v>
      </c>
      <c r="AP196" s="263">
        <v>38169.599999999999</v>
      </c>
      <c r="AQ196" s="263">
        <v>29808.639999999996</v>
      </c>
      <c r="AR196" s="263">
        <v>27263.999999999996</v>
      </c>
      <c r="AS196" s="263">
        <v>33807.359999999993</v>
      </c>
      <c r="AT196" s="263">
        <v>34170.879999999997</v>
      </c>
      <c r="AU196" s="263">
        <v>29081.599999999999</v>
      </c>
      <c r="AV196" s="263">
        <v>29445.119999999999</v>
      </c>
      <c r="AW196" s="263">
        <v>24719.359999999997</v>
      </c>
      <c r="AX196" s="263">
        <v>29808.639999999996</v>
      </c>
      <c r="AY196" s="263">
        <v>30172.159999999996</v>
      </c>
      <c r="AZ196" s="263">
        <v>26900.48</v>
      </c>
      <c r="BA196" s="263">
        <v>23628.799999999999</v>
      </c>
      <c r="BB196" s="263">
        <v>17812.479999999996</v>
      </c>
      <c r="BC196" s="263">
        <v>14904.319999999998</v>
      </c>
      <c r="BD196" s="263">
        <v>22538.239999999998</v>
      </c>
      <c r="BE196" s="263">
        <v>20357.120000000003</v>
      </c>
      <c r="BF196" s="263">
        <v>29808.639999999996</v>
      </c>
      <c r="BG196" s="263">
        <v>29081.599999999999</v>
      </c>
      <c r="BH196" s="263">
        <v>26173.439999999995</v>
      </c>
      <c r="BI196" s="263">
        <v>21811.199999999997</v>
      </c>
      <c r="BJ196" s="263">
        <v>31262.719999999998</v>
      </c>
      <c r="BK196" s="263">
        <v>30535.679999999997</v>
      </c>
      <c r="BL196" s="263">
        <v>26536.959999999995</v>
      </c>
      <c r="BM196" s="263">
        <v>22538.239999999998</v>
      </c>
      <c r="BN196" s="263">
        <v>22901.759999999998</v>
      </c>
      <c r="BO196" s="263">
        <v>19993.600000000002</v>
      </c>
      <c r="BP196" s="263">
        <v>19266.559999999998</v>
      </c>
    </row>
    <row r="197" spans="2:68" x14ac:dyDescent="0.25">
      <c r="B197" s="254" t="s">
        <v>728</v>
      </c>
      <c r="C197" s="254" t="s">
        <v>729</v>
      </c>
      <c r="D197" s="255">
        <f>SUMPRODUCT($J$2:$BP$2,J197:BP197)/$I$2</f>
        <v>0.83402365162561731</v>
      </c>
      <c r="E197" s="260">
        <f>SUMPRODUCT($J$2:$BP$2,J197:BP197)</f>
        <v>15994.071567224462</v>
      </c>
      <c r="F197" s="255">
        <f>SUMPRODUCT($J$3:$BP$3,J197:BP197)/$I$3</f>
        <v>0.83861149410354296</v>
      </c>
      <c r="G197" s="260">
        <f>SUMPRODUCT($J$3:$BP$3,J197:BP197)</f>
        <v>43402589.460777096</v>
      </c>
      <c r="H197" s="255">
        <f>CORREL($J$4:$BP$4,J197:BP197)</f>
        <v>1.0787018078064349E-2</v>
      </c>
      <c r="I197" s="260">
        <f>D197/F197*100</f>
        <v>99.452923968943452</v>
      </c>
      <c r="J197" s="262">
        <v>0.76681637051720519</v>
      </c>
      <c r="K197" s="262">
        <v>0.95596388070650973</v>
      </c>
      <c r="L197" s="262">
        <v>0.90620505099448356</v>
      </c>
      <c r="M197" s="262">
        <v>0.91383957606233579</v>
      </c>
      <c r="N197" s="262">
        <v>0.91042007381353673</v>
      </c>
      <c r="O197" s="262">
        <v>0.86799399870159022</v>
      </c>
      <c r="P197" s="262">
        <v>0.88194832498098985</v>
      </c>
      <c r="Q197" s="262">
        <v>0.87134767459526774</v>
      </c>
      <c r="R197" s="262">
        <v>0.88626698217209354</v>
      </c>
      <c r="S197" s="262">
        <v>0.88690319948119922</v>
      </c>
      <c r="T197" s="262">
        <v>0.86318047997678504</v>
      </c>
      <c r="U197" s="262">
        <v>0.87932191263621606</v>
      </c>
      <c r="V197" s="262">
        <v>0.85618739392946908</v>
      </c>
      <c r="W197" s="262">
        <v>0.87366219742924855</v>
      </c>
      <c r="X197" s="262">
        <v>0.80272484534432276</v>
      </c>
      <c r="Y197" s="262">
        <v>0.81966183412656191</v>
      </c>
      <c r="Z197" s="262">
        <v>0.83334433295313159</v>
      </c>
      <c r="AA197" s="262">
        <v>0.8326989438776321</v>
      </c>
      <c r="AB197" s="262">
        <v>0.8368790076321253</v>
      </c>
      <c r="AC197" s="262">
        <v>0.8307440852777338</v>
      </c>
      <c r="AD197" s="262">
        <v>0.83324100798675105</v>
      </c>
      <c r="AE197" s="262">
        <v>0.88044540430129214</v>
      </c>
      <c r="AF197" s="262">
        <v>0.85324063561861296</v>
      </c>
      <c r="AG197" s="262">
        <v>0.88205577819386205</v>
      </c>
      <c r="AH197" s="262">
        <v>0.74931845366898475</v>
      </c>
      <c r="AI197" s="262">
        <v>0.8424554575578963</v>
      </c>
      <c r="AJ197" s="262">
        <v>0.85273947608350331</v>
      </c>
      <c r="AK197" s="262">
        <v>0.81954294905420133</v>
      </c>
      <c r="AL197" s="262">
        <v>0.84495007047990922</v>
      </c>
      <c r="AM197" s="262">
        <v>0.87609467405813946</v>
      </c>
      <c r="AN197" s="262">
        <v>0.86878748460302735</v>
      </c>
      <c r="AO197" s="262">
        <v>0.82922313960928395</v>
      </c>
      <c r="AP197" s="262">
        <v>0.8322683981102833</v>
      </c>
      <c r="AQ197" s="262">
        <v>0.8543930626607612</v>
      </c>
      <c r="AR197" s="262">
        <v>0.79573846773875634</v>
      </c>
      <c r="AS197" s="262">
        <v>0.76121279966449762</v>
      </c>
      <c r="AT197" s="262">
        <v>0.84518613317839764</v>
      </c>
      <c r="AU197" s="262">
        <v>0.83569267332904029</v>
      </c>
      <c r="AV197" s="262">
        <v>0.82917270833570922</v>
      </c>
      <c r="AW197" s="262">
        <v>0.73008900487879258</v>
      </c>
      <c r="AX197" s="262">
        <v>0.85605607889359925</v>
      </c>
      <c r="AY197" s="262">
        <v>0.83084142723719678</v>
      </c>
      <c r="AZ197" s="262">
        <v>0.82177985961796007</v>
      </c>
      <c r="BA197" s="262">
        <v>0.82054171892005323</v>
      </c>
      <c r="BB197" s="262">
        <v>0.77796515454420956</v>
      </c>
      <c r="BC197" s="262">
        <v>0.86182650061638888</v>
      </c>
      <c r="BD197" s="262">
        <v>0.82943881604937375</v>
      </c>
      <c r="BE197" s="262">
        <v>0.79262061538611661</v>
      </c>
      <c r="BF197" s="262">
        <v>0.82839904063105596</v>
      </c>
      <c r="BG197" s="262">
        <v>0.8050480884328135</v>
      </c>
      <c r="BH197" s="262">
        <v>0.81625710244016569</v>
      </c>
      <c r="BI197" s="262">
        <v>0.75109646994893042</v>
      </c>
      <c r="BJ197" s="262">
        <v>0.77756735924737186</v>
      </c>
      <c r="BK197" s="262">
        <v>0.82593877983004482</v>
      </c>
      <c r="BL197" s="262">
        <v>0.74801613968098912</v>
      </c>
      <c r="BM197" s="262">
        <v>0.79434443236655139</v>
      </c>
      <c r="BN197" s="262">
        <v>0.80882833023588052</v>
      </c>
      <c r="BO197" s="262">
        <v>0.78062438503748122</v>
      </c>
      <c r="BP197" s="262">
        <v>0.76376749833142088</v>
      </c>
    </row>
    <row r="198" spans="2:68" x14ac:dyDescent="0.25">
      <c r="C198" s="254" t="s">
        <v>730</v>
      </c>
      <c r="D198" s="255">
        <f>SUMPRODUCT($J$2:$BP$2,J198:BP198)/$I$2</f>
        <v>0.53438690164166003</v>
      </c>
      <c r="E198" s="260">
        <f>SUMPRODUCT($J$2:$BP$2,J198:BP198)</f>
        <v>10247.937612782114</v>
      </c>
      <c r="F198" s="255">
        <f>SUMPRODUCT($J$3:$BP$3,J198:BP198)/$I$3</f>
        <v>0.54530414639415192</v>
      </c>
      <c r="G198" s="260">
        <f>SUMPRODUCT($J$3:$BP$3,J198:BP198)</f>
        <v>28222379.687873252</v>
      </c>
      <c r="H198" s="255">
        <f>CORREL($J$4:$BP$4,J198:BP198)</f>
        <v>-0.10496667473333582</v>
      </c>
      <c r="I198" s="260">
        <f>D198/F198*100</f>
        <v>97.997953101093643</v>
      </c>
      <c r="J198" s="262">
        <v>0.76681637051720508</v>
      </c>
      <c r="K198" s="262">
        <v>0.65377191329945505</v>
      </c>
      <c r="L198" s="262">
        <v>0.68733450195408574</v>
      </c>
      <c r="M198" s="262">
        <v>0.69338810495013503</v>
      </c>
      <c r="N198" s="262">
        <v>0.60965895525386804</v>
      </c>
      <c r="O198" s="262">
        <v>0.59850428610917195</v>
      </c>
      <c r="P198" s="262">
        <v>0.59277446988631421</v>
      </c>
      <c r="Q198" s="262">
        <v>0.6407211165164014</v>
      </c>
      <c r="R198" s="262">
        <v>0.64698489048377961</v>
      </c>
      <c r="S198" s="262">
        <v>0.61315745328394822</v>
      </c>
      <c r="T198" s="262">
        <v>0.61366453481363137</v>
      </c>
      <c r="U198" s="262">
        <v>0.66164008302271538</v>
      </c>
      <c r="V198" s="262">
        <v>0.55343428950216556</v>
      </c>
      <c r="W198" s="262">
        <v>0.57306180359718484</v>
      </c>
      <c r="X198" s="262">
        <v>0.45698741848179386</v>
      </c>
      <c r="Y198" s="262">
        <v>0.54653304943130443</v>
      </c>
      <c r="Z198" s="262">
        <v>0.52332286326371158</v>
      </c>
      <c r="AA198" s="262">
        <v>0.60727983780050288</v>
      </c>
      <c r="AB198" s="262">
        <v>0.55404267586882827</v>
      </c>
      <c r="AC198" s="262">
        <v>0.52451409581058883</v>
      </c>
      <c r="AD198" s="262">
        <v>0.5608756033700466</v>
      </c>
      <c r="AE198" s="262">
        <v>0.58823258943947754</v>
      </c>
      <c r="AF198" s="262">
        <v>0.57689553274221872</v>
      </c>
      <c r="AG198" s="262">
        <v>0.58626346824283915</v>
      </c>
      <c r="AH198" s="262">
        <v>0.55267450732640466</v>
      </c>
      <c r="AI198" s="262">
        <v>0.54220348499364213</v>
      </c>
      <c r="AJ198" s="262">
        <v>0.57374214047377314</v>
      </c>
      <c r="AK198" s="262">
        <v>0.51682830613277042</v>
      </c>
      <c r="AL198" s="262">
        <v>0.5521851995937751</v>
      </c>
      <c r="AM198" s="262">
        <v>0.64585148169752404</v>
      </c>
      <c r="AN198" s="262">
        <v>0.50584038948802468</v>
      </c>
      <c r="AO198" s="262">
        <v>0.54579207012427466</v>
      </c>
      <c r="AP198" s="262">
        <v>0.52589989833846851</v>
      </c>
      <c r="AQ198" s="262">
        <v>0.50789696861727318</v>
      </c>
      <c r="AR198" s="262">
        <v>0.44593904541807411</v>
      </c>
      <c r="AS198" s="262">
        <v>0.4513575537743702</v>
      </c>
      <c r="AT198" s="262">
        <v>0.53128922457200622</v>
      </c>
      <c r="AU198" s="262">
        <v>0.54393303091362977</v>
      </c>
      <c r="AV198" s="262">
        <v>0.4887942623297063</v>
      </c>
      <c r="AW198" s="262">
        <v>0.44048594401538826</v>
      </c>
      <c r="AX198" s="262">
        <v>0.5033759940897431</v>
      </c>
      <c r="AY198" s="262">
        <v>0.48001598773671783</v>
      </c>
      <c r="AZ198" s="262">
        <v>0.48393133196790461</v>
      </c>
      <c r="BA198" s="262">
        <v>0.47823135417108997</v>
      </c>
      <c r="BB198" s="262">
        <v>0.53853688636865971</v>
      </c>
      <c r="BC198" s="262">
        <v>0.56496562047373367</v>
      </c>
      <c r="BD198" s="262">
        <v>0.49229632161003417</v>
      </c>
      <c r="BE198" s="262">
        <v>0.46036170429737816</v>
      </c>
      <c r="BF198" s="262">
        <v>0.49847483858018832</v>
      </c>
      <c r="BG198" s="262">
        <v>0.48517852586173044</v>
      </c>
      <c r="BH198" s="262">
        <v>0.45669311796807288</v>
      </c>
      <c r="BI198" s="262">
        <v>0.42722819890428881</v>
      </c>
      <c r="BJ198" s="262">
        <v>0.50451218051898827</v>
      </c>
      <c r="BK198" s="262">
        <v>0.50709455305189588</v>
      </c>
      <c r="BL198" s="262">
        <v>0.46799026707310099</v>
      </c>
      <c r="BM198" s="262">
        <v>0.49580309753560375</v>
      </c>
      <c r="BN198" s="262">
        <v>0.46121432839718091</v>
      </c>
      <c r="BO198" s="262">
        <v>0.44275500865189532</v>
      </c>
      <c r="BP198" s="262">
        <v>0.37157384757284445</v>
      </c>
    </row>
    <row r="199" spans="2:68" x14ac:dyDescent="0.25">
      <c r="C199" s="254" t="s">
        <v>731</v>
      </c>
      <c r="D199" s="255">
        <f>SUMPRODUCT($J$2:$BP$2,J199:BP199)/$I$2</f>
        <v>0.51850876766320741</v>
      </c>
      <c r="E199" s="260">
        <f>SUMPRODUCT($J$2:$BP$2,J199:BP199)</f>
        <v>9943.4426374773284</v>
      </c>
      <c r="F199" s="255">
        <f>SUMPRODUCT($J$3:$BP$3,J199:BP199)/$I$3</f>
        <v>0.52441150618668797</v>
      </c>
      <c r="G199" s="260">
        <f>SUMPRODUCT($J$3:$BP$3,J199:BP199)</f>
        <v>27141074.826143894</v>
      </c>
      <c r="H199" s="255">
        <f>CORREL($J$4:$BP$4,J199:BP199)</f>
        <v>-1.5245290428252282E-2</v>
      </c>
      <c r="I199" s="260">
        <f>D199/F199*100</f>
        <v>98.874407129926851</v>
      </c>
      <c r="J199" s="262">
        <v>0.96422120013929824</v>
      </c>
      <c r="K199" s="262">
        <v>0.81335833511398736</v>
      </c>
      <c r="L199" s="262">
        <v>0.58015380153592633</v>
      </c>
      <c r="M199" s="262">
        <v>0.63275376429453134</v>
      </c>
      <c r="N199" s="262">
        <v>0.57608545575046077</v>
      </c>
      <c r="O199" s="262">
        <v>0.63107718588031692</v>
      </c>
      <c r="P199" s="262">
        <v>0.56115686500974904</v>
      </c>
      <c r="Q199" s="262">
        <v>0.5075824301503099</v>
      </c>
      <c r="R199" s="262">
        <v>0.6544910350725951</v>
      </c>
      <c r="S199" s="262">
        <v>0.57834806644659442</v>
      </c>
      <c r="T199" s="262">
        <v>0.5779458814654107</v>
      </c>
      <c r="U199" s="262">
        <v>0.62365789809087868</v>
      </c>
      <c r="V199" s="262">
        <v>0.5307891425322756</v>
      </c>
      <c r="W199" s="262">
        <v>0.56755529055817144</v>
      </c>
      <c r="X199" s="262">
        <v>0.41637503109017221</v>
      </c>
      <c r="Y199" s="262">
        <v>0.35035057517391743</v>
      </c>
      <c r="Z199" s="262">
        <v>0.47354350278284485</v>
      </c>
      <c r="AA199" s="262">
        <v>0.52181473159400027</v>
      </c>
      <c r="AB199" s="262">
        <v>0.53441328452386871</v>
      </c>
      <c r="AC199" s="262">
        <v>0.42798689418242125</v>
      </c>
      <c r="AD199" s="262">
        <v>0.51122629316175849</v>
      </c>
      <c r="AE199" s="262">
        <v>0.60610925643766622</v>
      </c>
      <c r="AF199" s="262">
        <v>0.55223140294067352</v>
      </c>
      <c r="AG199" s="262">
        <v>0.60628082703127384</v>
      </c>
      <c r="AH199" s="262">
        <v>0.47630758127022732</v>
      </c>
      <c r="AI199" s="262">
        <v>0.57917004843961273</v>
      </c>
      <c r="AJ199" s="262">
        <v>0.56165938059708731</v>
      </c>
      <c r="AK199" s="262">
        <v>0.49187287397114232</v>
      </c>
      <c r="AL199" s="262">
        <v>0.59763482255235756</v>
      </c>
      <c r="AM199" s="262">
        <v>0.60897825476620804</v>
      </c>
      <c r="AN199" s="262">
        <v>0.50737303160250602</v>
      </c>
      <c r="AO199" s="262">
        <v>0.50192559715490503</v>
      </c>
      <c r="AP199" s="262">
        <v>0.53198630057902696</v>
      </c>
      <c r="AQ199" s="262">
        <v>0.41784274875665112</v>
      </c>
      <c r="AR199" s="262">
        <v>0.41930633988923699</v>
      </c>
      <c r="AS199" s="262">
        <v>0.42445954456446766</v>
      </c>
      <c r="AT199" s="262">
        <v>0.51870672794353179</v>
      </c>
      <c r="AU199" s="262">
        <v>0.52170179241018433</v>
      </c>
      <c r="AV199" s="262">
        <v>0.51692167775343056</v>
      </c>
      <c r="AW199" s="262">
        <v>0.42201295158519081</v>
      </c>
      <c r="AX199" s="262">
        <v>0.50616681768172522</v>
      </c>
      <c r="AY199" s="262">
        <v>0.51588969629610748</v>
      </c>
      <c r="AZ199" s="262">
        <v>0.50660814417961397</v>
      </c>
      <c r="BA199" s="262">
        <v>0.49458439751055061</v>
      </c>
      <c r="BB199" s="262">
        <v>0.50485885165797528</v>
      </c>
      <c r="BC199" s="262">
        <v>0.51437419510286841</v>
      </c>
      <c r="BD199" s="262">
        <v>0.52565966611903603</v>
      </c>
      <c r="BE199" s="262">
        <v>0.43590395735819187</v>
      </c>
      <c r="BF199" s="262">
        <v>0.46908463297568731</v>
      </c>
      <c r="BG199" s="262">
        <v>0.49243076224017751</v>
      </c>
      <c r="BH199" s="262">
        <v>0.48391749415102336</v>
      </c>
      <c r="BI199" s="262">
        <v>0.41664034100200387</v>
      </c>
      <c r="BJ199" s="262">
        <v>0.40311648474879763</v>
      </c>
      <c r="BK199" s="262">
        <v>0.4438337864299608</v>
      </c>
      <c r="BL199" s="262">
        <v>0.37066177133209927</v>
      </c>
      <c r="BM199" s="262">
        <v>0.43375126844853962</v>
      </c>
      <c r="BN199" s="262">
        <v>0.42688065041023338</v>
      </c>
      <c r="BO199" s="262">
        <v>0.41203763247071118</v>
      </c>
      <c r="BP199" s="262">
        <v>0.41405143984728721</v>
      </c>
    </row>
    <row r="200" spans="2:68" x14ac:dyDescent="0.25">
      <c r="C200" s="254" t="s">
        <v>732</v>
      </c>
      <c r="D200" s="255">
        <f>SUMPRODUCT($J$2:$BP$2,J200:BP200)/$I$2</f>
        <v>0.57283909680046385</v>
      </c>
      <c r="E200" s="260">
        <f>SUMPRODUCT($J$2:$BP$2,J200:BP200)</f>
        <v>10985.335359342496</v>
      </c>
      <c r="F200" s="255">
        <f>SUMPRODUCT($J$3:$BP$3,J200:BP200)/$I$3</f>
        <v>0.58861383106893106</v>
      </c>
      <c r="G200" s="260">
        <f>SUMPRODUCT($J$3:$BP$3,J200:BP200)</f>
        <v>30463885.411121849</v>
      </c>
      <c r="H200" s="255">
        <f>CORREL($J$4:$BP$4,J200:BP200)</f>
        <v>-0.13621055795410214</v>
      </c>
      <c r="I200" s="260">
        <f>D200/F200*100</f>
        <v>97.32001977598452</v>
      </c>
      <c r="J200" s="262">
        <v>1.0000000000000002</v>
      </c>
      <c r="K200" s="262">
        <v>0.8873482059701181</v>
      </c>
      <c r="L200" s="262">
        <v>0.68007991227757258</v>
      </c>
      <c r="M200" s="262">
        <v>0.74046444127537603</v>
      </c>
      <c r="N200" s="262">
        <v>0.68518408449962576</v>
      </c>
      <c r="O200" s="262">
        <v>0.65996978166252929</v>
      </c>
      <c r="P200" s="262">
        <v>0.67181772780443461</v>
      </c>
      <c r="Q200" s="262">
        <v>0.65181464608201789</v>
      </c>
      <c r="R200" s="262">
        <v>0.77012170737440977</v>
      </c>
      <c r="S200" s="262">
        <v>0.70740554387498111</v>
      </c>
      <c r="T200" s="262">
        <v>0.68657036552301343</v>
      </c>
      <c r="U200" s="262">
        <v>0.71202544861618888</v>
      </c>
      <c r="V200" s="262">
        <v>0.63877930891424628</v>
      </c>
      <c r="W200" s="262">
        <v>0.70203609538422984</v>
      </c>
      <c r="X200" s="262">
        <v>0.51876852673776197</v>
      </c>
      <c r="Y200" s="262">
        <v>0.59144073750798964</v>
      </c>
      <c r="Z200" s="262">
        <v>0.53720949439538568</v>
      </c>
      <c r="AA200" s="262">
        <v>0.60392134241332718</v>
      </c>
      <c r="AB200" s="262">
        <v>0.64465348645097176</v>
      </c>
      <c r="AC200" s="262">
        <v>0.53725878771498436</v>
      </c>
      <c r="AD200" s="262">
        <v>0.65145427344583606</v>
      </c>
      <c r="AE200" s="262">
        <v>0.68412349569256536</v>
      </c>
      <c r="AF200" s="262">
        <v>0.62854655725367736</v>
      </c>
      <c r="AG200" s="262">
        <v>0.67251428036040983</v>
      </c>
      <c r="AH200" s="262">
        <v>0.51720313975268506</v>
      </c>
      <c r="AI200" s="262">
        <v>0.63876084040811498</v>
      </c>
      <c r="AJ200" s="262">
        <v>0.61197134413138454</v>
      </c>
      <c r="AK200" s="262">
        <v>0.56813518928285378</v>
      </c>
      <c r="AL200" s="262">
        <v>0.60709640343630822</v>
      </c>
      <c r="AM200" s="262">
        <v>0.67021187715588015</v>
      </c>
      <c r="AN200" s="262">
        <v>0.59014059604769764</v>
      </c>
      <c r="AO200" s="262">
        <v>0.59370703563024385</v>
      </c>
      <c r="AP200" s="262">
        <v>0.59732018877017323</v>
      </c>
      <c r="AQ200" s="262">
        <v>0.45875731082028531</v>
      </c>
      <c r="AR200" s="262">
        <v>0.45201543010826961</v>
      </c>
      <c r="AS200" s="262">
        <v>0.58809950899150942</v>
      </c>
      <c r="AT200" s="262">
        <v>0.60896986537391917</v>
      </c>
      <c r="AU200" s="262">
        <v>0.57170900371980526</v>
      </c>
      <c r="AV200" s="262">
        <v>0.54768326587025107</v>
      </c>
      <c r="AW200" s="262">
        <v>0.37192368929444986</v>
      </c>
      <c r="AX200" s="262">
        <v>0.57410234619607614</v>
      </c>
      <c r="AY200" s="262">
        <v>0.49290046783613117</v>
      </c>
      <c r="AZ200" s="262">
        <v>0.51858455451342633</v>
      </c>
      <c r="BA200" s="262">
        <v>0.50929576852707581</v>
      </c>
      <c r="BB200" s="262">
        <v>0.54100064970006201</v>
      </c>
      <c r="BC200" s="262">
        <v>0.57558962323408425</v>
      </c>
      <c r="BD200" s="262">
        <v>0.4861601450766212</v>
      </c>
      <c r="BE200" s="262">
        <v>0.50302141405090539</v>
      </c>
      <c r="BF200" s="262">
        <v>0.51756431728846597</v>
      </c>
      <c r="BG200" s="262">
        <v>0.53796251225420277</v>
      </c>
      <c r="BH200" s="262">
        <v>0.50061318431331603</v>
      </c>
      <c r="BI200" s="262">
        <v>0.44009025565633181</v>
      </c>
      <c r="BJ200" s="262">
        <v>0.45075961302024165</v>
      </c>
      <c r="BK200" s="262">
        <v>0.50400921053965375</v>
      </c>
      <c r="BL200" s="262">
        <v>0.36198264652189371</v>
      </c>
      <c r="BM200" s="262">
        <v>0.45301160444998573</v>
      </c>
      <c r="BN200" s="262">
        <v>0.44498426431520816</v>
      </c>
      <c r="BO200" s="262">
        <v>0.4517078605929481</v>
      </c>
      <c r="BP200" s="262">
        <v>0.45219683395461002</v>
      </c>
    </row>
    <row r="201" spans="2:68" x14ac:dyDescent="0.25">
      <c r="B201" s="254" t="s">
        <v>733</v>
      </c>
      <c r="C201" s="254" t="s">
        <v>734</v>
      </c>
      <c r="D201" s="255">
        <f t="shared" si="13"/>
        <v>2.7739218855921153E-2</v>
      </c>
      <c r="E201" s="260">
        <f t="shared" si="14"/>
        <v>531.95499999999993</v>
      </c>
      <c r="F201" s="255">
        <f t="shared" si="15"/>
        <v>2.5019966544489174E-2</v>
      </c>
      <c r="G201" s="260">
        <f t="shared" si="16"/>
        <v>1294915.8745000006</v>
      </c>
      <c r="H201" s="255">
        <f t="shared" si="17"/>
        <v>5.5447042756619866E-2</v>
      </c>
      <c r="I201" s="260">
        <f t="shared" si="18"/>
        <v>110.8683291266467</v>
      </c>
      <c r="J201" s="262">
        <v>7.4999999999999997E-3</v>
      </c>
      <c r="K201" s="262">
        <v>7.4999999999999997E-3</v>
      </c>
      <c r="L201" s="262">
        <v>7.4999999999999997E-3</v>
      </c>
      <c r="M201" s="262">
        <v>7.7499999999999999E-3</v>
      </c>
      <c r="N201" s="262">
        <v>7.7499999999999999E-3</v>
      </c>
      <c r="O201" s="262">
        <v>7.7499999999999999E-3</v>
      </c>
      <c r="P201" s="262">
        <v>7.7499999999999999E-3</v>
      </c>
      <c r="Q201" s="262">
        <v>7.7499999999999999E-3</v>
      </c>
      <c r="R201" s="262">
        <v>7.7499999999999999E-3</v>
      </c>
      <c r="S201" s="262">
        <v>8.7499999999999991E-3</v>
      </c>
      <c r="T201" s="262">
        <v>1.0750000000000001E-2</v>
      </c>
      <c r="U201" s="262">
        <v>8.7499999999999991E-3</v>
      </c>
      <c r="V201" s="262">
        <v>8.7499999999999991E-3</v>
      </c>
      <c r="W201" s="262">
        <v>1.4249999999999999E-2</v>
      </c>
      <c r="X201" s="262">
        <v>2.0000000000000004E-2</v>
      </c>
      <c r="Y201" s="262">
        <v>1.6500000000000001E-2</v>
      </c>
      <c r="Z201" s="262">
        <v>1.525E-2</v>
      </c>
      <c r="AA201" s="262">
        <v>1.6500000000000001E-2</v>
      </c>
      <c r="AB201" s="262">
        <v>7.2499999999999995E-3</v>
      </c>
      <c r="AC201" s="262">
        <v>3.5749999999999997E-2</v>
      </c>
      <c r="AD201" s="262">
        <v>1.0000000000000002E-2</v>
      </c>
      <c r="AE201" s="262">
        <v>1.3500000000000002E-2</v>
      </c>
      <c r="AF201" s="262">
        <v>1.3500000000000002E-2</v>
      </c>
      <c r="AG201" s="262">
        <v>1.3500000000000002E-2</v>
      </c>
      <c r="AH201" s="262">
        <v>1.3500000000000002E-2</v>
      </c>
      <c r="AI201" s="262">
        <v>1.3500000000000002E-2</v>
      </c>
      <c r="AJ201" s="262">
        <v>1.3500000000000002E-2</v>
      </c>
      <c r="AK201" s="262">
        <v>1.3500000000000002E-2</v>
      </c>
      <c r="AL201" s="262">
        <v>1.3500000000000002E-2</v>
      </c>
      <c r="AM201" s="262">
        <v>1.2750000000000001E-2</v>
      </c>
      <c r="AN201" s="262">
        <v>1.2750000000000001E-2</v>
      </c>
      <c r="AO201" s="262">
        <v>1.3500000000000002E-2</v>
      </c>
      <c r="AP201" s="262">
        <v>1.3500000000000002E-2</v>
      </c>
      <c r="AQ201" s="262">
        <v>2.375E-2</v>
      </c>
      <c r="AR201" s="262">
        <v>4.0000000000000008E-2</v>
      </c>
      <c r="AS201" s="262">
        <v>3.125E-2</v>
      </c>
      <c r="AT201" s="262">
        <v>2.8999999999999998E-2</v>
      </c>
      <c r="AU201" s="262">
        <v>2.1750000000000002E-2</v>
      </c>
      <c r="AV201" s="262">
        <v>3.125E-2</v>
      </c>
      <c r="AW201" s="262">
        <v>4.2250000000000003E-2</v>
      </c>
      <c r="AX201" s="262">
        <v>3.2000000000000001E-2</v>
      </c>
      <c r="AY201" s="262">
        <v>3.2000000000000001E-2</v>
      </c>
      <c r="AZ201" s="262">
        <v>3.7249999999999998E-2</v>
      </c>
      <c r="BA201" s="262">
        <v>3.3000000000000002E-2</v>
      </c>
      <c r="BB201" s="262">
        <v>3.15E-2</v>
      </c>
      <c r="BC201" s="262">
        <v>3.15E-2</v>
      </c>
      <c r="BD201" s="262">
        <v>3.15E-2</v>
      </c>
      <c r="BE201" s="262">
        <v>4.3000000000000003E-2</v>
      </c>
      <c r="BF201" s="262">
        <v>4.1250000000000002E-2</v>
      </c>
      <c r="BG201" s="262">
        <v>5.0500000000000003E-2</v>
      </c>
      <c r="BH201" s="262">
        <v>5.0500000000000003E-2</v>
      </c>
      <c r="BI201" s="262">
        <v>6.9499999999999992E-2</v>
      </c>
      <c r="BJ201" s="262">
        <v>5.1500000000000004E-2</v>
      </c>
      <c r="BK201" s="262">
        <v>5.3000000000000005E-2</v>
      </c>
      <c r="BL201" s="262">
        <v>6.8000000000000005E-2</v>
      </c>
      <c r="BM201" s="262">
        <v>5.8999999999999997E-2</v>
      </c>
      <c r="BN201" s="262">
        <v>7.2499999999999995E-2</v>
      </c>
      <c r="BO201" s="262">
        <v>7.2499999999999995E-2</v>
      </c>
      <c r="BP201" s="262">
        <v>9.8000000000000004E-2</v>
      </c>
    </row>
    <row r="202" spans="2:68" x14ac:dyDescent="0.25">
      <c r="C202" s="254" t="s">
        <v>735</v>
      </c>
      <c r="D202" s="255">
        <f t="shared" si="13"/>
        <v>6.6946529697032894E-2</v>
      </c>
      <c r="E202" s="260">
        <f t="shared" si="14"/>
        <v>1283.8335999999999</v>
      </c>
      <c r="F202" s="255">
        <f t="shared" si="15"/>
        <v>6.3130941549947542E-2</v>
      </c>
      <c r="G202" s="260">
        <f t="shared" si="16"/>
        <v>3267360.8192000003</v>
      </c>
      <c r="H202" s="255">
        <f t="shared" si="17"/>
        <v>5.6604402390273652E-2</v>
      </c>
      <c r="I202" s="260">
        <f t="shared" si="18"/>
        <v>106.04392719862503</v>
      </c>
      <c r="J202" s="262">
        <v>2.8800000000000003E-2</v>
      </c>
      <c r="K202" s="262">
        <v>2.8800000000000003E-2</v>
      </c>
      <c r="L202" s="262">
        <v>2.8800000000000003E-2</v>
      </c>
      <c r="M202" s="262">
        <v>2.4320000000000001E-2</v>
      </c>
      <c r="N202" s="262">
        <v>2.4320000000000001E-2</v>
      </c>
      <c r="O202" s="262">
        <v>2.4320000000000001E-2</v>
      </c>
      <c r="P202" s="262">
        <v>2.4320000000000001E-2</v>
      </c>
      <c r="Q202" s="262">
        <v>2.4320000000000001E-2</v>
      </c>
      <c r="R202" s="262">
        <v>1.7920000000000002E-2</v>
      </c>
      <c r="S202" s="262">
        <v>3.0720000000000001E-2</v>
      </c>
      <c r="T202" s="262">
        <v>3.3280000000000004E-2</v>
      </c>
      <c r="U202" s="262">
        <v>5.568E-2</v>
      </c>
      <c r="V202" s="262">
        <v>3.9039999999999998E-2</v>
      </c>
      <c r="W202" s="262">
        <v>3.6479999999999999E-2</v>
      </c>
      <c r="X202" s="262">
        <v>3.6479999999999999E-2</v>
      </c>
      <c r="Y202" s="262">
        <v>3.6479999999999999E-2</v>
      </c>
      <c r="Z202" s="262">
        <v>3.6479999999999999E-2</v>
      </c>
      <c r="AA202" s="262">
        <v>3.5200000000000002E-2</v>
      </c>
      <c r="AB202" s="262">
        <v>3.2000000000000001E-2</v>
      </c>
      <c r="AC202" s="262">
        <v>3.7760000000000002E-2</v>
      </c>
      <c r="AD202" s="262">
        <v>4.5440000000000001E-2</v>
      </c>
      <c r="AE202" s="262">
        <v>5.4399999999999997E-2</v>
      </c>
      <c r="AF202" s="262">
        <v>4.9280000000000004E-2</v>
      </c>
      <c r="AG202" s="262">
        <v>4.2880000000000001E-2</v>
      </c>
      <c r="AH202" s="262">
        <v>4.2880000000000001E-2</v>
      </c>
      <c r="AI202" s="262">
        <v>4.2880000000000001E-2</v>
      </c>
      <c r="AJ202" s="262">
        <v>4.9280000000000004E-2</v>
      </c>
      <c r="AK202" s="262">
        <v>4.224E-2</v>
      </c>
      <c r="AL202" s="262">
        <v>4.9280000000000004E-2</v>
      </c>
      <c r="AM202" s="262">
        <v>6.08E-2</v>
      </c>
      <c r="AN202" s="262">
        <v>6.08E-2</v>
      </c>
      <c r="AO202" s="262">
        <v>4.8000000000000001E-2</v>
      </c>
      <c r="AP202" s="262">
        <v>4.8000000000000001E-2</v>
      </c>
      <c r="AQ202" s="262">
        <v>6.4640000000000003E-2</v>
      </c>
      <c r="AR202" s="262">
        <v>4.9920000000000006E-2</v>
      </c>
      <c r="AS202" s="262">
        <v>6.9120000000000001E-2</v>
      </c>
      <c r="AT202" s="262">
        <v>6.08E-2</v>
      </c>
      <c r="AU202" s="262">
        <v>8.1920000000000007E-2</v>
      </c>
      <c r="AV202" s="262">
        <v>8.0640000000000003E-2</v>
      </c>
      <c r="AW202" s="262">
        <v>8.0640000000000003E-2</v>
      </c>
      <c r="AX202" s="262">
        <v>9.0880000000000002E-2</v>
      </c>
      <c r="AY202" s="262">
        <v>6.9760000000000003E-2</v>
      </c>
      <c r="AZ202" s="262">
        <v>9.0880000000000002E-2</v>
      </c>
      <c r="BA202" s="262">
        <v>0.11008</v>
      </c>
      <c r="BB202" s="262">
        <v>0.12991999999999998</v>
      </c>
      <c r="BC202" s="262">
        <v>0.14848</v>
      </c>
      <c r="BD202" s="262">
        <v>0.12415999999999999</v>
      </c>
      <c r="BE202" s="262">
        <v>0.12479999999999999</v>
      </c>
      <c r="BF202" s="262">
        <v>9.920000000000001E-2</v>
      </c>
      <c r="BG202" s="262">
        <v>8.3840000000000012E-2</v>
      </c>
      <c r="BH202" s="262">
        <v>9.920000000000001E-2</v>
      </c>
      <c r="BI202" s="262">
        <v>0.11392000000000001</v>
      </c>
      <c r="BJ202" s="262">
        <v>6.720000000000001E-2</v>
      </c>
      <c r="BK202" s="262">
        <v>9.4079999999999997E-2</v>
      </c>
      <c r="BL202" s="262">
        <v>0.10304000000000001</v>
      </c>
      <c r="BM202" s="262">
        <v>0.11392000000000001</v>
      </c>
      <c r="BN202" s="262">
        <v>0.13632</v>
      </c>
      <c r="BO202" s="262">
        <v>0.13632</v>
      </c>
      <c r="BP202" s="262">
        <v>0.15231999999999998</v>
      </c>
    </row>
    <row r="203" spans="2:68" x14ac:dyDescent="0.25">
      <c r="C203" s="254" t="s">
        <v>736</v>
      </c>
      <c r="D203" s="255">
        <f t="shared" si="13"/>
        <v>3.6121770871356304E-2</v>
      </c>
      <c r="E203" s="260">
        <f t="shared" si="14"/>
        <v>692.70719999999983</v>
      </c>
      <c r="F203" s="255">
        <f t="shared" si="15"/>
        <v>3.1517729976253642E-2</v>
      </c>
      <c r="G203" s="260">
        <f t="shared" si="16"/>
        <v>1631209.5702400003</v>
      </c>
      <c r="H203" s="255">
        <f t="shared" si="17"/>
        <v>8.6542394040097573E-2</v>
      </c>
      <c r="I203" s="260">
        <f t="shared" si="18"/>
        <v>114.60778075886644</v>
      </c>
      <c r="J203" s="262">
        <v>6.7200000000000003E-3</v>
      </c>
      <c r="K203" s="262">
        <v>6.7200000000000003E-3</v>
      </c>
      <c r="L203" s="262">
        <v>6.7200000000000003E-3</v>
      </c>
      <c r="M203" s="262">
        <v>6.0800000000000003E-3</v>
      </c>
      <c r="N203" s="262">
        <v>6.0800000000000003E-3</v>
      </c>
      <c r="O203" s="262">
        <v>6.0800000000000003E-3</v>
      </c>
      <c r="P203" s="262">
        <v>6.0800000000000003E-3</v>
      </c>
      <c r="Q203" s="262">
        <v>6.0800000000000003E-3</v>
      </c>
      <c r="R203" s="262">
        <v>6.0800000000000003E-3</v>
      </c>
      <c r="S203" s="262">
        <v>6.7200000000000003E-3</v>
      </c>
      <c r="T203" s="262">
        <v>6.7200000000000003E-3</v>
      </c>
      <c r="U203" s="262">
        <v>6.7200000000000003E-3</v>
      </c>
      <c r="V203" s="262">
        <v>6.7200000000000003E-3</v>
      </c>
      <c r="W203" s="262">
        <v>1.6960000000000003E-2</v>
      </c>
      <c r="X203" s="262">
        <v>1.6960000000000003E-2</v>
      </c>
      <c r="Y203" s="262">
        <v>1.6960000000000003E-2</v>
      </c>
      <c r="Z203" s="262">
        <v>1.6960000000000003E-2</v>
      </c>
      <c r="AA203" s="262">
        <v>1.2480000000000002E-2</v>
      </c>
      <c r="AB203" s="262">
        <v>1.312E-2</v>
      </c>
      <c r="AC203" s="262">
        <v>1.504E-2</v>
      </c>
      <c r="AD203" s="262">
        <v>1.2800000000000001E-2</v>
      </c>
      <c r="AE203" s="262">
        <v>1.6E-2</v>
      </c>
      <c r="AF203" s="262">
        <v>1.6E-2</v>
      </c>
      <c r="AG203" s="262">
        <v>1.3440000000000001E-2</v>
      </c>
      <c r="AH203" s="262">
        <v>1.472E-2</v>
      </c>
      <c r="AI203" s="262">
        <v>1.472E-2</v>
      </c>
      <c r="AJ203" s="262">
        <v>1.8880000000000001E-2</v>
      </c>
      <c r="AK203" s="262">
        <v>1.8239999999999999E-2</v>
      </c>
      <c r="AL203" s="262">
        <v>1.8239999999999999E-2</v>
      </c>
      <c r="AM203" s="262">
        <v>1.9519999999999999E-2</v>
      </c>
      <c r="AN203" s="262">
        <v>4.3520000000000003E-2</v>
      </c>
      <c r="AO203" s="262">
        <v>1.8880000000000001E-2</v>
      </c>
      <c r="AP203" s="262">
        <v>2.368E-2</v>
      </c>
      <c r="AQ203" s="262">
        <v>2.1440000000000001E-2</v>
      </c>
      <c r="AR203" s="262">
        <v>0.04</v>
      </c>
      <c r="AS203" s="262">
        <v>0.04</v>
      </c>
      <c r="AT203" s="262">
        <v>3.456E-2</v>
      </c>
      <c r="AU203" s="262">
        <v>3.6479999999999999E-2</v>
      </c>
      <c r="AV203" s="262">
        <v>3.6159999999999998E-2</v>
      </c>
      <c r="AW203" s="262">
        <v>3.6479999999999999E-2</v>
      </c>
      <c r="AX203" s="262">
        <v>5.0880000000000002E-2</v>
      </c>
      <c r="AY203" s="262">
        <v>4.9280000000000004E-2</v>
      </c>
      <c r="AZ203" s="262">
        <v>5.1840000000000004E-2</v>
      </c>
      <c r="BA203" s="262">
        <v>6.5280000000000005E-2</v>
      </c>
      <c r="BB203" s="262">
        <v>7.2000000000000008E-2</v>
      </c>
      <c r="BC203" s="262">
        <v>7.7120000000000008E-2</v>
      </c>
      <c r="BD203" s="262">
        <v>6.3039999999999999E-2</v>
      </c>
      <c r="BE203" s="262">
        <v>6.3039999999999999E-2</v>
      </c>
      <c r="BF203" s="262">
        <v>5.6000000000000001E-2</v>
      </c>
      <c r="BG203" s="262">
        <v>4.8640000000000003E-2</v>
      </c>
      <c r="BH203" s="262">
        <v>5.6000000000000001E-2</v>
      </c>
      <c r="BI203" s="262">
        <v>9.7280000000000005E-2</v>
      </c>
      <c r="BJ203" s="262">
        <v>6.4000000000000001E-2</v>
      </c>
      <c r="BK203" s="262">
        <v>7.8400000000000011E-2</v>
      </c>
      <c r="BL203" s="262">
        <v>7.8400000000000011E-2</v>
      </c>
      <c r="BM203" s="262">
        <v>7.8400000000000011E-2</v>
      </c>
      <c r="BN203" s="262">
        <v>8.8639999999999997E-2</v>
      </c>
      <c r="BO203" s="262">
        <v>8.8639999999999997E-2</v>
      </c>
      <c r="BP203" s="262">
        <v>9.920000000000001E-2</v>
      </c>
    </row>
    <row r="204" spans="2:68" x14ac:dyDescent="0.25">
      <c r="B204" s="254" t="s">
        <v>737</v>
      </c>
      <c r="C204" s="254" t="s">
        <v>738</v>
      </c>
      <c r="D204" s="255">
        <f t="shared" si="13"/>
        <v>0.45893592324138299</v>
      </c>
      <c r="E204" s="260">
        <f t="shared" si="14"/>
        <v>8801.0142000000014</v>
      </c>
      <c r="F204" s="255">
        <f t="shared" si="15"/>
        <v>0.48395159555446488</v>
      </c>
      <c r="G204" s="260">
        <f t="shared" si="16"/>
        <v>25047060.013399996</v>
      </c>
      <c r="H204" s="255">
        <f t="shared" si="17"/>
        <v>-0.12443400479360359</v>
      </c>
      <c r="I204" s="260">
        <f t="shared" si="18"/>
        <v>94.830955710679831</v>
      </c>
      <c r="J204" s="262">
        <v>0.63634999999999997</v>
      </c>
      <c r="K204" s="262">
        <v>0.63634999999999997</v>
      </c>
      <c r="L204" s="262">
        <v>0.63634999999999997</v>
      </c>
      <c r="M204" s="262">
        <v>0.64969999999999994</v>
      </c>
      <c r="N204" s="262">
        <v>0.64080000000000004</v>
      </c>
      <c r="O204" s="262">
        <v>0.64080000000000004</v>
      </c>
      <c r="P204" s="262">
        <v>0.63634999999999997</v>
      </c>
      <c r="Q204" s="262">
        <v>0.63190000000000002</v>
      </c>
      <c r="R204" s="262">
        <v>0.66749999999999998</v>
      </c>
      <c r="S204" s="262">
        <v>0.62744999999999995</v>
      </c>
      <c r="T204" s="262">
        <v>0.60965000000000003</v>
      </c>
      <c r="U204" s="262">
        <v>0.61854999999999993</v>
      </c>
      <c r="V204" s="262">
        <v>0.56069999999999998</v>
      </c>
      <c r="W204" s="262">
        <v>0.58295000000000008</v>
      </c>
      <c r="X204" s="262">
        <v>0.59630000000000005</v>
      </c>
      <c r="Y204" s="262">
        <v>0.63190000000000002</v>
      </c>
      <c r="Z204" s="262">
        <v>0.55179999999999996</v>
      </c>
      <c r="AA204" s="262">
        <v>0.61409999999999998</v>
      </c>
      <c r="AB204" s="262">
        <v>0.55625000000000002</v>
      </c>
      <c r="AC204" s="262">
        <v>0.46725000000000005</v>
      </c>
      <c r="AD204" s="262">
        <v>0.59184999999999999</v>
      </c>
      <c r="AE204" s="262">
        <v>0.60965000000000003</v>
      </c>
      <c r="AF204" s="262">
        <v>0.52510000000000001</v>
      </c>
      <c r="AG204" s="262">
        <v>0.61409999999999998</v>
      </c>
      <c r="AH204" s="262">
        <v>0.45390000000000003</v>
      </c>
      <c r="AI204" s="262">
        <v>0.55625000000000002</v>
      </c>
      <c r="AJ204" s="262">
        <v>0.52510000000000001</v>
      </c>
      <c r="AK204" s="262">
        <v>0.51619999999999999</v>
      </c>
      <c r="AL204" s="262">
        <v>0.52954999999999997</v>
      </c>
      <c r="AM204" s="262">
        <v>0.51174999999999993</v>
      </c>
      <c r="AN204" s="262">
        <v>0.46280000000000004</v>
      </c>
      <c r="AO204" s="262">
        <v>0.51174999999999993</v>
      </c>
      <c r="AP204" s="262">
        <v>0.51619999999999999</v>
      </c>
      <c r="AQ204" s="262">
        <v>0.34710000000000002</v>
      </c>
      <c r="AR204" s="262">
        <v>0.34710000000000002</v>
      </c>
      <c r="AS204" s="262">
        <v>0.44055</v>
      </c>
      <c r="AT204" s="262">
        <v>0.43164999999999998</v>
      </c>
      <c r="AU204" s="262">
        <v>0.44945000000000002</v>
      </c>
      <c r="AV204" s="262">
        <v>0.41830000000000001</v>
      </c>
      <c r="AW204" s="262">
        <v>0.32484999999999997</v>
      </c>
      <c r="AX204" s="262">
        <v>0.34265000000000001</v>
      </c>
      <c r="AY204" s="262">
        <v>0.34710000000000002</v>
      </c>
      <c r="AZ204" s="262">
        <v>0.3382</v>
      </c>
      <c r="BA204" s="262">
        <v>0.33374999999999999</v>
      </c>
      <c r="BB204" s="262">
        <v>0.28034999999999999</v>
      </c>
      <c r="BC204" s="262">
        <v>0.28034999999999999</v>
      </c>
      <c r="BD204" s="262">
        <v>0.29815000000000003</v>
      </c>
      <c r="BE204" s="262">
        <v>0.29815000000000003</v>
      </c>
      <c r="BF204" s="262">
        <v>0.40050000000000002</v>
      </c>
      <c r="BG204" s="262">
        <v>0.39605000000000001</v>
      </c>
      <c r="BH204" s="262">
        <v>0.36045000000000005</v>
      </c>
      <c r="BI204" s="262">
        <v>0.27589999999999998</v>
      </c>
      <c r="BJ204" s="262">
        <v>0.3649</v>
      </c>
      <c r="BK204" s="262">
        <v>0.3649</v>
      </c>
      <c r="BL204" s="262">
        <v>0.3382</v>
      </c>
      <c r="BM204" s="262">
        <v>0.26255000000000001</v>
      </c>
      <c r="BN204" s="262">
        <v>0.24920000000000003</v>
      </c>
      <c r="BO204" s="262">
        <v>0.24920000000000003</v>
      </c>
      <c r="BP204" s="262">
        <v>0.24920000000000003</v>
      </c>
    </row>
    <row r="205" spans="2:68" x14ac:dyDescent="0.25">
      <c r="C205" s="254" t="s">
        <v>739</v>
      </c>
      <c r="D205" s="255">
        <f t="shared" si="13"/>
        <v>0.1647347619544246</v>
      </c>
      <c r="E205" s="260">
        <f t="shared" si="14"/>
        <v>3159.1185300000006</v>
      </c>
      <c r="F205" s="255">
        <f t="shared" si="15"/>
        <v>0.17993971702898059</v>
      </c>
      <c r="G205" s="260">
        <f t="shared" si="16"/>
        <v>9312834.03675</v>
      </c>
      <c r="H205" s="255">
        <f t="shared" si="17"/>
        <v>-0.20444307074617954</v>
      </c>
      <c r="I205" s="260">
        <f t="shared" si="18"/>
        <v>91.549972776656574</v>
      </c>
      <c r="J205" s="262">
        <v>0.27506999999999998</v>
      </c>
      <c r="K205" s="262">
        <v>0.27029999999999998</v>
      </c>
      <c r="L205" s="262">
        <v>0.28143000000000001</v>
      </c>
      <c r="M205" s="262">
        <v>0.27506999999999998</v>
      </c>
      <c r="N205" s="262">
        <v>0.27666000000000002</v>
      </c>
      <c r="O205" s="262">
        <v>0.27348</v>
      </c>
      <c r="P205" s="262">
        <v>0.25281000000000003</v>
      </c>
      <c r="Q205" s="262">
        <v>0.27506999999999998</v>
      </c>
      <c r="R205" s="262">
        <v>0.31481999999999999</v>
      </c>
      <c r="S205" s="262">
        <v>0.24486000000000002</v>
      </c>
      <c r="T205" s="262">
        <v>0.21624000000000002</v>
      </c>
      <c r="U205" s="262">
        <v>0.22577999999999998</v>
      </c>
      <c r="V205" s="262">
        <v>0.21465000000000001</v>
      </c>
      <c r="W205" s="262">
        <v>0.26394000000000001</v>
      </c>
      <c r="X205" s="262">
        <v>0.27825</v>
      </c>
      <c r="Y205" s="262">
        <v>0.30686999999999998</v>
      </c>
      <c r="Z205" s="262">
        <v>0.25599</v>
      </c>
      <c r="AA205" s="262">
        <v>0.24645</v>
      </c>
      <c r="AB205" s="262">
        <v>0.23849999999999999</v>
      </c>
      <c r="AC205" s="262">
        <v>0.19239000000000001</v>
      </c>
      <c r="AD205" s="262">
        <v>0.26711999999999997</v>
      </c>
      <c r="AE205" s="262">
        <v>0.24486000000000002</v>
      </c>
      <c r="AF205" s="262">
        <v>0.19397999999999999</v>
      </c>
      <c r="AG205" s="262">
        <v>0.22100999999999998</v>
      </c>
      <c r="AH205" s="262">
        <v>0.17649000000000001</v>
      </c>
      <c r="AI205" s="262">
        <v>0.20034000000000002</v>
      </c>
      <c r="AJ205" s="262">
        <v>0.18920999999999999</v>
      </c>
      <c r="AK205" s="262">
        <v>0.1908</v>
      </c>
      <c r="AL205" s="262">
        <v>0.1908</v>
      </c>
      <c r="AM205" s="262">
        <v>0.16218000000000002</v>
      </c>
      <c r="AN205" s="262">
        <v>0.16377</v>
      </c>
      <c r="AO205" s="262">
        <v>0.18920999999999999</v>
      </c>
      <c r="AP205" s="262">
        <v>0.1908</v>
      </c>
      <c r="AQ205" s="262">
        <v>0.11766</v>
      </c>
      <c r="AR205" s="262">
        <v>8.5860000000000006E-2</v>
      </c>
      <c r="AS205" s="262">
        <v>0.17013</v>
      </c>
      <c r="AT205" s="262">
        <v>0.15581999999999999</v>
      </c>
      <c r="AU205" s="262">
        <v>0.14628000000000002</v>
      </c>
      <c r="AV205" s="262">
        <v>0.12720000000000001</v>
      </c>
      <c r="AW205" s="262">
        <v>0.11448</v>
      </c>
      <c r="AX205" s="262">
        <v>0.10176</v>
      </c>
      <c r="AY205" s="262">
        <v>0.10176</v>
      </c>
      <c r="AZ205" s="262">
        <v>0.10176</v>
      </c>
      <c r="BA205" s="262">
        <v>9.3809999999999991E-2</v>
      </c>
      <c r="BB205" s="262">
        <v>6.9960000000000008E-2</v>
      </c>
      <c r="BC205" s="262">
        <v>7.6319999999999999E-2</v>
      </c>
      <c r="BD205" s="262">
        <v>7.6319999999999999E-2</v>
      </c>
      <c r="BE205" s="262">
        <v>7.6319999999999999E-2</v>
      </c>
      <c r="BF205" s="262">
        <v>0.13992000000000002</v>
      </c>
      <c r="BG205" s="262">
        <v>0.13674</v>
      </c>
      <c r="BH205" s="262">
        <v>0.11288999999999999</v>
      </c>
      <c r="BI205" s="262">
        <v>8.1090000000000009E-2</v>
      </c>
      <c r="BJ205" s="262">
        <v>0.12561</v>
      </c>
      <c r="BK205" s="262">
        <v>0.10335000000000001</v>
      </c>
      <c r="BL205" s="262">
        <v>0.10494000000000001</v>
      </c>
      <c r="BM205" s="262">
        <v>7.4729999999999991E-2</v>
      </c>
      <c r="BN205" s="262">
        <v>7.4729999999999991E-2</v>
      </c>
      <c r="BO205" s="262">
        <v>7.3140000000000011E-2</v>
      </c>
      <c r="BP205" s="262">
        <v>7.4729999999999991E-2</v>
      </c>
    </row>
    <row r="206" spans="2:68" x14ac:dyDescent="0.25">
      <c r="C206" s="254" t="s">
        <v>740</v>
      </c>
      <c r="D206" s="255">
        <f t="shared" si="13"/>
        <v>0.11453743025499297</v>
      </c>
      <c r="E206" s="260">
        <f t="shared" si="14"/>
        <v>2196.4843000000001</v>
      </c>
      <c r="F206" s="255">
        <f t="shared" si="15"/>
        <v>0.13075469761821495</v>
      </c>
      <c r="G206" s="260">
        <f t="shared" si="16"/>
        <v>6767248.6016400009</v>
      </c>
      <c r="H206" s="255">
        <f t="shared" si="17"/>
        <v>-0.1995677964313399</v>
      </c>
      <c r="I206" s="260">
        <f t="shared" si="18"/>
        <v>87.59718185378388</v>
      </c>
      <c r="J206" s="262">
        <v>0.28408</v>
      </c>
      <c r="K206" s="262">
        <v>0.28408</v>
      </c>
      <c r="L206" s="262">
        <v>0.28620000000000001</v>
      </c>
      <c r="M206" s="262">
        <v>0.25122</v>
      </c>
      <c r="N206" s="262">
        <v>0.26500000000000001</v>
      </c>
      <c r="O206" s="262">
        <v>0.23955999999999997</v>
      </c>
      <c r="P206" s="262">
        <v>0.23955999999999997</v>
      </c>
      <c r="Q206" s="262">
        <v>0.23637999999999998</v>
      </c>
      <c r="R206" s="262">
        <v>0.29574</v>
      </c>
      <c r="S206" s="262">
        <v>0.22896</v>
      </c>
      <c r="T206" s="262">
        <v>0.18762000000000001</v>
      </c>
      <c r="U206" s="262">
        <v>0.18973999999999999</v>
      </c>
      <c r="V206" s="262">
        <v>0.15687999999999999</v>
      </c>
      <c r="W206" s="262">
        <v>0.20457999999999998</v>
      </c>
      <c r="X206" s="262">
        <v>0.18337999999999999</v>
      </c>
      <c r="Y206" s="262">
        <v>0.23637999999999998</v>
      </c>
      <c r="Z206" s="262">
        <v>0.15051999999999999</v>
      </c>
      <c r="AA206" s="262">
        <v>0.19186</v>
      </c>
      <c r="AB206" s="262">
        <v>0.16006000000000001</v>
      </c>
      <c r="AC206" s="262">
        <v>0.11660000000000001</v>
      </c>
      <c r="AD206" s="262">
        <v>0.2014</v>
      </c>
      <c r="AE206" s="262">
        <v>0.20457999999999998</v>
      </c>
      <c r="AF206" s="262">
        <v>0.14097999999999999</v>
      </c>
      <c r="AG206" s="262">
        <v>0.20776</v>
      </c>
      <c r="AH206" s="262">
        <v>0.10918</v>
      </c>
      <c r="AI206" s="262">
        <v>0.15475999999999998</v>
      </c>
      <c r="AJ206" s="262">
        <v>0.11660000000000001</v>
      </c>
      <c r="AK206" s="262">
        <v>0.12719999999999998</v>
      </c>
      <c r="AL206" s="262">
        <v>0.13250000000000001</v>
      </c>
      <c r="AM206" s="262">
        <v>0.11024</v>
      </c>
      <c r="AN206" s="262">
        <v>8.9039999999999994E-2</v>
      </c>
      <c r="AO206" s="262">
        <v>0.11766</v>
      </c>
      <c r="AP206" s="262">
        <v>0.12083999999999999</v>
      </c>
      <c r="AQ206" s="262">
        <v>5.8300000000000005E-2</v>
      </c>
      <c r="AR206" s="262">
        <v>4.5579999999999996E-2</v>
      </c>
      <c r="AS206" s="262">
        <v>7.737999999999999E-2</v>
      </c>
      <c r="AT206" s="262">
        <v>7.5259999999999994E-2</v>
      </c>
      <c r="AU206" s="262">
        <v>8.2680000000000003E-2</v>
      </c>
      <c r="AV206" s="262">
        <v>7.5259999999999994E-2</v>
      </c>
      <c r="AW206" s="262">
        <v>6.6779999999999992E-2</v>
      </c>
      <c r="AX206" s="262">
        <v>5.6180000000000001E-2</v>
      </c>
      <c r="AY206" s="262">
        <v>5.6180000000000001E-2</v>
      </c>
      <c r="AZ206" s="262">
        <v>5.6180000000000001E-2</v>
      </c>
      <c r="BA206" s="262">
        <v>4.8759999999999998E-2</v>
      </c>
      <c r="BB206" s="262">
        <v>3.4979999999999997E-2</v>
      </c>
      <c r="BC206" s="262">
        <v>3.4979999999999997E-2</v>
      </c>
      <c r="BD206" s="262">
        <v>3.4979999999999997E-2</v>
      </c>
      <c r="BE206" s="262">
        <v>3.4979999999999997E-2</v>
      </c>
      <c r="BF206" s="262">
        <v>5.9360000000000003E-2</v>
      </c>
      <c r="BG206" s="262">
        <v>6.1479999999999993E-2</v>
      </c>
      <c r="BH206" s="262">
        <v>5.0879999999999995E-2</v>
      </c>
      <c r="BI206" s="262">
        <v>2.9680000000000002E-2</v>
      </c>
      <c r="BJ206" s="262">
        <v>6.9959999999999994E-2</v>
      </c>
      <c r="BK206" s="262">
        <v>5.9360000000000003E-2</v>
      </c>
      <c r="BL206" s="262">
        <v>4.8759999999999998E-2</v>
      </c>
      <c r="BM206" s="262">
        <v>3.0739999999999996E-2</v>
      </c>
      <c r="BN206" s="262">
        <v>3.3919999999999999E-2</v>
      </c>
      <c r="BO206" s="262">
        <v>3.3919999999999999E-2</v>
      </c>
      <c r="BP206" s="262">
        <v>3.3919999999999999E-2</v>
      </c>
    </row>
    <row r="207" spans="2:68" x14ac:dyDescent="0.25">
      <c r="C207" s="254" t="s">
        <v>741</v>
      </c>
      <c r="D207" s="255">
        <f t="shared" si="13"/>
        <v>0.16501512958231215</v>
      </c>
      <c r="E207" s="260">
        <f t="shared" si="14"/>
        <v>3164.49514</v>
      </c>
      <c r="F207" s="255">
        <f t="shared" si="15"/>
        <v>0.18718571725639696</v>
      </c>
      <c r="G207" s="260">
        <f t="shared" si="16"/>
        <v>9687852.952320002</v>
      </c>
      <c r="H207" s="255">
        <f t="shared" si="17"/>
        <v>-0.24412175421436891</v>
      </c>
      <c r="I207" s="260">
        <f t="shared" si="18"/>
        <v>88.155833682696667</v>
      </c>
      <c r="J207" s="262">
        <v>0.37365999999999999</v>
      </c>
      <c r="K207" s="262">
        <v>0.37365999999999999</v>
      </c>
      <c r="L207" s="262">
        <v>0.37679999999999997</v>
      </c>
      <c r="M207" s="262">
        <v>0.33912000000000003</v>
      </c>
      <c r="N207" s="262">
        <v>0.34382999999999997</v>
      </c>
      <c r="O207" s="262">
        <v>0.30458000000000002</v>
      </c>
      <c r="P207" s="262">
        <v>0.32341999999999999</v>
      </c>
      <c r="Q207" s="262">
        <v>0.31713999999999998</v>
      </c>
      <c r="R207" s="262">
        <v>0.38622000000000001</v>
      </c>
      <c r="S207" s="262">
        <v>0.29045000000000004</v>
      </c>
      <c r="T207" s="262">
        <v>0.25434000000000001</v>
      </c>
      <c r="U207" s="262">
        <v>0.26375999999999999</v>
      </c>
      <c r="V207" s="262">
        <v>0.2198</v>
      </c>
      <c r="W207" s="262">
        <v>0.29045000000000004</v>
      </c>
      <c r="X207" s="262">
        <v>0.29202</v>
      </c>
      <c r="Y207" s="262">
        <v>0.32184999999999997</v>
      </c>
      <c r="Z207" s="262">
        <v>0.20881000000000002</v>
      </c>
      <c r="AA207" s="262">
        <v>0.25434000000000001</v>
      </c>
      <c r="AB207" s="262">
        <v>0.22922000000000001</v>
      </c>
      <c r="AC207" s="262">
        <v>0.17897999999999997</v>
      </c>
      <c r="AD207" s="262">
        <v>0.26689999999999997</v>
      </c>
      <c r="AE207" s="262">
        <v>0.28888000000000003</v>
      </c>
      <c r="AF207" s="262">
        <v>0.20253000000000002</v>
      </c>
      <c r="AG207" s="262">
        <v>0.27632000000000001</v>
      </c>
      <c r="AH207" s="262">
        <v>0.17584000000000002</v>
      </c>
      <c r="AI207" s="262">
        <v>0.20567000000000002</v>
      </c>
      <c r="AJ207" s="262">
        <v>0.17897999999999997</v>
      </c>
      <c r="AK207" s="262">
        <v>0.18839999999999998</v>
      </c>
      <c r="AL207" s="262">
        <v>0.19153999999999999</v>
      </c>
      <c r="AM207" s="262">
        <v>0.18368999999999999</v>
      </c>
      <c r="AN207" s="262">
        <v>0.16956000000000002</v>
      </c>
      <c r="AO207" s="262">
        <v>0.17584000000000002</v>
      </c>
      <c r="AP207" s="262">
        <v>0.17584000000000002</v>
      </c>
      <c r="AQ207" s="262">
        <v>0.13658999999999999</v>
      </c>
      <c r="AR207" s="262">
        <v>0.11461</v>
      </c>
      <c r="AS207" s="262">
        <v>0.16328000000000001</v>
      </c>
      <c r="AT207" s="262">
        <v>0.11932</v>
      </c>
      <c r="AU207" s="262">
        <v>0.13188</v>
      </c>
      <c r="AV207" s="262">
        <v>0.11774999999999999</v>
      </c>
      <c r="AW207" s="262">
        <v>0.10362</v>
      </c>
      <c r="AX207" s="262">
        <v>8.4780000000000008E-2</v>
      </c>
      <c r="AY207" s="262">
        <v>8.4780000000000008E-2</v>
      </c>
      <c r="AZ207" s="262">
        <v>8.4780000000000008E-2</v>
      </c>
      <c r="BA207" s="262">
        <v>7.85E-2</v>
      </c>
      <c r="BB207" s="262">
        <v>5.6520000000000001E-2</v>
      </c>
      <c r="BC207" s="262">
        <v>5.6520000000000001E-2</v>
      </c>
      <c r="BD207" s="262">
        <v>5.6520000000000001E-2</v>
      </c>
      <c r="BE207" s="262">
        <v>5.6520000000000001E-2</v>
      </c>
      <c r="BF207" s="262">
        <v>0.11304</v>
      </c>
      <c r="BG207" s="262">
        <v>0.1099</v>
      </c>
      <c r="BH207" s="262">
        <v>8.9489999999999986E-2</v>
      </c>
      <c r="BI207" s="262">
        <v>5.4949999999999999E-2</v>
      </c>
      <c r="BJ207" s="262">
        <v>0.10362</v>
      </c>
      <c r="BK207" s="262">
        <v>0.11147</v>
      </c>
      <c r="BL207" s="262">
        <v>0.10048</v>
      </c>
      <c r="BM207" s="262">
        <v>5.1810000000000002E-2</v>
      </c>
      <c r="BN207" s="262">
        <v>5.4949999999999999E-2</v>
      </c>
      <c r="BO207" s="262">
        <v>5.4949999999999999E-2</v>
      </c>
      <c r="BP207" s="262">
        <v>5.4949999999999999E-2</v>
      </c>
    </row>
    <row r="208" spans="2:68" x14ac:dyDescent="0.25">
      <c r="C208" s="254" t="s">
        <v>742</v>
      </c>
      <c r="D208" s="255">
        <f t="shared" si="13"/>
        <v>6.138110288366274E-2</v>
      </c>
      <c r="E208" s="260">
        <f t="shared" si="14"/>
        <v>1177.1054100000003</v>
      </c>
      <c r="F208" s="255">
        <f t="shared" si="15"/>
        <v>6.2140677358647305E-2</v>
      </c>
      <c r="G208" s="260">
        <f t="shared" si="16"/>
        <v>3216109.398899999</v>
      </c>
      <c r="H208" s="255">
        <f t="shared" si="17"/>
        <v>-0.1061085031310328</v>
      </c>
      <c r="I208" s="260">
        <f t="shared" si="18"/>
        <v>98.777653370914109</v>
      </c>
      <c r="J208" s="262">
        <v>8.7229999999999988E-2</v>
      </c>
      <c r="K208" s="262">
        <v>5.7339999999999995E-2</v>
      </c>
      <c r="L208" s="262">
        <v>5.3069999999999999E-2</v>
      </c>
      <c r="M208" s="262">
        <v>4.514E-2</v>
      </c>
      <c r="N208" s="262">
        <v>5.7339999999999995E-2</v>
      </c>
      <c r="O208" s="262">
        <v>7.3200000000000001E-2</v>
      </c>
      <c r="P208" s="262">
        <v>5.7339999999999995E-2</v>
      </c>
      <c r="Q208" s="262">
        <v>5.7339999999999995E-2</v>
      </c>
      <c r="R208" s="262">
        <v>6.1609999999999998E-2</v>
      </c>
      <c r="S208" s="262">
        <v>5.4899999999999997E-2</v>
      </c>
      <c r="T208" s="262">
        <v>5.4899999999999997E-2</v>
      </c>
      <c r="U208" s="262">
        <v>4.2699999999999995E-2</v>
      </c>
      <c r="V208" s="262">
        <v>5.4899999999999997E-2</v>
      </c>
      <c r="W208" s="262">
        <v>6.9539999999999991E-2</v>
      </c>
      <c r="X208" s="262">
        <v>9.9429999999999991E-2</v>
      </c>
      <c r="Y208" s="262">
        <v>0.10858</v>
      </c>
      <c r="Z208" s="262">
        <v>0.10247999999999999</v>
      </c>
      <c r="AA208" s="262">
        <v>8.967E-2</v>
      </c>
      <c r="AB208" s="262">
        <v>9.2109999999999997E-2</v>
      </c>
      <c r="AC208" s="262">
        <v>8.539999999999999E-2</v>
      </c>
      <c r="AD208" s="262">
        <v>6.8929999999999991E-2</v>
      </c>
      <c r="AE208" s="262">
        <v>6.2219999999999998E-2</v>
      </c>
      <c r="AF208" s="262">
        <v>5.7949999999999995E-2</v>
      </c>
      <c r="AG208" s="262">
        <v>6.5270000000000009E-2</v>
      </c>
      <c r="AH208" s="262">
        <v>6.7710000000000006E-2</v>
      </c>
      <c r="AI208" s="262">
        <v>7.1369999999999989E-2</v>
      </c>
      <c r="AJ208" s="262">
        <v>6.4049999999999996E-2</v>
      </c>
      <c r="AK208" s="262">
        <v>6.4049999999999996E-2</v>
      </c>
      <c r="AL208" s="262">
        <v>6.4049999999999996E-2</v>
      </c>
      <c r="AM208" s="262">
        <v>4.6969999999999998E-2</v>
      </c>
      <c r="AN208" s="262">
        <v>3.1109999999999999E-2</v>
      </c>
      <c r="AO208" s="262">
        <v>7.2590000000000002E-2</v>
      </c>
      <c r="AP208" s="262">
        <v>7.2590000000000002E-2</v>
      </c>
      <c r="AQ208" s="262">
        <v>5.8559999999999994E-2</v>
      </c>
      <c r="AR208" s="262">
        <v>6.7710000000000006E-2</v>
      </c>
      <c r="AS208" s="262">
        <v>9.4549999999999995E-2</v>
      </c>
      <c r="AT208" s="262">
        <v>6.2829999999999997E-2</v>
      </c>
      <c r="AU208" s="262">
        <v>6.0389999999999999E-2</v>
      </c>
      <c r="AV208" s="262">
        <v>6.0389999999999999E-2</v>
      </c>
      <c r="AW208" s="262">
        <v>6.0389999999999999E-2</v>
      </c>
      <c r="AX208" s="262">
        <v>5.185E-2</v>
      </c>
      <c r="AY208" s="262">
        <v>5.3069999999999999E-2</v>
      </c>
      <c r="AZ208" s="262">
        <v>5.3069999999999999E-2</v>
      </c>
      <c r="BA208" s="262">
        <v>5.185E-2</v>
      </c>
      <c r="BB208" s="262">
        <v>2.6839999999999999E-2</v>
      </c>
      <c r="BC208" s="262">
        <v>3.5989999999999994E-2</v>
      </c>
      <c r="BD208" s="262">
        <v>4.0260000000000004E-2</v>
      </c>
      <c r="BE208" s="262">
        <v>4.2699999999999995E-2</v>
      </c>
      <c r="BF208" s="262">
        <v>7.1979999999999988E-2</v>
      </c>
      <c r="BG208" s="262">
        <v>6.8929999999999991E-2</v>
      </c>
      <c r="BH208" s="262">
        <v>6.8929999999999991E-2</v>
      </c>
      <c r="BI208" s="262">
        <v>5.7949999999999995E-2</v>
      </c>
      <c r="BJ208" s="262">
        <v>6.4659999999999995E-2</v>
      </c>
      <c r="BK208" s="262">
        <v>6.8320000000000006E-2</v>
      </c>
      <c r="BL208" s="262">
        <v>6.1609999999999998E-2</v>
      </c>
      <c r="BM208" s="262">
        <v>5.7339999999999995E-2</v>
      </c>
      <c r="BN208" s="262">
        <v>5.3069999999999999E-2</v>
      </c>
      <c r="BO208" s="262">
        <v>5.0019999999999995E-2</v>
      </c>
      <c r="BP208" s="262">
        <v>5.1239999999999994E-2</v>
      </c>
    </row>
    <row r="209" spans="2:68" x14ac:dyDescent="0.25">
      <c r="C209" s="254" t="s">
        <v>743</v>
      </c>
      <c r="D209" s="255">
        <f t="shared" si="13"/>
        <v>0.30077991865255255</v>
      </c>
      <c r="E209" s="260">
        <f t="shared" si="14"/>
        <v>5768.0564999999997</v>
      </c>
      <c r="F209" s="255">
        <f t="shared" si="15"/>
        <v>0.32450694514185024</v>
      </c>
      <c r="G209" s="260">
        <f t="shared" si="16"/>
        <v>16794954.297900002</v>
      </c>
      <c r="H209" s="255">
        <f t="shared" si="17"/>
        <v>-0.15295875264661679</v>
      </c>
      <c r="I209" s="260">
        <f t="shared" si="18"/>
        <v>92.688283919801464</v>
      </c>
      <c r="J209" s="262">
        <v>0.50749999999999995</v>
      </c>
      <c r="K209" s="262">
        <v>0.51039999999999996</v>
      </c>
      <c r="L209" s="262">
        <v>0.52200000000000002</v>
      </c>
      <c r="M209" s="262">
        <v>0.51619999999999999</v>
      </c>
      <c r="N209" s="262">
        <v>0.49299999999999994</v>
      </c>
      <c r="O209" s="262">
        <v>0.4466</v>
      </c>
      <c r="P209" s="262">
        <v>0.47559999999999991</v>
      </c>
      <c r="Q209" s="262">
        <v>0.46689999999999998</v>
      </c>
      <c r="R209" s="262">
        <v>0.48719999999999997</v>
      </c>
      <c r="S209" s="262">
        <v>0.46110000000000001</v>
      </c>
      <c r="T209" s="262">
        <v>0.45239999999999997</v>
      </c>
      <c r="U209" s="262">
        <v>0.48139999999999994</v>
      </c>
      <c r="V209" s="262">
        <v>0.40599999999999997</v>
      </c>
      <c r="W209" s="262">
        <v>0.42049999999999998</v>
      </c>
      <c r="X209" s="262">
        <v>0.37119999999999997</v>
      </c>
      <c r="Y209" s="262">
        <v>0.37990000000000002</v>
      </c>
      <c r="Z209" s="262">
        <v>0.32769999999999994</v>
      </c>
      <c r="AA209" s="262">
        <v>0.40309999999999996</v>
      </c>
      <c r="AB209" s="262">
        <v>0.35959999999999998</v>
      </c>
      <c r="AC209" s="262">
        <v>0.30159999999999998</v>
      </c>
      <c r="AD209" s="262">
        <v>0.41179999999999994</v>
      </c>
      <c r="AE209" s="262">
        <v>0.43209999999999998</v>
      </c>
      <c r="AF209" s="262">
        <v>0.36249999999999999</v>
      </c>
      <c r="AG209" s="262">
        <v>0.43789999999999996</v>
      </c>
      <c r="AH209" s="262">
        <v>0.27259999999999995</v>
      </c>
      <c r="AI209" s="262">
        <v>0.37409999999999999</v>
      </c>
      <c r="AJ209" s="262">
        <v>0.35379999999999995</v>
      </c>
      <c r="AK209" s="262">
        <v>0.33929999999999993</v>
      </c>
      <c r="AL209" s="262">
        <v>0.35379999999999995</v>
      </c>
      <c r="AM209" s="262">
        <v>0.3654</v>
      </c>
      <c r="AN209" s="262">
        <v>0.36249999999999999</v>
      </c>
      <c r="AO209" s="262">
        <v>0.33349999999999996</v>
      </c>
      <c r="AP209" s="262">
        <v>0.33349999999999996</v>
      </c>
      <c r="AQ209" s="262">
        <v>0.21169999999999997</v>
      </c>
      <c r="AR209" s="262">
        <v>0.20589999999999997</v>
      </c>
      <c r="AS209" s="262">
        <v>0.24649999999999997</v>
      </c>
      <c r="AT209" s="262">
        <v>0.2697</v>
      </c>
      <c r="AU209" s="262">
        <v>0.28419999999999995</v>
      </c>
      <c r="AV209" s="262">
        <v>0.2581</v>
      </c>
      <c r="AW209" s="262">
        <v>0.20009999999999997</v>
      </c>
      <c r="AX209" s="262">
        <v>0.20589999999999997</v>
      </c>
      <c r="AY209" s="262">
        <v>0.20589999999999997</v>
      </c>
      <c r="AZ209" s="262">
        <v>0.20009999999999997</v>
      </c>
      <c r="BA209" s="262">
        <v>0.20009999999999997</v>
      </c>
      <c r="BB209" s="262">
        <v>0.18559999999999999</v>
      </c>
      <c r="BC209" s="262">
        <v>0.18559999999999999</v>
      </c>
      <c r="BD209" s="262">
        <v>0.1827</v>
      </c>
      <c r="BE209" s="262">
        <v>0.18559999999999999</v>
      </c>
      <c r="BF209" s="262">
        <v>0.2233</v>
      </c>
      <c r="BG209" s="262">
        <v>0.22619999999999998</v>
      </c>
      <c r="BH209" s="262">
        <v>0.20009999999999997</v>
      </c>
      <c r="BI209" s="262">
        <v>0.1479</v>
      </c>
      <c r="BJ209" s="262">
        <v>0.20299999999999999</v>
      </c>
      <c r="BK209" s="262">
        <v>0.19720000000000001</v>
      </c>
      <c r="BL209" s="262">
        <v>0.18559999999999999</v>
      </c>
      <c r="BM209" s="262">
        <v>0.14209999999999998</v>
      </c>
      <c r="BN209" s="262">
        <v>0.12179999999999999</v>
      </c>
      <c r="BO209" s="262">
        <v>0.1305</v>
      </c>
      <c r="BP209" s="262">
        <v>0.1305</v>
      </c>
    </row>
    <row r="210" spans="2:68" x14ac:dyDescent="0.25">
      <c r="C210" s="254" t="s">
        <v>744</v>
      </c>
      <c r="D210" s="255">
        <f t="shared" si="13"/>
        <v>0.186993784220681</v>
      </c>
      <c r="E210" s="260">
        <f t="shared" si="14"/>
        <v>3585.9797999999996</v>
      </c>
      <c r="F210" s="255">
        <f t="shared" si="15"/>
        <v>0.15925571876117034</v>
      </c>
      <c r="G210" s="260">
        <f t="shared" si="16"/>
        <v>8242327.5011999989</v>
      </c>
      <c r="H210" s="255">
        <f t="shared" si="17"/>
        <v>0.21005317584138047</v>
      </c>
      <c r="I210" s="260">
        <f t="shared" si="18"/>
        <v>117.41731202827847</v>
      </c>
      <c r="J210" s="262">
        <v>9.3600000000000003E-3</v>
      </c>
      <c r="K210" s="262">
        <v>1.248E-2</v>
      </c>
      <c r="L210" s="262">
        <v>7.8000000000000005E-3</v>
      </c>
      <c r="M210" s="262">
        <v>7.8000000000000005E-3</v>
      </c>
      <c r="N210" s="262">
        <v>1.0920000000000001E-2</v>
      </c>
      <c r="O210" s="262">
        <v>2.8079999999999997E-2</v>
      </c>
      <c r="P210" s="262">
        <v>3.2759999999999997E-2</v>
      </c>
      <c r="Q210" s="262">
        <v>1.7160000000000002E-2</v>
      </c>
      <c r="R210" s="262">
        <v>1.4039999999999999E-2</v>
      </c>
      <c r="S210" s="262">
        <v>2.6520000000000002E-2</v>
      </c>
      <c r="T210" s="262">
        <v>2.6520000000000002E-2</v>
      </c>
      <c r="U210" s="262">
        <v>1.5600000000000001E-2</v>
      </c>
      <c r="V210" s="262">
        <v>6.5519999999999995E-2</v>
      </c>
      <c r="W210" s="262">
        <v>2.964E-2</v>
      </c>
      <c r="X210" s="262">
        <v>0.1014</v>
      </c>
      <c r="Y210" s="262">
        <v>4.3680000000000004E-2</v>
      </c>
      <c r="Z210" s="262">
        <v>9.3600000000000003E-2</v>
      </c>
      <c r="AA210" s="262">
        <v>0.1014</v>
      </c>
      <c r="AB210" s="262">
        <v>0.26676</v>
      </c>
      <c r="AC210" s="262">
        <v>0.17316000000000001</v>
      </c>
      <c r="AD210" s="262">
        <v>3.1200000000000002E-2</v>
      </c>
      <c r="AE210" s="262">
        <v>2.8079999999999997E-2</v>
      </c>
      <c r="AF210" s="262">
        <v>5.4599999999999996E-2</v>
      </c>
      <c r="AG210" s="262">
        <v>3.7440000000000001E-2</v>
      </c>
      <c r="AH210" s="262">
        <v>8.7360000000000007E-2</v>
      </c>
      <c r="AI210" s="262">
        <v>0.10608000000000001</v>
      </c>
      <c r="AJ210" s="262">
        <v>7.9560000000000006E-2</v>
      </c>
      <c r="AK210" s="262">
        <v>0.11231999999999999</v>
      </c>
      <c r="AL210" s="262">
        <v>7.0199999999999999E-2</v>
      </c>
      <c r="AM210" s="262">
        <v>3.5880000000000002E-2</v>
      </c>
      <c r="AN210" s="262">
        <v>3.5880000000000002E-2</v>
      </c>
      <c r="AO210" s="262">
        <v>0.22932</v>
      </c>
      <c r="AP210" s="262">
        <v>0.17472000000000001</v>
      </c>
      <c r="AQ210" s="262">
        <v>0.10452</v>
      </c>
      <c r="AR210" s="262">
        <v>0.16536000000000001</v>
      </c>
      <c r="AS210" s="262">
        <v>0.32915999999999995</v>
      </c>
      <c r="AT210" s="262">
        <v>0.17472000000000001</v>
      </c>
      <c r="AU210" s="262">
        <v>0.1638</v>
      </c>
      <c r="AV210" s="262">
        <v>0.21995999999999999</v>
      </c>
      <c r="AW210" s="262">
        <v>0.21995999999999999</v>
      </c>
      <c r="AX210" s="262">
        <v>0.19968</v>
      </c>
      <c r="AY210" s="262">
        <v>0.27923999999999999</v>
      </c>
      <c r="AZ210" s="262">
        <v>0.22308</v>
      </c>
      <c r="BA210" s="262">
        <v>0.26988000000000001</v>
      </c>
      <c r="BB210" s="262">
        <v>0.17004000000000002</v>
      </c>
      <c r="BC210" s="262">
        <v>0.11856</v>
      </c>
      <c r="BD210" s="262">
        <v>0.25584000000000001</v>
      </c>
      <c r="BE210" s="262">
        <v>0.28548000000000001</v>
      </c>
      <c r="BF210" s="262">
        <v>0.31667999999999996</v>
      </c>
      <c r="BG210" s="262">
        <v>0.31979999999999997</v>
      </c>
      <c r="BH210" s="262">
        <v>0.39</v>
      </c>
      <c r="BI210" s="262">
        <v>0.44927999999999996</v>
      </c>
      <c r="BJ210" s="262">
        <v>0.24804000000000001</v>
      </c>
      <c r="BK210" s="262">
        <v>0.31355999999999995</v>
      </c>
      <c r="BL210" s="262">
        <v>0.35724</v>
      </c>
      <c r="BM210" s="262">
        <v>0.42587999999999998</v>
      </c>
      <c r="BN210" s="262">
        <v>0.46488000000000002</v>
      </c>
      <c r="BO210" s="262">
        <v>0.46176</v>
      </c>
      <c r="BP210" s="262">
        <v>0.48360000000000003</v>
      </c>
    </row>
    <row r="211" spans="2:68" x14ac:dyDescent="0.25">
      <c r="B211" s="254" t="s">
        <v>745</v>
      </c>
      <c r="C211" s="254" t="s">
        <v>746</v>
      </c>
      <c r="D211" s="255">
        <f t="shared" si="13"/>
        <v>0.62587578609792993</v>
      </c>
      <c r="E211" s="260">
        <f t="shared" si="14"/>
        <v>12002.419950000001</v>
      </c>
      <c r="F211" s="255">
        <f t="shared" si="15"/>
        <v>0.64812399698774814</v>
      </c>
      <c r="G211" s="260">
        <f t="shared" si="16"/>
        <v>33543851.901300002</v>
      </c>
      <c r="H211" s="255">
        <f t="shared" si="17"/>
        <v>-0.12086616403848184</v>
      </c>
      <c r="I211" s="260">
        <f t="shared" si="18"/>
        <v>96.567290982401516</v>
      </c>
      <c r="J211" s="262">
        <v>0.81795000000000007</v>
      </c>
      <c r="K211" s="262">
        <v>0.78720000000000001</v>
      </c>
      <c r="L211" s="262">
        <v>0.78720000000000001</v>
      </c>
      <c r="M211" s="262">
        <v>0.79949999999999999</v>
      </c>
      <c r="N211" s="262">
        <v>0.78105000000000002</v>
      </c>
      <c r="O211" s="262">
        <v>0.76259999999999994</v>
      </c>
      <c r="P211" s="262">
        <v>0.75644999999999996</v>
      </c>
      <c r="Q211" s="262">
        <v>0.76875000000000004</v>
      </c>
      <c r="R211" s="262">
        <v>0.76875000000000004</v>
      </c>
      <c r="S211" s="262">
        <v>0.77490000000000003</v>
      </c>
      <c r="T211" s="262">
        <v>0.76875000000000004</v>
      </c>
      <c r="U211" s="262">
        <v>0.79335</v>
      </c>
      <c r="V211" s="262">
        <v>0.7256999999999999</v>
      </c>
      <c r="W211" s="262">
        <v>0.74414999999999998</v>
      </c>
      <c r="X211" s="262">
        <v>0.70109999999999995</v>
      </c>
      <c r="Y211" s="262">
        <v>0.70724999999999993</v>
      </c>
      <c r="Z211" s="262">
        <v>0.67649999999999999</v>
      </c>
      <c r="AA211" s="262">
        <v>0.73185</v>
      </c>
      <c r="AB211" s="262">
        <v>0.68265000000000009</v>
      </c>
      <c r="AC211" s="262">
        <v>0.60270000000000001</v>
      </c>
      <c r="AD211" s="262">
        <v>0.73185</v>
      </c>
      <c r="AE211" s="262">
        <v>0.78105000000000002</v>
      </c>
      <c r="AF211" s="262">
        <v>0.71954999999999991</v>
      </c>
      <c r="AG211" s="262">
        <v>0.73799999999999999</v>
      </c>
      <c r="AH211" s="262">
        <v>0.58424999999999994</v>
      </c>
      <c r="AI211" s="262">
        <v>0.71954999999999991</v>
      </c>
      <c r="AJ211" s="262">
        <v>0.70109999999999995</v>
      </c>
      <c r="AK211" s="262">
        <v>0.68265000000000009</v>
      </c>
      <c r="AL211" s="262">
        <v>0.71339999999999992</v>
      </c>
      <c r="AM211" s="262">
        <v>0.71339999999999992</v>
      </c>
      <c r="AN211" s="262">
        <v>0.71339999999999992</v>
      </c>
      <c r="AO211" s="262">
        <v>0.68265000000000009</v>
      </c>
      <c r="AP211" s="262">
        <v>0.67649999999999999</v>
      </c>
      <c r="AQ211" s="262">
        <v>0.67649999999999999</v>
      </c>
      <c r="AR211" s="262">
        <v>0.62114999999999998</v>
      </c>
      <c r="AS211" s="262">
        <v>0.60270000000000001</v>
      </c>
      <c r="AT211" s="262">
        <v>0.59655000000000002</v>
      </c>
      <c r="AU211" s="262">
        <v>0.63344999999999996</v>
      </c>
      <c r="AV211" s="262">
        <v>0.62114999999999998</v>
      </c>
      <c r="AW211" s="262">
        <v>0.41820000000000002</v>
      </c>
      <c r="AX211" s="262">
        <v>0.55964999999999998</v>
      </c>
      <c r="AY211" s="262">
        <v>0.53505000000000003</v>
      </c>
      <c r="AZ211" s="262">
        <v>0.52274999999999994</v>
      </c>
      <c r="BA211" s="262">
        <v>0.52274999999999994</v>
      </c>
      <c r="BB211" s="262">
        <v>0.50429999999999997</v>
      </c>
      <c r="BC211" s="262">
        <v>0.50429999999999997</v>
      </c>
      <c r="BD211" s="262">
        <v>0.50429999999999997</v>
      </c>
      <c r="BE211" s="262">
        <v>0.47970000000000002</v>
      </c>
      <c r="BF211" s="262">
        <v>0.57195000000000007</v>
      </c>
      <c r="BG211" s="262">
        <v>0.57809999999999995</v>
      </c>
      <c r="BH211" s="262">
        <v>0.54735</v>
      </c>
      <c r="BI211" s="262">
        <v>0.43664999999999998</v>
      </c>
      <c r="BJ211" s="262">
        <v>0.49199999999999999</v>
      </c>
      <c r="BK211" s="262">
        <v>0.48585</v>
      </c>
      <c r="BL211" s="262">
        <v>0.44894999999999996</v>
      </c>
      <c r="BM211" s="262">
        <v>0.4551</v>
      </c>
      <c r="BN211" s="262">
        <v>0.41820000000000002</v>
      </c>
      <c r="BO211" s="262">
        <v>0.41820000000000002</v>
      </c>
      <c r="BP211" s="262">
        <v>0.40590000000000004</v>
      </c>
    </row>
    <row r="212" spans="2:68" x14ac:dyDescent="0.25">
      <c r="C212" s="254" t="s">
        <v>747</v>
      </c>
      <c r="D212" s="255">
        <f t="shared" si="13"/>
        <v>0.47552290452104096</v>
      </c>
      <c r="E212" s="260">
        <f t="shared" si="14"/>
        <v>9119.1027400000021</v>
      </c>
      <c r="F212" s="255">
        <f t="shared" si="15"/>
        <v>0.49396766628809019</v>
      </c>
      <c r="G212" s="260">
        <f t="shared" si="16"/>
        <v>25565444.759039994</v>
      </c>
      <c r="H212" s="255">
        <f t="shared" si="17"/>
        <v>-0.11714402518968356</v>
      </c>
      <c r="I212" s="260">
        <f t="shared" si="18"/>
        <v>96.265998156184594</v>
      </c>
      <c r="J212" s="262">
        <v>0.6337600000000001</v>
      </c>
      <c r="K212" s="262">
        <v>0.59648000000000001</v>
      </c>
      <c r="L212" s="262">
        <v>0.59648000000000001</v>
      </c>
      <c r="M212" s="262">
        <v>0.61046</v>
      </c>
      <c r="N212" s="262">
        <v>0.60114000000000001</v>
      </c>
      <c r="O212" s="262">
        <v>0.59648000000000001</v>
      </c>
      <c r="P212" s="262">
        <v>0.58716000000000002</v>
      </c>
      <c r="Q212" s="262">
        <v>0.59648000000000001</v>
      </c>
      <c r="R212" s="262">
        <v>0.59648000000000001</v>
      </c>
      <c r="S212" s="262">
        <v>0.60114000000000001</v>
      </c>
      <c r="T212" s="262">
        <v>0.59182000000000001</v>
      </c>
      <c r="U212" s="262">
        <v>0.59648000000000001</v>
      </c>
      <c r="V212" s="262">
        <v>0.58716000000000002</v>
      </c>
      <c r="W212" s="262">
        <v>0.57784000000000002</v>
      </c>
      <c r="X212" s="262">
        <v>0.55454000000000003</v>
      </c>
      <c r="Y212" s="262">
        <v>0.57784000000000002</v>
      </c>
      <c r="Z212" s="262">
        <v>0.52657999999999994</v>
      </c>
      <c r="AA212" s="262">
        <v>0.57318000000000002</v>
      </c>
      <c r="AB212" s="262">
        <v>0.54056000000000004</v>
      </c>
      <c r="AC212" s="262">
        <v>0.44269999999999998</v>
      </c>
      <c r="AD212" s="262">
        <v>0.55454000000000003</v>
      </c>
      <c r="AE212" s="262">
        <v>0.60114000000000001</v>
      </c>
      <c r="AF212" s="262">
        <v>0.54988000000000004</v>
      </c>
      <c r="AG212" s="262">
        <v>0.57318000000000002</v>
      </c>
      <c r="AH212" s="262">
        <v>0.42872000000000005</v>
      </c>
      <c r="AI212" s="262">
        <v>0.56852000000000003</v>
      </c>
      <c r="AJ212" s="262">
        <v>0.54056000000000004</v>
      </c>
      <c r="AK212" s="262">
        <v>0.52192000000000005</v>
      </c>
      <c r="AL212" s="262">
        <v>0.54056000000000004</v>
      </c>
      <c r="AM212" s="262">
        <v>0.54056000000000004</v>
      </c>
      <c r="AN212" s="262">
        <v>0.54056000000000004</v>
      </c>
      <c r="AO212" s="262">
        <v>0.54056000000000004</v>
      </c>
      <c r="AP212" s="262">
        <v>0.53123999999999993</v>
      </c>
      <c r="AQ212" s="262">
        <v>0.50328000000000006</v>
      </c>
      <c r="AR212" s="262">
        <v>0.47998000000000002</v>
      </c>
      <c r="AS212" s="262">
        <v>0.47998000000000002</v>
      </c>
      <c r="AT212" s="262">
        <v>0.44736000000000004</v>
      </c>
      <c r="AU212" s="262">
        <v>0.47532000000000002</v>
      </c>
      <c r="AV212" s="262">
        <v>0.46600000000000003</v>
      </c>
      <c r="AW212" s="262">
        <v>0.3029</v>
      </c>
      <c r="AX212" s="262">
        <v>0.41008</v>
      </c>
      <c r="AY212" s="262">
        <v>0.39610000000000001</v>
      </c>
      <c r="AZ212" s="262">
        <v>0.38678000000000001</v>
      </c>
      <c r="BA212" s="262">
        <v>0.39144000000000001</v>
      </c>
      <c r="BB212" s="262">
        <v>0.35416000000000003</v>
      </c>
      <c r="BC212" s="262">
        <v>0.35882000000000003</v>
      </c>
      <c r="BD212" s="262">
        <v>0.35882000000000003</v>
      </c>
      <c r="BE212" s="262">
        <v>0.35882000000000003</v>
      </c>
      <c r="BF212" s="262">
        <v>0.42872000000000005</v>
      </c>
      <c r="BG212" s="262">
        <v>0.43803999999999998</v>
      </c>
      <c r="BH212" s="262">
        <v>0.41008</v>
      </c>
      <c r="BI212" s="262">
        <v>0.31688000000000005</v>
      </c>
      <c r="BJ212" s="262">
        <v>0.35416000000000003</v>
      </c>
      <c r="BK212" s="262">
        <v>0.33551999999999998</v>
      </c>
      <c r="BL212" s="262">
        <v>0.32619999999999999</v>
      </c>
      <c r="BM212" s="262">
        <v>0.33551999999999998</v>
      </c>
      <c r="BN212" s="262">
        <v>0.30756000000000006</v>
      </c>
      <c r="BO212" s="262">
        <v>0.30756000000000006</v>
      </c>
      <c r="BP212" s="262">
        <v>0.30756000000000006</v>
      </c>
    </row>
    <row r="213" spans="2:68" x14ac:dyDescent="0.25">
      <c r="C213" s="254" t="s">
        <v>748</v>
      </c>
      <c r="D213" s="255">
        <f t="shared" si="13"/>
        <v>0.36896809094227456</v>
      </c>
      <c r="E213" s="260">
        <f t="shared" si="14"/>
        <v>7075.7010799999989</v>
      </c>
      <c r="F213" s="255">
        <f t="shared" si="15"/>
        <v>0.39172078144576489</v>
      </c>
      <c r="G213" s="260">
        <f t="shared" si="16"/>
        <v>20273626.559959996</v>
      </c>
      <c r="H213" s="255">
        <f t="shared" si="17"/>
        <v>-0.12717166154148862</v>
      </c>
      <c r="I213" s="260">
        <f t="shared" si="18"/>
        <v>94.191604943828978</v>
      </c>
      <c r="J213" s="262">
        <v>0.51261999999999996</v>
      </c>
      <c r="K213" s="262">
        <v>0.51261999999999996</v>
      </c>
      <c r="L213" s="262">
        <v>0.51261999999999996</v>
      </c>
      <c r="M213" s="262">
        <v>0.5776</v>
      </c>
      <c r="N213" s="262">
        <v>0.51261999999999996</v>
      </c>
      <c r="O213" s="262">
        <v>0.50539999999999996</v>
      </c>
      <c r="P213" s="262">
        <v>0.48013</v>
      </c>
      <c r="Q213" s="262">
        <v>0.51261999999999996</v>
      </c>
      <c r="R213" s="262">
        <v>0.50900999999999996</v>
      </c>
      <c r="S213" s="262">
        <v>0.51261999999999996</v>
      </c>
      <c r="T213" s="262">
        <v>0.51261999999999996</v>
      </c>
      <c r="U213" s="262">
        <v>0.53427999999999998</v>
      </c>
      <c r="V213" s="262">
        <v>0.44763999999999998</v>
      </c>
      <c r="W213" s="262">
        <v>0.46929999999999999</v>
      </c>
      <c r="X213" s="262">
        <v>0.44041999999999998</v>
      </c>
      <c r="Y213" s="262">
        <v>0.43680999999999998</v>
      </c>
      <c r="Z213" s="262">
        <v>0.41153999999999996</v>
      </c>
      <c r="AA213" s="262">
        <v>0.45846999999999999</v>
      </c>
      <c r="AB213" s="262">
        <v>0.40792999999999996</v>
      </c>
      <c r="AC213" s="262">
        <v>0.31045999999999996</v>
      </c>
      <c r="AD213" s="262">
        <v>0.48374</v>
      </c>
      <c r="AE213" s="262">
        <v>0.48374</v>
      </c>
      <c r="AF213" s="262">
        <v>0.46207999999999999</v>
      </c>
      <c r="AG213" s="262">
        <v>0.49457000000000001</v>
      </c>
      <c r="AH213" s="262">
        <v>0.32129000000000002</v>
      </c>
      <c r="AI213" s="262">
        <v>0.43680999999999998</v>
      </c>
      <c r="AJ213" s="262">
        <v>0.43680999999999998</v>
      </c>
      <c r="AK213" s="262">
        <v>0.39349000000000001</v>
      </c>
      <c r="AL213" s="262">
        <v>0.43319999999999997</v>
      </c>
      <c r="AM213" s="262">
        <v>0.48013</v>
      </c>
      <c r="AN213" s="262">
        <v>0.47652</v>
      </c>
      <c r="AO213" s="262">
        <v>0.41514999999999996</v>
      </c>
      <c r="AP213" s="262">
        <v>0.41153999999999996</v>
      </c>
      <c r="AQ213" s="262">
        <v>0.37905</v>
      </c>
      <c r="AR213" s="262">
        <v>0.35377999999999998</v>
      </c>
      <c r="AS213" s="262">
        <v>0.35016999999999998</v>
      </c>
      <c r="AT213" s="262">
        <v>0.33933999999999997</v>
      </c>
      <c r="AU213" s="262">
        <v>0.37905</v>
      </c>
      <c r="AV213" s="262">
        <v>0.35377999999999998</v>
      </c>
      <c r="AW213" s="262">
        <v>0.20576999999999998</v>
      </c>
      <c r="AX213" s="262">
        <v>0.29241</v>
      </c>
      <c r="AY213" s="262">
        <v>0.28519</v>
      </c>
      <c r="AZ213" s="262">
        <v>0.28158</v>
      </c>
      <c r="BA213" s="262">
        <v>0.27796999999999999</v>
      </c>
      <c r="BB213" s="262">
        <v>0.26352999999999999</v>
      </c>
      <c r="BC213" s="262">
        <v>0.26352999999999999</v>
      </c>
      <c r="BD213" s="262">
        <v>0.26352999999999999</v>
      </c>
      <c r="BE213" s="262">
        <v>0.25269999999999998</v>
      </c>
      <c r="BF213" s="262">
        <v>0.31045999999999996</v>
      </c>
      <c r="BG213" s="262">
        <v>0.32129000000000002</v>
      </c>
      <c r="BH213" s="262">
        <v>0.31045999999999996</v>
      </c>
      <c r="BI213" s="262">
        <v>0.20216000000000001</v>
      </c>
      <c r="BJ213" s="262">
        <v>0.23104</v>
      </c>
      <c r="BK213" s="262">
        <v>0.22381999999999999</v>
      </c>
      <c r="BL213" s="262">
        <v>0.21659999999999999</v>
      </c>
      <c r="BM213" s="262">
        <v>0.21659999999999999</v>
      </c>
      <c r="BN213" s="262">
        <v>0.19494</v>
      </c>
      <c r="BO213" s="262">
        <v>0.19855</v>
      </c>
      <c r="BP213" s="262">
        <v>0.19133</v>
      </c>
    </row>
    <row r="214" spans="2:68" x14ac:dyDescent="0.25">
      <c r="C214" s="254" t="s">
        <v>749</v>
      </c>
      <c r="D214" s="255">
        <f t="shared" si="13"/>
        <v>4.1885946706992777E-2</v>
      </c>
      <c r="E214" s="260">
        <f t="shared" si="14"/>
        <v>803.24680000000046</v>
      </c>
      <c r="F214" s="255">
        <f t="shared" si="15"/>
        <v>4.97250298925907E-2</v>
      </c>
      <c r="G214" s="260">
        <f t="shared" si="16"/>
        <v>2573533.8395999996</v>
      </c>
      <c r="H214" s="255">
        <f t="shared" si="17"/>
        <v>-0.25616782259373766</v>
      </c>
      <c r="I214" s="260">
        <f t="shared" si="18"/>
        <v>84.235136303525906</v>
      </c>
      <c r="J214" s="262">
        <v>0.15840000000000001</v>
      </c>
      <c r="K214" s="262">
        <v>0.15840000000000001</v>
      </c>
      <c r="L214" s="262">
        <v>0.16200000000000001</v>
      </c>
      <c r="M214" s="262">
        <v>0.1144</v>
      </c>
      <c r="N214" s="262">
        <v>0.11599999999999999</v>
      </c>
      <c r="O214" s="262">
        <v>8.7200000000000014E-2</v>
      </c>
      <c r="P214" s="262">
        <v>0.1008</v>
      </c>
      <c r="Q214" s="262">
        <v>9.7200000000000009E-2</v>
      </c>
      <c r="R214" s="262">
        <v>0.10400000000000001</v>
      </c>
      <c r="S214" s="262">
        <v>8.7599999999999997E-2</v>
      </c>
      <c r="T214" s="262">
        <v>8.3599999999999994E-2</v>
      </c>
      <c r="U214" s="262">
        <v>8.48E-2</v>
      </c>
      <c r="V214" s="262">
        <v>6.8400000000000002E-2</v>
      </c>
      <c r="W214" s="262">
        <v>8.8800000000000004E-2</v>
      </c>
      <c r="X214" s="262">
        <v>7.0800000000000002E-2</v>
      </c>
      <c r="Y214" s="262">
        <v>7.7200000000000005E-2</v>
      </c>
      <c r="Z214" s="262">
        <v>5.3200000000000004E-2</v>
      </c>
      <c r="AA214" s="262">
        <v>5.8400000000000001E-2</v>
      </c>
      <c r="AB214" s="262">
        <v>5.5199999999999999E-2</v>
      </c>
      <c r="AC214" s="262">
        <v>4.0399999999999998E-2</v>
      </c>
      <c r="AD214" s="262">
        <v>7.6799999999999993E-2</v>
      </c>
      <c r="AE214" s="262">
        <v>6.7199999999999996E-2</v>
      </c>
      <c r="AF214" s="262">
        <v>5.1200000000000002E-2</v>
      </c>
      <c r="AG214" s="262">
        <v>6.6400000000000001E-2</v>
      </c>
      <c r="AH214" s="262">
        <v>3.6400000000000002E-2</v>
      </c>
      <c r="AI214" s="262">
        <v>5.16E-2</v>
      </c>
      <c r="AJ214" s="262">
        <v>4.7199999999999999E-2</v>
      </c>
      <c r="AK214" s="262">
        <v>4.24E-2</v>
      </c>
      <c r="AL214" s="262">
        <v>4.7199999999999999E-2</v>
      </c>
      <c r="AM214" s="262">
        <v>4.9200000000000001E-2</v>
      </c>
      <c r="AN214" s="262">
        <v>3.9199999999999999E-2</v>
      </c>
      <c r="AO214" s="262">
        <v>4.3600000000000007E-2</v>
      </c>
      <c r="AP214" s="262">
        <v>4.0800000000000003E-2</v>
      </c>
      <c r="AQ214" s="262">
        <v>1.9599999999999999E-2</v>
      </c>
      <c r="AR214" s="262">
        <v>1.9599999999999999E-2</v>
      </c>
      <c r="AS214" s="262">
        <v>2.3599999999999999E-2</v>
      </c>
      <c r="AT214" s="262">
        <v>2.4799999999999999E-2</v>
      </c>
      <c r="AU214" s="262">
        <v>2.5600000000000001E-2</v>
      </c>
      <c r="AV214" s="262">
        <v>2.8799999999999999E-2</v>
      </c>
      <c r="AW214" s="262">
        <v>1.5600000000000001E-2</v>
      </c>
      <c r="AX214" s="262">
        <v>1.72E-2</v>
      </c>
      <c r="AY214" s="262">
        <v>1.72E-2</v>
      </c>
      <c r="AZ214" s="262">
        <v>1.72E-2</v>
      </c>
      <c r="BA214" s="262">
        <v>1.52E-2</v>
      </c>
      <c r="BB214" s="262">
        <v>1.4800000000000001E-2</v>
      </c>
      <c r="BC214" s="262">
        <v>1.4800000000000001E-2</v>
      </c>
      <c r="BD214" s="262">
        <v>1.4800000000000001E-2</v>
      </c>
      <c r="BE214" s="262">
        <v>1.4800000000000001E-2</v>
      </c>
      <c r="BF214" s="262">
        <v>2.2799999999999997E-2</v>
      </c>
      <c r="BG214" s="262">
        <v>2.4799999999999999E-2</v>
      </c>
      <c r="BH214" s="262">
        <v>2.1600000000000001E-2</v>
      </c>
      <c r="BI214" s="262">
        <v>0.01</v>
      </c>
      <c r="BJ214" s="262">
        <v>1.3600000000000001E-2</v>
      </c>
      <c r="BK214" s="262">
        <v>1.1599999999999999E-2</v>
      </c>
      <c r="BL214" s="262">
        <v>1.1599999999999999E-2</v>
      </c>
      <c r="BM214" s="262">
        <v>8.8000000000000005E-3</v>
      </c>
      <c r="BN214" s="262">
        <v>1.2800000000000001E-2</v>
      </c>
      <c r="BO214" s="262">
        <v>1.2800000000000001E-2</v>
      </c>
      <c r="BP214" s="262">
        <v>1.2800000000000001E-2</v>
      </c>
    </row>
    <row r="215" spans="2:68" x14ac:dyDescent="0.25">
      <c r="C215" s="254" t="s">
        <v>750</v>
      </c>
      <c r="D215" s="255">
        <f t="shared" si="13"/>
        <v>9.0832747562183853E-3</v>
      </c>
      <c r="E215" s="260">
        <f t="shared" si="14"/>
        <v>174.18995999999999</v>
      </c>
      <c r="F215" s="255">
        <f t="shared" si="15"/>
        <v>1.0866342831555414E-2</v>
      </c>
      <c r="G215" s="260">
        <f t="shared" si="16"/>
        <v>562390.83314999996</v>
      </c>
      <c r="H215" s="255">
        <f t="shared" si="17"/>
        <v>-0.33820198356512782</v>
      </c>
      <c r="I215" s="260">
        <f t="shared" si="18"/>
        <v>83.590909076059404</v>
      </c>
      <c r="J215" s="262">
        <v>2.6639999999999997E-2</v>
      </c>
      <c r="K215" s="262">
        <v>2.6639999999999997E-2</v>
      </c>
      <c r="L215" s="262">
        <v>2.7719999999999998E-2</v>
      </c>
      <c r="M215" s="262">
        <v>2.7629999999999995E-2</v>
      </c>
      <c r="N215" s="262">
        <v>2.205E-2</v>
      </c>
      <c r="O215" s="262">
        <v>1.9619999999999999E-2</v>
      </c>
      <c r="P215" s="262">
        <v>2.1959999999999997E-2</v>
      </c>
      <c r="Q215" s="262">
        <v>2.1959999999999997E-2</v>
      </c>
      <c r="R215" s="262">
        <v>2.1959999999999997E-2</v>
      </c>
      <c r="S215" s="262">
        <v>1.8359999999999998E-2</v>
      </c>
      <c r="T215" s="262">
        <v>1.8359999999999998E-2</v>
      </c>
      <c r="U215" s="262">
        <v>1.8359999999999998E-2</v>
      </c>
      <c r="V215" s="262">
        <v>1.8359999999999998E-2</v>
      </c>
      <c r="W215" s="262">
        <v>1.8720000000000001E-2</v>
      </c>
      <c r="X215" s="262">
        <v>1.8720000000000001E-2</v>
      </c>
      <c r="Y215" s="262">
        <v>3.2039999999999999E-2</v>
      </c>
      <c r="Z215" s="262">
        <v>1.6919999999999998E-2</v>
      </c>
      <c r="AA215" s="262">
        <v>1.359E-2</v>
      </c>
      <c r="AB215" s="262">
        <v>1.359E-2</v>
      </c>
      <c r="AC215" s="262">
        <v>1.1519999999999999E-2</v>
      </c>
      <c r="AD215" s="262">
        <v>9.6299999999999997E-3</v>
      </c>
      <c r="AE215" s="262">
        <v>1.179E-2</v>
      </c>
      <c r="AF215" s="262">
        <v>9.6299999999999997E-3</v>
      </c>
      <c r="AG215" s="262">
        <v>1.125E-2</v>
      </c>
      <c r="AH215" s="262">
        <v>1.0529999999999999E-2</v>
      </c>
      <c r="AI215" s="262">
        <v>8.6399999999999984E-3</v>
      </c>
      <c r="AJ215" s="262">
        <v>8.2799999999999992E-3</v>
      </c>
      <c r="AK215" s="262">
        <v>8.2799999999999992E-3</v>
      </c>
      <c r="AL215" s="262">
        <v>6.7499999999999991E-3</v>
      </c>
      <c r="AM215" s="262">
        <v>9.8099999999999993E-3</v>
      </c>
      <c r="AN215" s="262">
        <v>6.5699999999999995E-3</v>
      </c>
      <c r="AO215" s="262">
        <v>7.11E-3</v>
      </c>
      <c r="AP215" s="262">
        <v>6.0299999999999998E-3</v>
      </c>
      <c r="AQ215" s="262">
        <v>7.92E-3</v>
      </c>
      <c r="AR215" s="262">
        <v>9.7199999999999995E-3</v>
      </c>
      <c r="AS215" s="262">
        <v>1.4669999999999997E-2</v>
      </c>
      <c r="AT215" s="262">
        <v>5.1299999999999991E-3</v>
      </c>
      <c r="AU215" s="262">
        <v>5.1299999999999991E-3</v>
      </c>
      <c r="AV215" s="262">
        <v>5.1299999999999991E-3</v>
      </c>
      <c r="AW215" s="262">
        <v>5.1299999999999991E-3</v>
      </c>
      <c r="AX215" s="262">
        <v>4.3199999999999992E-3</v>
      </c>
      <c r="AY215" s="262">
        <v>4.3199999999999992E-3</v>
      </c>
      <c r="AZ215" s="262">
        <v>4.3199999999999992E-3</v>
      </c>
      <c r="BA215" s="262">
        <v>3.3299999999999996E-3</v>
      </c>
      <c r="BB215" s="262">
        <v>4.4999999999999997E-3</v>
      </c>
      <c r="BC215" s="262">
        <v>4.4999999999999997E-3</v>
      </c>
      <c r="BD215" s="262">
        <v>3.6899999999999997E-3</v>
      </c>
      <c r="BE215" s="262">
        <v>4.4999999999999997E-3</v>
      </c>
      <c r="BF215" s="262">
        <v>5.2199999999999989E-3</v>
      </c>
      <c r="BG215" s="262">
        <v>5.2199999999999989E-3</v>
      </c>
      <c r="BH215" s="262">
        <v>5.2199999999999989E-3</v>
      </c>
      <c r="BI215" s="262">
        <v>2.7899999999999999E-3</v>
      </c>
      <c r="BJ215" s="262">
        <v>6.2999999999999992E-3</v>
      </c>
      <c r="BK215" s="262">
        <v>6.5699999999999995E-3</v>
      </c>
      <c r="BL215" s="262">
        <v>4.8599999999999997E-3</v>
      </c>
      <c r="BM215" s="262">
        <v>4.4099999999999999E-3</v>
      </c>
      <c r="BN215" s="262">
        <v>3.3299999999999996E-3</v>
      </c>
      <c r="BO215" s="262">
        <v>3.6899999999999997E-3</v>
      </c>
      <c r="BP215" s="262">
        <v>3.2399999999999998E-3</v>
      </c>
    </row>
    <row r="216" spans="2:68" x14ac:dyDescent="0.25">
      <c r="C216" s="254" t="s">
        <v>751</v>
      </c>
      <c r="D216" s="255">
        <f t="shared" si="13"/>
        <v>6.5381759399280384E-2</v>
      </c>
      <c r="E216" s="260">
        <f t="shared" si="14"/>
        <v>1253.826</v>
      </c>
      <c r="F216" s="255">
        <f t="shared" si="15"/>
        <v>7.4829994690012419E-2</v>
      </c>
      <c r="G216" s="260">
        <f t="shared" si="16"/>
        <v>3872848.82418</v>
      </c>
      <c r="H216" s="255">
        <f t="shared" si="17"/>
        <v>-0.25856272424333826</v>
      </c>
      <c r="I216" s="260">
        <f t="shared" si="18"/>
        <v>87.373732512113762</v>
      </c>
      <c r="J216" s="262">
        <v>0.18711000000000003</v>
      </c>
      <c r="K216" s="262">
        <v>0.18711000000000003</v>
      </c>
      <c r="L216" s="262">
        <v>0.189</v>
      </c>
      <c r="M216" s="262">
        <v>0.16128000000000001</v>
      </c>
      <c r="N216" s="262">
        <v>0.14868000000000001</v>
      </c>
      <c r="O216" s="262">
        <v>0.10772999999999999</v>
      </c>
      <c r="P216" s="262">
        <v>0.13734000000000002</v>
      </c>
      <c r="Q216" s="262">
        <v>0.13734000000000002</v>
      </c>
      <c r="R216" s="262">
        <v>0.14174999999999999</v>
      </c>
      <c r="S216" s="262">
        <v>0.11529</v>
      </c>
      <c r="T216" s="262">
        <v>0.10772999999999999</v>
      </c>
      <c r="U216" s="262">
        <v>0.11214</v>
      </c>
      <c r="V216" s="262">
        <v>9.6390000000000003E-2</v>
      </c>
      <c r="W216" s="262">
        <v>0.10206000000000001</v>
      </c>
      <c r="X216" s="262">
        <v>0.10268999999999999</v>
      </c>
      <c r="Y216" s="262">
        <v>0.1323</v>
      </c>
      <c r="Z216" s="262">
        <v>9.3240000000000003E-2</v>
      </c>
      <c r="AA216" s="262">
        <v>8.0640000000000003E-2</v>
      </c>
      <c r="AB216" s="262">
        <v>7.6229999999999992E-2</v>
      </c>
      <c r="AC216" s="262">
        <v>6.1739999999999996E-2</v>
      </c>
      <c r="AD216" s="262">
        <v>0.11277000000000001</v>
      </c>
      <c r="AE216" s="262">
        <v>0.10206000000000001</v>
      </c>
      <c r="AF216" s="262">
        <v>9.5130000000000006E-2</v>
      </c>
      <c r="AG216" s="262">
        <v>0.10017000000000001</v>
      </c>
      <c r="AH216" s="262">
        <v>6.4890000000000003E-2</v>
      </c>
      <c r="AI216" s="262">
        <v>8.2530000000000006E-2</v>
      </c>
      <c r="AJ216" s="262">
        <v>7.4340000000000003E-2</v>
      </c>
      <c r="AK216" s="262">
        <v>7.7490000000000003E-2</v>
      </c>
      <c r="AL216" s="262">
        <v>7.8119999999999995E-2</v>
      </c>
      <c r="AM216" s="262">
        <v>7.8119999999999995E-2</v>
      </c>
      <c r="AN216" s="262">
        <v>7.8119999999999995E-2</v>
      </c>
      <c r="AO216" s="262">
        <v>6.4890000000000003E-2</v>
      </c>
      <c r="AP216" s="262">
        <v>6.6780000000000006E-2</v>
      </c>
      <c r="AQ216" s="262">
        <v>4.4729999999999999E-2</v>
      </c>
      <c r="AR216" s="262">
        <v>4.3469999999999995E-2</v>
      </c>
      <c r="AS216" s="262">
        <v>5.04E-2</v>
      </c>
      <c r="AT216" s="262">
        <v>5.5440000000000003E-2</v>
      </c>
      <c r="AU216" s="262">
        <v>4.7879999999999999E-2</v>
      </c>
      <c r="AV216" s="262">
        <v>4.41E-2</v>
      </c>
      <c r="AW216" s="262">
        <v>3.7170000000000002E-2</v>
      </c>
      <c r="AX216" s="262">
        <v>3.3390000000000003E-2</v>
      </c>
      <c r="AY216" s="262">
        <v>3.3390000000000003E-2</v>
      </c>
      <c r="AZ216" s="262">
        <v>3.3390000000000003E-2</v>
      </c>
      <c r="BA216" s="262">
        <v>3.3390000000000003E-2</v>
      </c>
      <c r="BB216" s="262">
        <v>2.7089999999999999E-2</v>
      </c>
      <c r="BC216" s="262">
        <v>2.7720000000000002E-2</v>
      </c>
      <c r="BD216" s="262">
        <v>2.7720000000000002E-2</v>
      </c>
      <c r="BE216" s="262">
        <v>2.7720000000000002E-2</v>
      </c>
      <c r="BF216" s="262">
        <v>4.0320000000000002E-2</v>
      </c>
      <c r="BG216" s="262">
        <v>4.3469999999999995E-2</v>
      </c>
      <c r="BH216" s="262">
        <v>3.78E-2</v>
      </c>
      <c r="BI216" s="262">
        <v>2.205E-2</v>
      </c>
      <c r="BJ216" s="262">
        <v>4.0320000000000002E-2</v>
      </c>
      <c r="BK216" s="262">
        <v>2.5829999999999999E-2</v>
      </c>
      <c r="BL216" s="262">
        <v>2.3939999999999999E-2</v>
      </c>
      <c r="BM216" s="262">
        <v>2.205E-2</v>
      </c>
      <c r="BN216" s="262">
        <v>2.3310000000000001E-2</v>
      </c>
      <c r="BO216" s="262">
        <v>2.3310000000000001E-2</v>
      </c>
      <c r="BP216" s="262">
        <v>2.3310000000000001E-2</v>
      </c>
    </row>
    <row r="217" spans="2:68" x14ac:dyDescent="0.25">
      <c r="C217" s="254" t="s">
        <v>752</v>
      </c>
      <c r="D217" s="255">
        <f t="shared" si="13"/>
        <v>1.9305385096730451E-2</v>
      </c>
      <c r="E217" s="260">
        <f t="shared" si="14"/>
        <v>370.21936999999986</v>
      </c>
      <c r="F217" s="255">
        <f t="shared" si="15"/>
        <v>2.2455936466216977E-2</v>
      </c>
      <c r="G217" s="260">
        <f t="shared" si="16"/>
        <v>1162213.7285899995</v>
      </c>
      <c r="H217" s="255">
        <f t="shared" si="17"/>
        <v>-0.23212550590564932</v>
      </c>
      <c r="I217" s="260">
        <f t="shared" si="18"/>
        <v>85.970073551703081</v>
      </c>
      <c r="J217" s="262">
        <v>3.8569999999999993E-2</v>
      </c>
      <c r="K217" s="262">
        <v>3.8569999999999993E-2</v>
      </c>
      <c r="L217" s="262">
        <v>3.8569999999999993E-2</v>
      </c>
      <c r="M217" s="262">
        <v>5.491E-2</v>
      </c>
      <c r="N217" s="262">
        <v>4.5219999999999996E-2</v>
      </c>
      <c r="O217" s="262">
        <v>3.7620000000000001E-2</v>
      </c>
      <c r="P217" s="262">
        <v>4.1800000000000004E-2</v>
      </c>
      <c r="Q217" s="262">
        <v>4.1800000000000004E-2</v>
      </c>
      <c r="R217" s="262">
        <v>3.8189999999999995E-2</v>
      </c>
      <c r="S217" s="262">
        <v>3.8189999999999995E-2</v>
      </c>
      <c r="T217" s="262">
        <v>3.7239999999999995E-2</v>
      </c>
      <c r="U217" s="262">
        <v>4.1229999999999996E-2</v>
      </c>
      <c r="V217" s="262">
        <v>3.1159999999999997E-2</v>
      </c>
      <c r="W217" s="262">
        <v>2.793E-2</v>
      </c>
      <c r="X217" s="262">
        <v>2.6409999999999996E-2</v>
      </c>
      <c r="Y217" s="262">
        <v>2.6409999999999996E-2</v>
      </c>
      <c r="Z217" s="262">
        <v>2.6409999999999996E-2</v>
      </c>
      <c r="AA217" s="262">
        <v>1.9380000000000001E-2</v>
      </c>
      <c r="AB217" s="262">
        <v>1.9380000000000001E-2</v>
      </c>
      <c r="AC217" s="262">
        <v>1.6719999999999999E-2</v>
      </c>
      <c r="AD217" s="262">
        <v>3.3820000000000003E-2</v>
      </c>
      <c r="AE217" s="262">
        <v>3.4959999999999998E-2</v>
      </c>
      <c r="AF217" s="262">
        <v>2.5650000000000003E-2</v>
      </c>
      <c r="AG217" s="262">
        <v>2.8309999999999998E-2</v>
      </c>
      <c r="AH217" s="262">
        <v>2.2799999999999997E-2</v>
      </c>
      <c r="AI217" s="262">
        <v>2.299E-2</v>
      </c>
      <c r="AJ217" s="262">
        <v>2.2609999999999998E-2</v>
      </c>
      <c r="AK217" s="262">
        <v>1.7859999999999997E-2</v>
      </c>
      <c r="AL217" s="262">
        <v>2.2609999999999998E-2</v>
      </c>
      <c r="AM217" s="262">
        <v>2.299E-2</v>
      </c>
      <c r="AN217" s="262">
        <v>2.299E-2</v>
      </c>
      <c r="AO217" s="262">
        <v>1.9570000000000001E-2</v>
      </c>
      <c r="AP217" s="262">
        <v>1.9570000000000001E-2</v>
      </c>
      <c r="AQ217" s="262">
        <v>1.3679999999999999E-2</v>
      </c>
      <c r="AR217" s="262">
        <v>1.3679999999999999E-2</v>
      </c>
      <c r="AS217" s="262">
        <v>1.482E-2</v>
      </c>
      <c r="AT217" s="262">
        <v>1.52E-2</v>
      </c>
      <c r="AU217" s="262">
        <v>1.52E-2</v>
      </c>
      <c r="AV217" s="262">
        <v>1.52E-2</v>
      </c>
      <c r="AW217" s="262">
        <v>1.52E-2</v>
      </c>
      <c r="AX217" s="262">
        <v>9.3099999999999988E-3</v>
      </c>
      <c r="AY217" s="262">
        <v>9.3099999999999988E-3</v>
      </c>
      <c r="AZ217" s="262">
        <v>9.3099999999999988E-3</v>
      </c>
      <c r="BA217" s="262">
        <v>8.7399999999999995E-3</v>
      </c>
      <c r="BB217" s="262">
        <v>9.8799999999999999E-3</v>
      </c>
      <c r="BC217" s="262">
        <v>9.8799999999999999E-3</v>
      </c>
      <c r="BD217" s="262">
        <v>9.1199999999999996E-3</v>
      </c>
      <c r="BE217" s="262">
        <v>9.8799999999999999E-3</v>
      </c>
      <c r="BF217" s="262">
        <v>1.1209999999999999E-2</v>
      </c>
      <c r="BG217" s="262">
        <v>1.2920000000000001E-2</v>
      </c>
      <c r="BH217" s="262">
        <v>1.064E-2</v>
      </c>
      <c r="BI217" s="262">
        <v>6.6499999999999997E-3</v>
      </c>
      <c r="BJ217" s="262">
        <v>9.3099999999999988E-3</v>
      </c>
      <c r="BK217" s="262">
        <v>7.9799999999999992E-3</v>
      </c>
      <c r="BL217" s="262">
        <v>8.3599999999999994E-3</v>
      </c>
      <c r="BM217" s="262">
        <v>5.6999999999999993E-3</v>
      </c>
      <c r="BN217" s="262">
        <v>8.7399999999999995E-3</v>
      </c>
      <c r="BO217" s="262">
        <v>8.7399999999999995E-3</v>
      </c>
      <c r="BP217" s="262">
        <v>8.7399999999999995E-3</v>
      </c>
    </row>
    <row r="218" spans="2:68" x14ac:dyDescent="0.25">
      <c r="C218" s="254" t="s">
        <v>753</v>
      </c>
      <c r="D218" s="255">
        <f t="shared" si="13"/>
        <v>0.18903315117067312</v>
      </c>
      <c r="E218" s="260">
        <f t="shared" si="14"/>
        <v>3625.0887399999988</v>
      </c>
      <c r="F218" s="255">
        <f t="shared" si="15"/>
        <v>0.20451094471097644</v>
      </c>
      <c r="G218" s="260">
        <f t="shared" si="16"/>
        <v>10584525.296799999</v>
      </c>
      <c r="H218" s="255">
        <f t="shared" si="17"/>
        <v>-7.4179635429456076E-2</v>
      </c>
      <c r="I218" s="260">
        <f t="shared" si="18"/>
        <v>92.431801846997871</v>
      </c>
      <c r="J218" s="262">
        <v>0.30757999999999996</v>
      </c>
      <c r="K218" s="262">
        <v>0.30757999999999996</v>
      </c>
      <c r="L218" s="262">
        <v>0.30757999999999996</v>
      </c>
      <c r="M218" s="262">
        <v>0.35125999999999996</v>
      </c>
      <c r="N218" s="262">
        <v>0.36945999999999996</v>
      </c>
      <c r="O218" s="262">
        <v>0.27845999999999999</v>
      </c>
      <c r="P218" s="262">
        <v>0.28938000000000003</v>
      </c>
      <c r="Q218" s="262">
        <v>0.30029999999999996</v>
      </c>
      <c r="R218" s="262">
        <v>0.28210000000000002</v>
      </c>
      <c r="S218" s="262">
        <v>0.30940000000000001</v>
      </c>
      <c r="T218" s="262">
        <v>0.30393999999999999</v>
      </c>
      <c r="U218" s="262">
        <v>0.36036000000000001</v>
      </c>
      <c r="V218" s="262">
        <v>0.25479999999999997</v>
      </c>
      <c r="W218" s="262">
        <v>0.25297999999999998</v>
      </c>
      <c r="X218" s="262">
        <v>0.15651999999999999</v>
      </c>
      <c r="Y218" s="262">
        <v>0.18018000000000001</v>
      </c>
      <c r="Z218" s="262">
        <v>0.14742</v>
      </c>
      <c r="AA218" s="262">
        <v>0.21657999999999999</v>
      </c>
      <c r="AB218" s="262">
        <v>0.17835999999999999</v>
      </c>
      <c r="AC218" s="262">
        <v>0.13103999999999999</v>
      </c>
      <c r="AD218" s="262">
        <v>0.30212</v>
      </c>
      <c r="AE218" s="262">
        <v>0.3276</v>
      </c>
      <c r="AF218" s="262">
        <v>0.28210000000000002</v>
      </c>
      <c r="AG218" s="262">
        <v>0.26389999999999997</v>
      </c>
      <c r="AH218" s="262">
        <v>0.15287999999999999</v>
      </c>
      <c r="AI218" s="262">
        <v>0.23841999999999999</v>
      </c>
      <c r="AJ218" s="262">
        <v>0.22386</v>
      </c>
      <c r="AK218" s="262">
        <v>0.21111999999999997</v>
      </c>
      <c r="AL218" s="262">
        <v>0.23296</v>
      </c>
      <c r="AM218" s="262">
        <v>0.26207999999999998</v>
      </c>
      <c r="AN218" s="262">
        <v>0.25844</v>
      </c>
      <c r="AO218" s="262">
        <v>0.19838</v>
      </c>
      <c r="AP218" s="262">
        <v>0.19838</v>
      </c>
      <c r="AQ218" s="262">
        <v>0.12012</v>
      </c>
      <c r="AR218" s="262">
        <v>0.12012</v>
      </c>
      <c r="AS218" s="262">
        <v>0.1183</v>
      </c>
      <c r="AT218" s="262">
        <v>0.15287999999999999</v>
      </c>
      <c r="AU218" s="262">
        <v>0.17835999999999999</v>
      </c>
      <c r="AV218" s="262">
        <v>0.16016</v>
      </c>
      <c r="AW218" s="262">
        <v>7.6439999999999994E-2</v>
      </c>
      <c r="AX218" s="262">
        <v>0.17107999999999998</v>
      </c>
      <c r="AY218" s="262">
        <v>0.13286000000000001</v>
      </c>
      <c r="AZ218" s="262">
        <v>0.13103999999999999</v>
      </c>
      <c r="BA218" s="262">
        <v>0.11466</v>
      </c>
      <c r="BB218" s="262">
        <v>0.14742</v>
      </c>
      <c r="BC218" s="262">
        <v>0.13286000000000001</v>
      </c>
      <c r="BD218" s="262">
        <v>0.13286000000000001</v>
      </c>
      <c r="BE218" s="262">
        <v>0.11466</v>
      </c>
      <c r="BF218" s="262">
        <v>0.13103999999999999</v>
      </c>
      <c r="BG218" s="262">
        <v>0.14742</v>
      </c>
      <c r="BH218" s="262">
        <v>0.12739999999999999</v>
      </c>
      <c r="BI218" s="262">
        <v>8.0079999999999998E-2</v>
      </c>
      <c r="BJ218" s="262">
        <v>9.0999999999999998E-2</v>
      </c>
      <c r="BK218" s="262">
        <v>6.7339999999999997E-2</v>
      </c>
      <c r="BL218" s="262">
        <v>6.7339999999999997E-2</v>
      </c>
      <c r="BM218" s="262">
        <v>8.0079999999999998E-2</v>
      </c>
      <c r="BN218" s="262">
        <v>8.1900000000000001E-2</v>
      </c>
      <c r="BO218" s="262">
        <v>8.1900000000000001E-2</v>
      </c>
      <c r="BP218" s="262">
        <v>7.4619999999999992E-2</v>
      </c>
    </row>
    <row r="219" spans="2:68" x14ac:dyDescent="0.25">
      <c r="C219" s="254" t="s">
        <v>754</v>
      </c>
      <c r="D219" s="255">
        <f t="shared" si="13"/>
        <v>0.12368323981853259</v>
      </c>
      <c r="E219" s="260">
        <f t="shared" si="14"/>
        <v>2371.8734899999995</v>
      </c>
      <c r="F219" s="255">
        <f t="shared" si="15"/>
        <v>0.14023191491653994</v>
      </c>
      <c r="G219" s="260">
        <f t="shared" si="16"/>
        <v>7257744.8260799991</v>
      </c>
      <c r="H219" s="255">
        <f t="shared" si="17"/>
        <v>-0.23396876240562303</v>
      </c>
      <c r="I219" s="260">
        <f t="shared" si="18"/>
        <v>88.199066447993374</v>
      </c>
      <c r="J219" s="262">
        <v>0.30702000000000002</v>
      </c>
      <c r="K219" s="262">
        <v>0.30702000000000002</v>
      </c>
      <c r="L219" s="262">
        <v>0.30702000000000002</v>
      </c>
      <c r="M219" s="262">
        <v>0.28916999999999998</v>
      </c>
      <c r="N219" s="262">
        <v>0.25941999999999998</v>
      </c>
      <c r="O219" s="262">
        <v>0.21062999999999998</v>
      </c>
      <c r="P219" s="262">
        <v>0.25228</v>
      </c>
      <c r="Q219" s="262">
        <v>0.25228</v>
      </c>
      <c r="R219" s="262">
        <v>0.25584999999999997</v>
      </c>
      <c r="S219" s="262">
        <v>0.22015000000000001</v>
      </c>
      <c r="T219" s="262">
        <v>0.2142</v>
      </c>
      <c r="U219" s="262">
        <v>0.21539</v>
      </c>
      <c r="V219" s="262">
        <v>0.17849999999999999</v>
      </c>
      <c r="W219" s="262">
        <v>0.21062999999999998</v>
      </c>
      <c r="X219" s="262">
        <v>0.19159000000000001</v>
      </c>
      <c r="Y219" s="262">
        <v>0.21657999999999999</v>
      </c>
      <c r="Z219" s="262">
        <v>0.16303000000000001</v>
      </c>
      <c r="AA219" s="262">
        <v>0.16421999999999998</v>
      </c>
      <c r="AB219" s="262">
        <v>0.14874999999999999</v>
      </c>
      <c r="AC219" s="262">
        <v>0.11661999999999999</v>
      </c>
      <c r="AD219" s="262">
        <v>0.20943999999999999</v>
      </c>
      <c r="AE219" s="262">
        <v>0.19753999999999999</v>
      </c>
      <c r="AF219" s="262">
        <v>0.16065000000000002</v>
      </c>
      <c r="AG219" s="262">
        <v>0.19159000000000001</v>
      </c>
      <c r="AH219" s="262">
        <v>0.12733</v>
      </c>
      <c r="AI219" s="262">
        <v>0.14993999999999999</v>
      </c>
      <c r="AJ219" s="262">
        <v>0.14398999999999998</v>
      </c>
      <c r="AK219" s="262">
        <v>0.14041999999999999</v>
      </c>
      <c r="AL219" s="262">
        <v>0.14518</v>
      </c>
      <c r="AM219" s="262">
        <v>0.14756</v>
      </c>
      <c r="AN219" s="262">
        <v>0.14756</v>
      </c>
      <c r="AO219" s="262">
        <v>0.12733</v>
      </c>
      <c r="AP219" s="262">
        <v>0.12733</v>
      </c>
      <c r="AQ219" s="262">
        <v>8.4489999999999996E-2</v>
      </c>
      <c r="AR219" s="262">
        <v>8.2109999999999989E-2</v>
      </c>
      <c r="AS219" s="262">
        <v>9.7579999999999986E-2</v>
      </c>
      <c r="AT219" s="262">
        <v>9.6390000000000003E-2</v>
      </c>
      <c r="AU219" s="262">
        <v>9.282E-2</v>
      </c>
      <c r="AV219" s="262">
        <v>9.282E-2</v>
      </c>
      <c r="AW219" s="262">
        <v>6.1879999999999998E-2</v>
      </c>
      <c r="AX219" s="262">
        <v>6.5450000000000008E-2</v>
      </c>
      <c r="AY219" s="262">
        <v>6.5450000000000008E-2</v>
      </c>
      <c r="AZ219" s="262">
        <v>6.5450000000000008E-2</v>
      </c>
      <c r="BA219" s="262">
        <v>6.1879999999999998E-2</v>
      </c>
      <c r="BB219" s="262">
        <v>5.2359999999999997E-2</v>
      </c>
      <c r="BC219" s="262">
        <v>5.2359999999999997E-2</v>
      </c>
      <c r="BD219" s="262">
        <v>5.2359999999999997E-2</v>
      </c>
      <c r="BE219" s="262">
        <v>5.117E-2</v>
      </c>
      <c r="BF219" s="262">
        <v>8.2109999999999989E-2</v>
      </c>
      <c r="BG219" s="262">
        <v>9.1630000000000003E-2</v>
      </c>
      <c r="BH219" s="262">
        <v>7.4969999999999995E-2</v>
      </c>
      <c r="BI219" s="262">
        <v>3.9269999999999999E-2</v>
      </c>
      <c r="BJ219" s="262">
        <v>7.0209999999999995E-2</v>
      </c>
      <c r="BK219" s="262">
        <v>4.8789999999999993E-2</v>
      </c>
      <c r="BL219" s="262">
        <v>4.8789999999999993E-2</v>
      </c>
      <c r="BM219" s="262">
        <v>4.1649999999999993E-2</v>
      </c>
      <c r="BN219" s="262">
        <v>4.7600000000000003E-2</v>
      </c>
      <c r="BO219" s="262">
        <v>4.7600000000000003E-2</v>
      </c>
      <c r="BP219" s="262">
        <v>4.641E-2</v>
      </c>
    </row>
    <row r="220" spans="2:68" x14ac:dyDescent="0.25">
      <c r="C220" s="254" t="s">
        <v>755</v>
      </c>
      <c r="D220" s="255">
        <f t="shared" si="13"/>
        <v>2.9034001147207597E-2</v>
      </c>
      <c r="E220" s="260">
        <f t="shared" si="14"/>
        <v>556.78504000000009</v>
      </c>
      <c r="F220" s="255">
        <f t="shared" si="15"/>
        <v>3.6230377621615573E-2</v>
      </c>
      <c r="G220" s="260">
        <f t="shared" si="16"/>
        <v>1875114.0629200004</v>
      </c>
      <c r="H220" s="255">
        <f t="shared" si="17"/>
        <v>-0.3254867457061843</v>
      </c>
      <c r="I220" s="260">
        <f t="shared" si="18"/>
        <v>80.137175081182406</v>
      </c>
      <c r="J220" s="262">
        <v>0.15232000000000001</v>
      </c>
      <c r="K220" s="262">
        <v>0.15232000000000001</v>
      </c>
      <c r="L220" s="262">
        <v>0.15232000000000001</v>
      </c>
      <c r="M220" s="262">
        <v>9.128E-2</v>
      </c>
      <c r="N220" s="262">
        <v>0.10416</v>
      </c>
      <c r="O220" s="262">
        <v>6.3279999999999989E-2</v>
      </c>
      <c r="P220" s="262">
        <v>7.868E-2</v>
      </c>
      <c r="Q220" s="262">
        <v>7.6440000000000008E-2</v>
      </c>
      <c r="R220" s="262">
        <v>7.868E-2</v>
      </c>
      <c r="S220" s="262">
        <v>6.2160000000000007E-2</v>
      </c>
      <c r="T220" s="262">
        <v>5.9920000000000008E-2</v>
      </c>
      <c r="U220" s="262">
        <v>6.132E-2</v>
      </c>
      <c r="V220" s="262">
        <v>5.4879999999999998E-2</v>
      </c>
      <c r="W220" s="262">
        <v>6.3560000000000005E-2</v>
      </c>
      <c r="X220" s="262">
        <v>5.74E-2</v>
      </c>
      <c r="Y220" s="262">
        <v>9.3240000000000003E-2</v>
      </c>
      <c r="Z220" s="262">
        <v>4.7039999999999998E-2</v>
      </c>
      <c r="AA220" s="262">
        <v>3.8919999999999996E-2</v>
      </c>
      <c r="AB220" s="262">
        <v>3.8919999999999996E-2</v>
      </c>
      <c r="AC220" s="262">
        <v>2.9400000000000003E-2</v>
      </c>
      <c r="AD220" s="262">
        <v>5.1240000000000001E-2</v>
      </c>
      <c r="AE220" s="262">
        <v>4.7039999999999998E-2</v>
      </c>
      <c r="AF220" s="262">
        <v>3.7240000000000002E-2</v>
      </c>
      <c r="AG220" s="262">
        <v>4.2840000000000003E-2</v>
      </c>
      <c r="AH220" s="262">
        <v>2.8000000000000001E-2</v>
      </c>
      <c r="AI220" s="262">
        <v>3.1360000000000006E-2</v>
      </c>
      <c r="AJ220" s="262">
        <v>2.9400000000000003E-2</v>
      </c>
      <c r="AK220" s="262">
        <v>2.7720000000000002E-2</v>
      </c>
      <c r="AL220" s="262">
        <v>3.1639999999999995E-2</v>
      </c>
      <c r="AM220" s="262">
        <v>2.9960000000000004E-2</v>
      </c>
      <c r="AN220" s="262">
        <v>2.9960000000000004E-2</v>
      </c>
      <c r="AO220" s="262">
        <v>2.044E-2</v>
      </c>
      <c r="AP220" s="262">
        <v>2.044E-2</v>
      </c>
      <c r="AQ220" s="262">
        <v>1.9040000000000001E-2</v>
      </c>
      <c r="AR220" s="262">
        <v>1.9040000000000001E-2</v>
      </c>
      <c r="AS220" s="262">
        <v>1.9879999999999998E-2</v>
      </c>
      <c r="AT220" s="262">
        <v>1.4840000000000001E-2</v>
      </c>
      <c r="AU220" s="262">
        <v>1.5400000000000002E-2</v>
      </c>
      <c r="AV220" s="262">
        <v>1.4840000000000001E-2</v>
      </c>
      <c r="AW220" s="262">
        <v>1.4840000000000001E-2</v>
      </c>
      <c r="AX220" s="262">
        <v>9.7999999999999997E-3</v>
      </c>
      <c r="AY220" s="262">
        <v>9.7999999999999997E-3</v>
      </c>
      <c r="AZ220" s="262">
        <v>9.7999999999999997E-3</v>
      </c>
      <c r="BA220" s="262">
        <v>7.8400000000000015E-3</v>
      </c>
      <c r="BB220" s="262">
        <v>9.5200000000000007E-3</v>
      </c>
      <c r="BC220" s="262">
        <v>9.5200000000000007E-3</v>
      </c>
      <c r="BD220" s="262">
        <v>9.2399999999999999E-3</v>
      </c>
      <c r="BE220" s="262">
        <v>9.5200000000000007E-3</v>
      </c>
      <c r="BF220" s="262">
        <v>1.456E-2</v>
      </c>
      <c r="BG220" s="262">
        <v>1.5959999999999998E-2</v>
      </c>
      <c r="BH220" s="262">
        <v>1.456E-2</v>
      </c>
      <c r="BI220" s="262">
        <v>7.5600000000000007E-3</v>
      </c>
      <c r="BJ220" s="262">
        <v>1.456E-2</v>
      </c>
      <c r="BK220" s="262">
        <v>1.0359999999999999E-2</v>
      </c>
      <c r="BL220" s="262">
        <v>1.008E-2</v>
      </c>
      <c r="BM220" s="262">
        <v>7.28E-3</v>
      </c>
      <c r="BN220" s="262">
        <v>9.2399999999999999E-3</v>
      </c>
      <c r="BO220" s="262">
        <v>9.2399999999999999E-3</v>
      </c>
      <c r="BP220" s="262">
        <v>9.2399999999999999E-3</v>
      </c>
    </row>
    <row r="221" spans="2:68" x14ac:dyDescent="0.25">
      <c r="C221" s="261" t="s">
        <v>756</v>
      </c>
      <c r="D221" s="255">
        <f t="shared" si="13"/>
        <v>0.16987110601241071</v>
      </c>
      <c r="E221" s="260">
        <f t="shared" si="14"/>
        <v>3257.6181999999999</v>
      </c>
      <c r="F221" s="255">
        <f t="shared" si="15"/>
        <v>0.16691536155717387</v>
      </c>
      <c r="G221" s="260">
        <f t="shared" si="16"/>
        <v>8638754.6120000016</v>
      </c>
      <c r="H221" s="255">
        <f t="shared" si="17"/>
        <v>0.29925874894337434</v>
      </c>
      <c r="I221" s="260">
        <f t="shared" si="18"/>
        <v>101.77080433320356</v>
      </c>
      <c r="J221" s="262">
        <v>0.1598</v>
      </c>
      <c r="K221" s="262">
        <v>0.1173</v>
      </c>
      <c r="L221" s="262">
        <v>0.13770000000000002</v>
      </c>
      <c r="M221" s="262">
        <v>0.12920000000000001</v>
      </c>
      <c r="N221" s="262">
        <v>0.1547</v>
      </c>
      <c r="O221" s="262">
        <v>0.1462</v>
      </c>
      <c r="P221" s="262">
        <v>0.1343</v>
      </c>
      <c r="Q221" s="262">
        <v>0.1411</v>
      </c>
      <c r="R221" s="262">
        <v>0.13770000000000002</v>
      </c>
      <c r="S221" s="262">
        <v>0.15130000000000002</v>
      </c>
      <c r="T221" s="262">
        <v>0.15130000000000002</v>
      </c>
      <c r="U221" s="262">
        <v>0.15130000000000002</v>
      </c>
      <c r="V221" s="262">
        <v>0.1615</v>
      </c>
      <c r="W221" s="262">
        <v>0.15300000000000002</v>
      </c>
      <c r="X221" s="262">
        <v>0.15300000000000002</v>
      </c>
      <c r="Y221" s="262">
        <v>0.1598</v>
      </c>
      <c r="Z221" s="262">
        <v>0.16830000000000001</v>
      </c>
      <c r="AA221" s="262">
        <v>0.18530000000000002</v>
      </c>
      <c r="AB221" s="262">
        <v>0.18700000000000003</v>
      </c>
      <c r="AC221" s="262">
        <v>0.1598</v>
      </c>
      <c r="AD221" s="262">
        <v>0.18700000000000003</v>
      </c>
      <c r="AE221" s="262">
        <v>0.1598</v>
      </c>
      <c r="AF221" s="262">
        <v>0.17680000000000001</v>
      </c>
      <c r="AG221" s="262">
        <v>0.1615</v>
      </c>
      <c r="AH221" s="262">
        <v>0.1394</v>
      </c>
      <c r="AI221" s="262">
        <v>0.17510000000000001</v>
      </c>
      <c r="AJ221" s="262">
        <v>0.17170000000000002</v>
      </c>
      <c r="AK221" s="262">
        <v>0.17170000000000002</v>
      </c>
      <c r="AL221" s="262">
        <v>0.17170000000000002</v>
      </c>
      <c r="AM221" s="262">
        <v>0.15300000000000002</v>
      </c>
      <c r="AN221" s="262">
        <v>0.15300000000000002</v>
      </c>
      <c r="AO221" s="262">
        <v>0.18190000000000003</v>
      </c>
      <c r="AP221" s="262">
        <v>0.18190000000000003</v>
      </c>
      <c r="AQ221" s="262">
        <v>0.17680000000000001</v>
      </c>
      <c r="AR221" s="262">
        <v>0.18530000000000002</v>
      </c>
      <c r="AS221" s="262">
        <v>0.17680000000000001</v>
      </c>
      <c r="AT221" s="262">
        <v>0.17680000000000001</v>
      </c>
      <c r="AU221" s="262">
        <v>0.18700000000000003</v>
      </c>
      <c r="AV221" s="262">
        <v>0.19550000000000001</v>
      </c>
      <c r="AW221" s="262">
        <v>0.11560000000000002</v>
      </c>
      <c r="AX221" s="262">
        <v>0.17850000000000002</v>
      </c>
      <c r="AY221" s="262">
        <v>0.17850000000000002</v>
      </c>
      <c r="AZ221" s="262">
        <v>0.17510000000000001</v>
      </c>
      <c r="BA221" s="262">
        <v>0.17340000000000003</v>
      </c>
      <c r="BB221" s="262">
        <v>0.15810000000000002</v>
      </c>
      <c r="BC221" s="262">
        <v>0.16830000000000001</v>
      </c>
      <c r="BD221" s="262">
        <v>0.17</v>
      </c>
      <c r="BE221" s="262">
        <v>0.16490000000000002</v>
      </c>
      <c r="BF221" s="262">
        <v>0.20570000000000002</v>
      </c>
      <c r="BG221" s="262">
        <v>0.19720000000000001</v>
      </c>
      <c r="BH221" s="262">
        <v>0.19720000000000001</v>
      </c>
      <c r="BI221" s="262">
        <v>0.17</v>
      </c>
      <c r="BJ221" s="262">
        <v>0.1615</v>
      </c>
      <c r="BK221" s="262">
        <v>0.17</v>
      </c>
      <c r="BL221" s="262">
        <v>0.15130000000000002</v>
      </c>
      <c r="BM221" s="262">
        <v>0.17510000000000001</v>
      </c>
      <c r="BN221" s="262">
        <v>0.17170000000000002</v>
      </c>
      <c r="BO221" s="262">
        <v>0.17170000000000002</v>
      </c>
      <c r="BP221" s="262">
        <v>0.1666</v>
      </c>
    </row>
    <row r="222" spans="2:68" x14ac:dyDescent="0.25">
      <c r="C222" s="261" t="s">
        <v>757</v>
      </c>
      <c r="D222" s="255">
        <f t="shared" si="13"/>
        <v>0.10958832090525107</v>
      </c>
      <c r="E222" s="260">
        <f t="shared" si="14"/>
        <v>2101.5752299999999</v>
      </c>
      <c r="F222" s="255">
        <f t="shared" si="15"/>
        <v>0.11044841694628377</v>
      </c>
      <c r="G222" s="260">
        <f t="shared" si="16"/>
        <v>5716290.9535800004</v>
      </c>
      <c r="H222" s="255">
        <f t="shared" si="17"/>
        <v>4.1657453655755697E-2</v>
      </c>
      <c r="I222" s="260">
        <f t="shared" si="18"/>
        <v>99.22126901877553</v>
      </c>
      <c r="J222" s="262">
        <v>0.11235000000000001</v>
      </c>
      <c r="K222" s="262">
        <v>0.11235000000000001</v>
      </c>
      <c r="L222" s="262">
        <v>0.11235000000000001</v>
      </c>
      <c r="M222" s="262">
        <v>0.10593</v>
      </c>
      <c r="N222" s="262">
        <v>0.10807</v>
      </c>
      <c r="O222" s="262">
        <v>0.11235000000000001</v>
      </c>
      <c r="P222" s="262">
        <v>0.11235000000000001</v>
      </c>
      <c r="Q222" s="262">
        <v>0.11235000000000001</v>
      </c>
      <c r="R222" s="262">
        <v>0.11235000000000001</v>
      </c>
      <c r="S222" s="262">
        <v>0.11984000000000002</v>
      </c>
      <c r="T222" s="262">
        <v>0.11663000000000001</v>
      </c>
      <c r="U222" s="262">
        <v>0.11663000000000001</v>
      </c>
      <c r="V222" s="262">
        <v>0.11663000000000001</v>
      </c>
      <c r="W222" s="262">
        <v>0.11556000000000001</v>
      </c>
      <c r="X222" s="262">
        <v>0.11556000000000001</v>
      </c>
      <c r="Y222" s="262">
        <v>0.11556000000000001</v>
      </c>
      <c r="Z222" s="262">
        <v>0.10914</v>
      </c>
      <c r="AA222" s="262">
        <v>0.14124</v>
      </c>
      <c r="AB222" s="262">
        <v>0.13375000000000001</v>
      </c>
      <c r="AC222" s="262">
        <v>0.11449000000000001</v>
      </c>
      <c r="AD222" s="262">
        <v>0.11877000000000001</v>
      </c>
      <c r="AE222" s="262">
        <v>0.11984000000000002</v>
      </c>
      <c r="AF222" s="262">
        <v>0.11984000000000002</v>
      </c>
      <c r="AG222" s="262">
        <v>0.11984000000000002</v>
      </c>
      <c r="AH222" s="262">
        <v>0.11235000000000001</v>
      </c>
      <c r="AI222" s="262">
        <v>0.12197999999999999</v>
      </c>
      <c r="AJ222" s="262">
        <v>0.11984000000000002</v>
      </c>
      <c r="AK222" s="262">
        <v>0.12090999999999999</v>
      </c>
      <c r="AL222" s="262">
        <v>0.12733</v>
      </c>
      <c r="AM222" s="262">
        <v>0.107</v>
      </c>
      <c r="AN222" s="262">
        <v>0.107</v>
      </c>
      <c r="AO222" s="262">
        <v>0.12839999999999999</v>
      </c>
      <c r="AP222" s="262">
        <v>0.13053999999999999</v>
      </c>
      <c r="AQ222" s="262">
        <v>0.1605</v>
      </c>
      <c r="AR222" s="262">
        <v>0.13803000000000001</v>
      </c>
      <c r="AS222" s="262">
        <v>0.11556000000000001</v>
      </c>
      <c r="AT222" s="262">
        <v>0.12304999999999999</v>
      </c>
      <c r="AU222" s="262">
        <v>0.10593</v>
      </c>
      <c r="AV222" s="262">
        <v>0.11128</v>
      </c>
      <c r="AW222" s="262">
        <v>8.4530000000000008E-2</v>
      </c>
      <c r="AX222" s="262">
        <v>0.11556000000000001</v>
      </c>
      <c r="AY222" s="262">
        <v>0.10485999999999999</v>
      </c>
      <c r="AZ222" s="262">
        <v>0.10271999999999999</v>
      </c>
      <c r="BA222" s="262">
        <v>0.10164999999999999</v>
      </c>
      <c r="BB222" s="262">
        <v>8.2390000000000005E-2</v>
      </c>
      <c r="BC222" s="262">
        <v>7.7039999999999997E-2</v>
      </c>
      <c r="BD222" s="262">
        <v>9.6299999999999997E-2</v>
      </c>
      <c r="BE222" s="262">
        <v>8.881E-2</v>
      </c>
      <c r="BF222" s="262">
        <v>0.10057999999999999</v>
      </c>
      <c r="BG222" s="262">
        <v>0.10485999999999999</v>
      </c>
      <c r="BH222" s="262">
        <v>0.10057999999999999</v>
      </c>
      <c r="BI222" s="262">
        <v>8.1320000000000003E-2</v>
      </c>
      <c r="BJ222" s="262">
        <v>8.6670000000000011E-2</v>
      </c>
      <c r="BK222" s="262">
        <v>8.6670000000000011E-2</v>
      </c>
      <c r="BL222" s="262">
        <v>8.2390000000000005E-2</v>
      </c>
      <c r="BM222" s="262">
        <v>8.6670000000000011E-2</v>
      </c>
      <c r="BN222" s="262">
        <v>7.4899999999999994E-2</v>
      </c>
      <c r="BO222" s="262">
        <v>7.4899999999999994E-2</v>
      </c>
      <c r="BP222" s="262">
        <v>7.2760000000000005E-2</v>
      </c>
    </row>
    <row r="223" spans="2:68" x14ac:dyDescent="0.25">
      <c r="C223" s="261" t="s">
        <v>758</v>
      </c>
      <c r="D223" s="255">
        <f t="shared" si="13"/>
        <v>0.13951243677321792</v>
      </c>
      <c r="E223" s="260">
        <f t="shared" si="14"/>
        <v>2675.4300000000003</v>
      </c>
      <c r="F223" s="255">
        <f t="shared" si="15"/>
        <v>0.14559682493870194</v>
      </c>
      <c r="G223" s="260">
        <f t="shared" si="16"/>
        <v>7535407.3537500007</v>
      </c>
      <c r="H223" s="255">
        <f t="shared" si="17"/>
        <v>-4.9864554642201284E-2</v>
      </c>
      <c r="I223" s="260">
        <f t="shared" si="18"/>
        <v>95.821070845435258</v>
      </c>
      <c r="J223" s="262">
        <v>0.10665000000000001</v>
      </c>
      <c r="K223" s="262">
        <v>0.17955000000000002</v>
      </c>
      <c r="L223" s="262">
        <v>0.17955000000000002</v>
      </c>
      <c r="M223" s="262">
        <v>0.17955000000000002</v>
      </c>
      <c r="N223" s="262">
        <v>0.17955000000000002</v>
      </c>
      <c r="O223" s="262">
        <v>0.17955000000000002</v>
      </c>
      <c r="P223" s="262">
        <v>0.17955000000000002</v>
      </c>
      <c r="Q223" s="262">
        <v>0.17955000000000002</v>
      </c>
      <c r="R223" s="262">
        <v>0.17955000000000002</v>
      </c>
      <c r="S223" s="262">
        <v>0.18225000000000002</v>
      </c>
      <c r="T223" s="262">
        <v>0.18225000000000002</v>
      </c>
      <c r="U223" s="262">
        <v>0.189</v>
      </c>
      <c r="V223" s="262">
        <v>0.16200000000000001</v>
      </c>
      <c r="W223" s="262">
        <v>0.16335</v>
      </c>
      <c r="X223" s="262">
        <v>0.15254999999999999</v>
      </c>
      <c r="Y223" s="262">
        <v>0.15254999999999999</v>
      </c>
      <c r="Z223" s="262">
        <v>0.15254999999999999</v>
      </c>
      <c r="AA223" s="262">
        <v>0.16605</v>
      </c>
      <c r="AB223" s="262">
        <v>0.15120000000000003</v>
      </c>
      <c r="AC223" s="262">
        <v>0.14850000000000002</v>
      </c>
      <c r="AD223" s="262">
        <v>0.16200000000000001</v>
      </c>
      <c r="AE223" s="262">
        <v>0.18225000000000002</v>
      </c>
      <c r="AF223" s="262">
        <v>0.16605</v>
      </c>
      <c r="AG223" s="262">
        <v>0.16875000000000001</v>
      </c>
      <c r="AH223" s="262">
        <v>0.13905000000000001</v>
      </c>
      <c r="AI223" s="262">
        <v>0.17550000000000002</v>
      </c>
      <c r="AJ223" s="262">
        <v>0.16605</v>
      </c>
      <c r="AK223" s="262">
        <v>0.16470000000000001</v>
      </c>
      <c r="AL223" s="262">
        <v>0.16605</v>
      </c>
      <c r="AM223" s="262">
        <v>0.17280000000000001</v>
      </c>
      <c r="AN223" s="262">
        <v>0.17145000000000002</v>
      </c>
      <c r="AO223" s="262">
        <v>0.16605</v>
      </c>
      <c r="AP223" s="262">
        <v>0.16605</v>
      </c>
      <c r="AQ223" s="262">
        <v>0.16740000000000002</v>
      </c>
      <c r="AR223" s="262">
        <v>0.13905000000000001</v>
      </c>
      <c r="AS223" s="262">
        <v>0.13635</v>
      </c>
      <c r="AT223" s="262">
        <v>0.12959999999999999</v>
      </c>
      <c r="AU223" s="262">
        <v>0.14850000000000002</v>
      </c>
      <c r="AV223" s="262">
        <v>0.1323</v>
      </c>
      <c r="AW223" s="262">
        <v>8.3700000000000011E-2</v>
      </c>
      <c r="AX223" s="262">
        <v>0.11610000000000001</v>
      </c>
      <c r="AY223" s="262">
        <v>0.11610000000000001</v>
      </c>
      <c r="AZ223" s="262">
        <v>0.11070000000000001</v>
      </c>
      <c r="BA223" s="262">
        <v>0.11610000000000001</v>
      </c>
      <c r="BB223" s="262">
        <v>0.10665000000000001</v>
      </c>
      <c r="BC223" s="262">
        <v>0.10665000000000001</v>
      </c>
      <c r="BD223" s="262">
        <v>0.10665000000000001</v>
      </c>
      <c r="BE223" s="262">
        <v>0.10665000000000001</v>
      </c>
      <c r="BF223" s="262">
        <v>0.11475</v>
      </c>
      <c r="BG223" s="262">
        <v>0.12420000000000002</v>
      </c>
      <c r="BH223" s="262">
        <v>0.11475</v>
      </c>
      <c r="BI223" s="262">
        <v>7.6950000000000005E-2</v>
      </c>
      <c r="BJ223" s="262">
        <v>9.0450000000000016E-2</v>
      </c>
      <c r="BK223" s="262">
        <v>8.5050000000000001E-2</v>
      </c>
      <c r="BL223" s="262">
        <v>9.0450000000000016E-2</v>
      </c>
      <c r="BM223" s="262">
        <v>7.9649999999999999E-2</v>
      </c>
      <c r="BN223" s="262">
        <v>7.0200000000000012E-2</v>
      </c>
      <c r="BO223" s="262">
        <v>7.0200000000000012E-2</v>
      </c>
      <c r="BP223" s="262">
        <v>6.8850000000000008E-2</v>
      </c>
    </row>
    <row r="224" spans="2:68" x14ac:dyDescent="0.25">
      <c r="C224" s="261" t="s">
        <v>759</v>
      </c>
      <c r="D224" s="255">
        <f t="shared" si="13"/>
        <v>0.15228916671012149</v>
      </c>
      <c r="E224" s="260">
        <f t="shared" si="14"/>
        <v>2920.4493499999999</v>
      </c>
      <c r="F224" s="255">
        <f t="shared" si="15"/>
        <v>0.17225850294076167</v>
      </c>
      <c r="G224" s="260">
        <f t="shared" si="16"/>
        <v>8915290.4972500019</v>
      </c>
      <c r="H224" s="255">
        <f t="shared" si="17"/>
        <v>-0.24604419020683815</v>
      </c>
      <c r="I224" s="260">
        <f t="shared" si="18"/>
        <v>88.407343678409021</v>
      </c>
      <c r="J224" s="262">
        <v>0.45239999999999997</v>
      </c>
      <c r="K224" s="262">
        <v>0.32915</v>
      </c>
      <c r="L224" s="262">
        <v>0.31754999999999994</v>
      </c>
      <c r="M224" s="262">
        <v>0.34219999999999995</v>
      </c>
      <c r="N224" s="262">
        <v>0.30740000000000001</v>
      </c>
      <c r="O224" s="262">
        <v>0.26824999999999999</v>
      </c>
      <c r="P224" s="262">
        <v>0.29724999999999996</v>
      </c>
      <c r="Q224" s="262">
        <v>0.29724999999999996</v>
      </c>
      <c r="R224" s="262">
        <v>0.29724999999999996</v>
      </c>
      <c r="S224" s="262">
        <v>0.26824999999999999</v>
      </c>
      <c r="T224" s="262">
        <v>0.26824999999999999</v>
      </c>
      <c r="U224" s="262">
        <v>0.27549999999999997</v>
      </c>
      <c r="V224" s="262">
        <v>0.24069999999999997</v>
      </c>
      <c r="W224" s="262">
        <v>0.26534999999999997</v>
      </c>
      <c r="X224" s="262">
        <v>0.23055</v>
      </c>
      <c r="Y224" s="262">
        <v>0.25664999999999999</v>
      </c>
      <c r="Z224" s="262">
        <v>0.19284999999999999</v>
      </c>
      <c r="AA224" s="262">
        <v>0.17544999999999999</v>
      </c>
      <c r="AB224" s="262">
        <v>0.16819999999999999</v>
      </c>
      <c r="AC224" s="262">
        <v>0.13919999999999999</v>
      </c>
      <c r="AD224" s="262">
        <v>0.21894999999999998</v>
      </c>
      <c r="AE224" s="262">
        <v>0.27839999999999998</v>
      </c>
      <c r="AF224" s="262">
        <v>0.20009999999999997</v>
      </c>
      <c r="AG224" s="262">
        <v>0.23779999999999996</v>
      </c>
      <c r="AH224" s="262">
        <v>0.1595</v>
      </c>
      <c r="AI224" s="262">
        <v>0.19575000000000001</v>
      </c>
      <c r="AJ224" s="262">
        <v>0.18124999999999999</v>
      </c>
      <c r="AK224" s="262">
        <v>0.16819999999999999</v>
      </c>
      <c r="AL224" s="262">
        <v>0.18124999999999999</v>
      </c>
      <c r="AM224" s="262">
        <v>0.21894999999999998</v>
      </c>
      <c r="AN224" s="262">
        <v>0.21894999999999998</v>
      </c>
      <c r="AO224" s="262">
        <v>0.15805</v>
      </c>
      <c r="AP224" s="262">
        <v>0.1479</v>
      </c>
      <c r="AQ224" s="262">
        <v>0.11599999999999999</v>
      </c>
      <c r="AR224" s="262">
        <v>0.11599999999999999</v>
      </c>
      <c r="AS224" s="262">
        <v>0.12034999999999998</v>
      </c>
      <c r="AT224" s="262">
        <v>0.11165</v>
      </c>
      <c r="AU224" s="262">
        <v>0.12469999999999999</v>
      </c>
      <c r="AV224" s="262">
        <v>0.11165</v>
      </c>
      <c r="AW224" s="262">
        <v>8.2649999999999987E-2</v>
      </c>
      <c r="AX224" s="262">
        <v>8.5549999999999987E-2</v>
      </c>
      <c r="AY224" s="262">
        <v>8.5549999999999987E-2</v>
      </c>
      <c r="AZ224" s="262">
        <v>8.5549999999999987E-2</v>
      </c>
      <c r="BA224" s="262">
        <v>8.4099999999999994E-2</v>
      </c>
      <c r="BB224" s="262">
        <v>7.5399999999999995E-2</v>
      </c>
      <c r="BC224" s="262">
        <v>7.2499999999999995E-2</v>
      </c>
      <c r="BD224" s="262">
        <v>7.2499999999999995E-2</v>
      </c>
      <c r="BE224" s="262">
        <v>6.9599999999999995E-2</v>
      </c>
      <c r="BF224" s="262">
        <v>8.8449999999999987E-2</v>
      </c>
      <c r="BG224" s="262">
        <v>9.715E-2</v>
      </c>
      <c r="BH224" s="262">
        <v>8.5549999999999987E-2</v>
      </c>
      <c r="BI224" s="262">
        <v>5.5099999999999996E-2</v>
      </c>
      <c r="BJ224" s="262">
        <v>9.1350000000000001E-2</v>
      </c>
      <c r="BK224" s="262">
        <v>8.6999999999999994E-2</v>
      </c>
      <c r="BL224" s="262">
        <v>6.6699999999999995E-2</v>
      </c>
      <c r="BM224" s="262">
        <v>4.7849999999999997E-2</v>
      </c>
      <c r="BN224" s="262">
        <v>4.6399999999999997E-2</v>
      </c>
      <c r="BO224" s="262">
        <v>5.2199999999999996E-2</v>
      </c>
      <c r="BP224" s="262">
        <v>5.2199999999999996E-2</v>
      </c>
    </row>
    <row r="225" spans="2:68" x14ac:dyDescent="0.25">
      <c r="B225" s="254" t="s">
        <v>760</v>
      </c>
      <c r="C225" s="254" t="s">
        <v>761</v>
      </c>
      <c r="D225" s="255">
        <f t="shared" si="13"/>
        <v>0.11874661104448041</v>
      </c>
      <c r="E225" s="260">
        <f t="shared" si="14"/>
        <v>2277.2037600000008</v>
      </c>
      <c r="F225" s="255">
        <f t="shared" si="15"/>
        <v>0.11429388087538862</v>
      </c>
      <c r="G225" s="260">
        <f t="shared" si="16"/>
        <v>5915314.0928700007</v>
      </c>
      <c r="H225" s="255">
        <f t="shared" si="17"/>
        <v>0.46810709941923601</v>
      </c>
      <c r="I225" s="260">
        <f t="shared" si="18"/>
        <v>103.89586050888101</v>
      </c>
      <c r="J225" s="262">
        <v>7.4880000000000002E-2</v>
      </c>
      <c r="K225" s="262">
        <v>7.4880000000000002E-2</v>
      </c>
      <c r="L225" s="262">
        <v>7.1370000000000003E-2</v>
      </c>
      <c r="M225" s="262">
        <v>8.4239999999999995E-2</v>
      </c>
      <c r="N225" s="262">
        <v>7.1370000000000003E-2</v>
      </c>
      <c r="O225" s="262">
        <v>0.14157</v>
      </c>
      <c r="P225" s="262">
        <v>9.0090000000000003E-2</v>
      </c>
      <c r="Q225" s="262">
        <v>9.5939999999999998E-2</v>
      </c>
      <c r="R225" s="262">
        <v>0.11232</v>
      </c>
      <c r="S225" s="262">
        <v>0.10413000000000001</v>
      </c>
      <c r="T225" s="262">
        <v>0.10062</v>
      </c>
      <c r="U225" s="262">
        <v>8.8920000000000013E-2</v>
      </c>
      <c r="V225" s="262">
        <v>9.4770000000000007E-2</v>
      </c>
      <c r="W225" s="262">
        <v>0.10413000000000001</v>
      </c>
      <c r="X225" s="262">
        <v>0.11466</v>
      </c>
      <c r="Y225" s="262">
        <v>0.11466</v>
      </c>
      <c r="Z225" s="262">
        <v>0.11817000000000001</v>
      </c>
      <c r="AA225" s="262">
        <v>0.16965</v>
      </c>
      <c r="AB225" s="262">
        <v>0.13455</v>
      </c>
      <c r="AC225" s="262">
        <v>8.6580000000000004E-2</v>
      </c>
      <c r="AD225" s="262">
        <v>0.13220999999999999</v>
      </c>
      <c r="AE225" s="262">
        <v>0.11700000000000001</v>
      </c>
      <c r="AF225" s="262">
        <v>0.11349000000000001</v>
      </c>
      <c r="AG225" s="262">
        <v>0.11700000000000001</v>
      </c>
      <c r="AH225" s="262">
        <v>8.6580000000000004E-2</v>
      </c>
      <c r="AI225" s="262">
        <v>0.12285000000000001</v>
      </c>
      <c r="AJ225" s="262">
        <v>0.12285000000000001</v>
      </c>
      <c r="AK225" s="262">
        <v>0.12051000000000001</v>
      </c>
      <c r="AL225" s="262">
        <v>0.12987000000000001</v>
      </c>
      <c r="AM225" s="262">
        <v>9.0090000000000003E-2</v>
      </c>
      <c r="AN225" s="262">
        <v>6.0840000000000005E-2</v>
      </c>
      <c r="AO225" s="262">
        <v>0.12753</v>
      </c>
      <c r="AP225" s="262">
        <v>0.13455</v>
      </c>
      <c r="AQ225" s="262">
        <v>6.3180000000000014E-2</v>
      </c>
      <c r="AR225" s="262">
        <v>6.3180000000000014E-2</v>
      </c>
      <c r="AS225" s="262">
        <v>0.10062</v>
      </c>
      <c r="AT225" s="262">
        <v>0.12636000000000003</v>
      </c>
      <c r="AU225" s="262">
        <v>0.12870000000000001</v>
      </c>
      <c r="AV225" s="262">
        <v>0.14391000000000001</v>
      </c>
      <c r="AW225" s="262">
        <v>7.0199999999999999E-2</v>
      </c>
      <c r="AX225" s="262">
        <v>0.10997999999999999</v>
      </c>
      <c r="AY225" s="262">
        <v>0.11817000000000001</v>
      </c>
      <c r="AZ225" s="262">
        <v>0.11934000000000002</v>
      </c>
      <c r="BA225" s="262">
        <v>0.12753</v>
      </c>
      <c r="BB225" s="262">
        <v>6.7860000000000004E-2</v>
      </c>
      <c r="BC225" s="262">
        <v>6.7860000000000004E-2</v>
      </c>
      <c r="BD225" s="262">
        <v>0.11349000000000001</v>
      </c>
      <c r="BE225" s="262">
        <v>0.10296000000000001</v>
      </c>
      <c r="BF225" s="262">
        <v>0.14274000000000001</v>
      </c>
      <c r="BG225" s="262">
        <v>0.14274000000000001</v>
      </c>
      <c r="BH225" s="262">
        <v>0.14742000000000002</v>
      </c>
      <c r="BI225" s="262">
        <v>0.13805999999999999</v>
      </c>
      <c r="BJ225" s="262">
        <v>0.11115</v>
      </c>
      <c r="BK225" s="262">
        <v>0.10179000000000001</v>
      </c>
      <c r="BL225" s="262">
        <v>7.6050000000000006E-2</v>
      </c>
      <c r="BM225" s="262">
        <v>0.1404</v>
      </c>
      <c r="BN225" s="262">
        <v>0.12519000000000002</v>
      </c>
      <c r="BO225" s="262">
        <v>0.12519000000000002</v>
      </c>
      <c r="BP225" s="262">
        <v>0.11817000000000001</v>
      </c>
    </row>
    <row r="226" spans="2:68" x14ac:dyDescent="0.25">
      <c r="C226" s="254" t="s">
        <v>762</v>
      </c>
      <c r="D226" s="255">
        <f t="shared" si="13"/>
        <v>5.9174366167805172E-2</v>
      </c>
      <c r="E226" s="260">
        <f t="shared" si="14"/>
        <v>1134.7868199999998</v>
      </c>
      <c r="F226" s="255">
        <f t="shared" si="15"/>
        <v>5.3496810801599091E-2</v>
      </c>
      <c r="G226" s="260">
        <f t="shared" si="16"/>
        <v>2768743.4920800016</v>
      </c>
      <c r="H226" s="255">
        <f t="shared" si="17"/>
        <v>0.55638688770882361</v>
      </c>
      <c r="I226" s="260">
        <f t="shared" si="18"/>
        <v>110.61288566763754</v>
      </c>
      <c r="J226" s="262">
        <v>2.0299999999999999E-2</v>
      </c>
      <c r="K226" s="262">
        <v>2.0299999999999999E-2</v>
      </c>
      <c r="L226" s="262">
        <v>2.0299999999999999E-2</v>
      </c>
      <c r="M226" s="262">
        <v>4.292E-2</v>
      </c>
      <c r="N226" s="262">
        <v>2.0879999999999999E-2</v>
      </c>
      <c r="O226" s="262">
        <v>5.568E-2</v>
      </c>
      <c r="P226" s="262">
        <v>3.1900000000000005E-2</v>
      </c>
      <c r="Q226" s="262">
        <v>4.2340000000000003E-2</v>
      </c>
      <c r="R226" s="262">
        <v>4.292E-2</v>
      </c>
      <c r="S226" s="262">
        <v>4.292E-2</v>
      </c>
      <c r="T226" s="262">
        <v>4.8719999999999999E-2</v>
      </c>
      <c r="U226" s="262">
        <v>4.1180000000000001E-2</v>
      </c>
      <c r="V226" s="262">
        <v>3.0160000000000003E-2</v>
      </c>
      <c r="W226" s="262">
        <v>1.9720000000000001E-2</v>
      </c>
      <c r="X226" s="262">
        <v>1.5080000000000001E-2</v>
      </c>
      <c r="Y226" s="262">
        <v>1.4500000000000001E-2</v>
      </c>
      <c r="Z226" s="262">
        <v>1.9720000000000001E-2</v>
      </c>
      <c r="AA226" s="262">
        <v>7.1340000000000001E-2</v>
      </c>
      <c r="AB226" s="262">
        <v>4.2340000000000003E-2</v>
      </c>
      <c r="AC226" s="262">
        <v>3.1320000000000001E-2</v>
      </c>
      <c r="AD226" s="262">
        <v>4.7559999999999998E-2</v>
      </c>
      <c r="AE226" s="262">
        <v>4.3500000000000004E-2</v>
      </c>
      <c r="AF226" s="262">
        <v>5.0460000000000005E-2</v>
      </c>
      <c r="AG226" s="262">
        <v>5.0460000000000005E-2</v>
      </c>
      <c r="AH226" s="262">
        <v>3.422E-2</v>
      </c>
      <c r="AI226" s="262">
        <v>5.6840000000000002E-2</v>
      </c>
      <c r="AJ226" s="262">
        <v>5.8000000000000003E-2</v>
      </c>
      <c r="AK226" s="262">
        <v>5.7420000000000006E-2</v>
      </c>
      <c r="AL226" s="262">
        <v>5.8000000000000003E-2</v>
      </c>
      <c r="AM226" s="262">
        <v>4.002E-2</v>
      </c>
      <c r="AN226" s="262">
        <v>3.1900000000000005E-2</v>
      </c>
      <c r="AO226" s="262">
        <v>5.8000000000000003E-2</v>
      </c>
      <c r="AP226" s="262">
        <v>5.858E-2</v>
      </c>
      <c r="AQ226" s="262">
        <v>1.102E-2</v>
      </c>
      <c r="AR226" s="262">
        <v>1.9720000000000001E-2</v>
      </c>
      <c r="AS226" s="262">
        <v>1.9720000000000001E-2</v>
      </c>
      <c r="AT226" s="262">
        <v>6.6119999999999998E-2</v>
      </c>
      <c r="AU226" s="262">
        <v>6.9019999999999998E-2</v>
      </c>
      <c r="AV226" s="262">
        <v>7.8880000000000006E-2</v>
      </c>
      <c r="AW226" s="262">
        <v>2.6100000000000002E-2</v>
      </c>
      <c r="AX226" s="262">
        <v>6.3220000000000012E-2</v>
      </c>
      <c r="AY226" s="262">
        <v>6.9019999999999998E-2</v>
      </c>
      <c r="AZ226" s="262">
        <v>6.9019999999999998E-2</v>
      </c>
      <c r="BA226" s="262">
        <v>8.1199999999999994E-2</v>
      </c>
      <c r="BB226" s="262">
        <v>4.5240000000000002E-2</v>
      </c>
      <c r="BC226" s="262">
        <v>5.1620000000000006E-2</v>
      </c>
      <c r="BD226" s="262">
        <v>7.1340000000000001E-2</v>
      </c>
      <c r="BE226" s="262">
        <v>6.4380000000000007E-2</v>
      </c>
      <c r="BF226" s="262">
        <v>7.2500000000000009E-2</v>
      </c>
      <c r="BG226" s="262">
        <v>6.7279999999999993E-2</v>
      </c>
      <c r="BH226" s="262">
        <v>7.8880000000000006E-2</v>
      </c>
      <c r="BI226" s="262">
        <v>9.1060000000000002E-2</v>
      </c>
      <c r="BJ226" s="262">
        <v>6.2060000000000004E-2</v>
      </c>
      <c r="BK226" s="262">
        <v>4.9880000000000001E-2</v>
      </c>
      <c r="BL226" s="262">
        <v>4.6980000000000008E-2</v>
      </c>
      <c r="BM226" s="262">
        <v>8.932000000000001E-2</v>
      </c>
      <c r="BN226" s="262">
        <v>7.7720000000000011E-2</v>
      </c>
      <c r="BO226" s="262">
        <v>7.5400000000000009E-2</v>
      </c>
      <c r="BP226" s="262">
        <v>7.5400000000000009E-2</v>
      </c>
    </row>
    <row r="227" spans="2:68" x14ac:dyDescent="0.25">
      <c r="C227" s="254" t="s">
        <v>763</v>
      </c>
      <c r="D227" s="255">
        <f t="shared" si="13"/>
        <v>1.7888932575481045E-2</v>
      </c>
      <c r="E227" s="260">
        <f t="shared" si="14"/>
        <v>343.05606</v>
      </c>
      <c r="F227" s="255">
        <f t="shared" si="15"/>
        <v>1.7628837890998606E-2</v>
      </c>
      <c r="G227" s="260">
        <f t="shared" si="16"/>
        <v>912385.79370000015</v>
      </c>
      <c r="H227" s="255">
        <f t="shared" si="17"/>
        <v>0.14693644605988521</v>
      </c>
      <c r="I227" s="260">
        <f t="shared" si="18"/>
        <v>101.47539325105058</v>
      </c>
      <c r="J227" s="262">
        <v>1.5299999999999998E-2</v>
      </c>
      <c r="K227" s="262">
        <v>1.5299999999999998E-2</v>
      </c>
      <c r="L227" s="262">
        <v>1.5299999999999998E-2</v>
      </c>
      <c r="M227" s="262">
        <v>1.4579999999999999E-2</v>
      </c>
      <c r="N227" s="262">
        <v>1.5299999999999998E-2</v>
      </c>
      <c r="O227" s="262">
        <v>1.9800000000000002E-2</v>
      </c>
      <c r="P227" s="262">
        <v>1.5299999999999998E-2</v>
      </c>
      <c r="Q227" s="262">
        <v>1.1519999999999999E-2</v>
      </c>
      <c r="R227" s="262">
        <v>1.5299999999999998E-2</v>
      </c>
      <c r="S227" s="262">
        <v>1.5299999999999998E-2</v>
      </c>
      <c r="T227" s="262">
        <v>1.4759999999999999E-2</v>
      </c>
      <c r="U227" s="262">
        <v>1.422E-2</v>
      </c>
      <c r="V227" s="262">
        <v>1.5299999999999998E-2</v>
      </c>
      <c r="W227" s="262">
        <v>2.0339999999999997E-2</v>
      </c>
      <c r="X227" s="262">
        <v>1.5479999999999999E-2</v>
      </c>
      <c r="Y227" s="262">
        <v>2.5559999999999996E-2</v>
      </c>
      <c r="Z227" s="262">
        <v>2.6639999999999997E-2</v>
      </c>
      <c r="AA227" s="262">
        <v>2.0879999999999996E-2</v>
      </c>
      <c r="AB227" s="262">
        <v>2.1419999999999998E-2</v>
      </c>
      <c r="AC227" s="262">
        <v>1.4039999999999999E-2</v>
      </c>
      <c r="AD227" s="262">
        <v>2.1059999999999999E-2</v>
      </c>
      <c r="AE227" s="262">
        <v>1.7099999999999997E-2</v>
      </c>
      <c r="AF227" s="262">
        <v>1.6919999999999998E-2</v>
      </c>
      <c r="AG227" s="262">
        <v>1.7099999999999997E-2</v>
      </c>
      <c r="AH227" s="262">
        <v>1.7099999999999997E-2</v>
      </c>
      <c r="AI227" s="262">
        <v>1.7099999999999997E-2</v>
      </c>
      <c r="AJ227" s="262">
        <v>1.7099999999999997E-2</v>
      </c>
      <c r="AK227" s="262">
        <v>1.7099999999999997E-2</v>
      </c>
      <c r="AL227" s="262">
        <v>1.7099999999999997E-2</v>
      </c>
      <c r="AM227" s="262">
        <v>1.3499999999999998E-2</v>
      </c>
      <c r="AN227" s="262">
        <v>1.3499999999999998E-2</v>
      </c>
      <c r="AO227" s="262">
        <v>1.7099999999999997E-2</v>
      </c>
      <c r="AP227" s="262">
        <v>1.8359999999999998E-2</v>
      </c>
      <c r="AQ227" s="262">
        <v>1.6559999999999998E-2</v>
      </c>
      <c r="AR227" s="262">
        <v>1.2779999999999998E-2</v>
      </c>
      <c r="AS227" s="262">
        <v>1.746E-2</v>
      </c>
      <c r="AT227" s="262">
        <v>1.6379999999999999E-2</v>
      </c>
      <c r="AU227" s="262">
        <v>1.746E-2</v>
      </c>
      <c r="AV227" s="262">
        <v>1.8359999999999998E-2</v>
      </c>
      <c r="AW227" s="262">
        <v>1.6199999999999999E-2</v>
      </c>
      <c r="AX227" s="262">
        <v>1.746E-2</v>
      </c>
      <c r="AY227" s="262">
        <v>1.9259999999999999E-2</v>
      </c>
      <c r="AZ227" s="262">
        <v>1.746E-2</v>
      </c>
      <c r="BA227" s="262">
        <v>1.746E-2</v>
      </c>
      <c r="BB227" s="262">
        <v>1.2779999999999998E-2</v>
      </c>
      <c r="BC227" s="262">
        <v>9.3600000000000003E-3</v>
      </c>
      <c r="BD227" s="262">
        <v>1.566E-2</v>
      </c>
      <c r="BE227" s="262">
        <v>1.566E-2</v>
      </c>
      <c r="BF227" s="262">
        <v>2.1059999999999999E-2</v>
      </c>
      <c r="BG227" s="262">
        <v>2.1059999999999999E-2</v>
      </c>
      <c r="BH227" s="262">
        <v>2.2859999999999998E-2</v>
      </c>
      <c r="BI227" s="262">
        <v>2.5379999999999996E-2</v>
      </c>
      <c r="BJ227" s="262">
        <v>1.7279999999999997E-2</v>
      </c>
      <c r="BK227" s="262">
        <v>2.0339999999999997E-2</v>
      </c>
      <c r="BL227" s="262">
        <v>9.7199999999999995E-3</v>
      </c>
      <c r="BM227" s="262">
        <v>2.3400000000000001E-2</v>
      </c>
      <c r="BN227" s="262">
        <v>2.1419999999999998E-2</v>
      </c>
      <c r="BO227" s="262">
        <v>2.5379999999999996E-2</v>
      </c>
      <c r="BP227" s="262">
        <v>1.89E-2</v>
      </c>
    </row>
    <row r="228" spans="2:68" x14ac:dyDescent="0.25">
      <c r="C228" s="254" t="s">
        <v>764</v>
      </c>
      <c r="D228" s="255">
        <f t="shared" si="13"/>
        <v>4.3571695259946835E-2</v>
      </c>
      <c r="E228" s="260">
        <f t="shared" si="14"/>
        <v>835.57440000000042</v>
      </c>
      <c r="F228" s="255">
        <f t="shared" si="15"/>
        <v>4.2867970406895529E-2</v>
      </c>
      <c r="G228" s="260">
        <f t="shared" si="16"/>
        <v>2218644.6688000001</v>
      </c>
      <c r="H228" s="255">
        <f t="shared" si="17"/>
        <v>0.21427321138357469</v>
      </c>
      <c r="I228" s="260">
        <f t="shared" si="18"/>
        <v>101.64160991614875</v>
      </c>
      <c r="J228" s="262">
        <v>5.5999999999999994E-2</v>
      </c>
      <c r="K228" s="262">
        <v>5.5999999999999994E-2</v>
      </c>
      <c r="L228" s="262">
        <v>5.5999999999999994E-2</v>
      </c>
      <c r="M228" s="262">
        <v>5.5999999999999994E-2</v>
      </c>
      <c r="N228" s="262">
        <v>5.5999999999999994E-2</v>
      </c>
      <c r="O228" s="262">
        <v>5.5999999999999994E-2</v>
      </c>
      <c r="P228" s="262">
        <v>5.5999999999999994E-2</v>
      </c>
      <c r="Q228" s="262">
        <v>5.5999999999999994E-2</v>
      </c>
      <c r="R228" s="262">
        <v>5.4000000000000006E-2</v>
      </c>
      <c r="S228" s="262">
        <v>5.5999999999999994E-2</v>
      </c>
      <c r="T228" s="262">
        <v>5.5999999999999994E-2</v>
      </c>
      <c r="U228" s="262">
        <v>6.2800000000000009E-2</v>
      </c>
      <c r="V228" s="262">
        <v>5.5999999999999994E-2</v>
      </c>
      <c r="W228" s="262">
        <v>5.0800000000000005E-2</v>
      </c>
      <c r="X228" s="262">
        <v>2.2000000000000002E-2</v>
      </c>
      <c r="Y228" s="262">
        <v>2.9600000000000001E-2</v>
      </c>
      <c r="Z228" s="262">
        <v>1.8000000000000002E-2</v>
      </c>
      <c r="AA228" s="262">
        <v>3.9600000000000003E-2</v>
      </c>
      <c r="AB228" s="262">
        <v>3.9600000000000003E-2</v>
      </c>
      <c r="AC228" s="262">
        <v>3.9600000000000003E-2</v>
      </c>
      <c r="AD228" s="262">
        <v>4.5199999999999997E-2</v>
      </c>
      <c r="AE228" s="262">
        <v>4.5199999999999997E-2</v>
      </c>
      <c r="AF228" s="262">
        <v>4.5199999999999997E-2</v>
      </c>
      <c r="AG228" s="262">
        <v>4.8000000000000001E-2</v>
      </c>
      <c r="AH228" s="262">
        <v>4.6399999999999997E-2</v>
      </c>
      <c r="AI228" s="262">
        <v>4.6399999999999997E-2</v>
      </c>
      <c r="AJ228" s="262">
        <v>4.7599999999999996E-2</v>
      </c>
      <c r="AK228" s="262">
        <v>6.3600000000000004E-2</v>
      </c>
      <c r="AL228" s="262">
        <v>4.7599999999999996E-2</v>
      </c>
      <c r="AM228" s="262">
        <v>4.5199999999999997E-2</v>
      </c>
      <c r="AN228" s="262">
        <v>4.5199999999999997E-2</v>
      </c>
      <c r="AO228" s="262">
        <v>4.5199999999999997E-2</v>
      </c>
      <c r="AP228" s="262">
        <v>4.5199999999999997E-2</v>
      </c>
      <c r="AQ228" s="262">
        <v>2.6800000000000001E-2</v>
      </c>
      <c r="AR228" s="262">
        <v>3.5200000000000002E-2</v>
      </c>
      <c r="AS228" s="262">
        <v>3.5200000000000002E-2</v>
      </c>
      <c r="AT228" s="262">
        <v>3.8800000000000001E-2</v>
      </c>
      <c r="AU228" s="262">
        <v>3.8800000000000001E-2</v>
      </c>
      <c r="AV228" s="262">
        <v>3.8800000000000001E-2</v>
      </c>
      <c r="AW228" s="262">
        <v>2.8399999999999998E-2</v>
      </c>
      <c r="AX228" s="262">
        <v>3.8800000000000001E-2</v>
      </c>
      <c r="AY228" s="262">
        <v>5.4000000000000006E-2</v>
      </c>
      <c r="AZ228" s="262">
        <v>3.8800000000000001E-2</v>
      </c>
      <c r="BA228" s="262">
        <v>2.4400000000000002E-2</v>
      </c>
      <c r="BB228" s="262">
        <v>3.8800000000000001E-2</v>
      </c>
      <c r="BC228" s="262">
        <v>0.03</v>
      </c>
      <c r="BD228" s="262">
        <v>3.8800000000000001E-2</v>
      </c>
      <c r="BE228" s="262">
        <v>3.8800000000000001E-2</v>
      </c>
      <c r="BF228" s="262">
        <v>2.8799999999999999E-2</v>
      </c>
      <c r="BG228" s="262">
        <v>2.92E-2</v>
      </c>
      <c r="BH228" s="262">
        <v>2.92E-2</v>
      </c>
      <c r="BI228" s="262">
        <v>2.8399999999999998E-2</v>
      </c>
      <c r="BJ228" s="262">
        <v>2.92E-2</v>
      </c>
      <c r="BK228" s="262">
        <v>2.92E-2</v>
      </c>
      <c r="BL228" s="262">
        <v>2.92E-2</v>
      </c>
      <c r="BM228" s="262">
        <v>2.92E-2</v>
      </c>
      <c r="BN228" s="262">
        <v>2.7999999999999997E-2</v>
      </c>
      <c r="BO228" s="262">
        <v>2.76E-2</v>
      </c>
      <c r="BP228" s="262">
        <v>2.7999999999999997E-2</v>
      </c>
    </row>
    <row r="229" spans="2:68" x14ac:dyDescent="0.25">
      <c r="C229" s="254" t="s">
        <v>765</v>
      </c>
      <c r="D229" s="255">
        <f t="shared" si="13"/>
        <v>0.12142080200239867</v>
      </c>
      <c r="E229" s="260">
        <f t="shared" si="14"/>
        <v>2328.4867199999994</v>
      </c>
      <c r="F229" s="255">
        <f t="shared" si="15"/>
        <v>9.8620666800887991E-2</v>
      </c>
      <c r="G229" s="260">
        <f t="shared" si="16"/>
        <v>5104142.1964799985</v>
      </c>
      <c r="H229" s="255">
        <f t="shared" si="17"/>
        <v>0.14257759949652418</v>
      </c>
      <c r="I229" s="260">
        <f t="shared" si="18"/>
        <v>123.11902356890714</v>
      </c>
      <c r="J229" s="262">
        <v>8.6400000000000001E-3</v>
      </c>
      <c r="K229" s="262">
        <v>5.1840000000000004E-2</v>
      </c>
      <c r="L229" s="262">
        <v>4.8000000000000004E-3</v>
      </c>
      <c r="M229" s="262">
        <v>1.92E-3</v>
      </c>
      <c r="N229" s="262">
        <v>1.92E-3</v>
      </c>
      <c r="O229" s="262">
        <v>1.92E-3</v>
      </c>
      <c r="P229" s="262">
        <v>1.92E-3</v>
      </c>
      <c r="Q229" s="262">
        <v>1.92E-3</v>
      </c>
      <c r="R229" s="262">
        <v>1.92E-3</v>
      </c>
      <c r="S229" s="262">
        <v>8.6400000000000001E-3</v>
      </c>
      <c r="T229" s="262">
        <v>7.6800000000000002E-3</v>
      </c>
      <c r="U229" s="262">
        <v>3.8400000000000001E-3</v>
      </c>
      <c r="V229" s="262">
        <v>1.536E-2</v>
      </c>
      <c r="W229" s="262">
        <v>8.832000000000001E-2</v>
      </c>
      <c r="X229" s="262">
        <v>0.11616</v>
      </c>
      <c r="Y229" s="262">
        <v>0.15647999999999998</v>
      </c>
      <c r="Z229" s="262">
        <v>0.22176000000000001</v>
      </c>
      <c r="AA229" s="262">
        <v>2.784E-2</v>
      </c>
      <c r="AB229" s="262">
        <v>6.1440000000000002E-2</v>
      </c>
      <c r="AC229" s="262">
        <v>0.2064</v>
      </c>
      <c r="AD229" s="262">
        <v>1.2480000000000002E-2</v>
      </c>
      <c r="AE229" s="262">
        <v>1.3440000000000002E-2</v>
      </c>
      <c r="AF229" s="262">
        <v>2.2080000000000002E-2</v>
      </c>
      <c r="AG229" s="262">
        <v>1.1519999999999999E-2</v>
      </c>
      <c r="AH229" s="262">
        <v>0.12096</v>
      </c>
      <c r="AI229" s="262">
        <v>4.3200000000000002E-2</v>
      </c>
      <c r="AJ229" s="262">
        <v>3.7440000000000001E-2</v>
      </c>
      <c r="AK229" s="262">
        <v>0.10944</v>
      </c>
      <c r="AL229" s="262">
        <v>4.1279999999999997E-2</v>
      </c>
      <c r="AM229" s="262">
        <v>1.2480000000000002E-2</v>
      </c>
      <c r="AN229" s="262">
        <v>9.6000000000000009E-3</v>
      </c>
      <c r="AO229" s="262">
        <v>8.3519999999999997E-2</v>
      </c>
      <c r="AP229" s="262">
        <v>7.0080000000000003E-2</v>
      </c>
      <c r="AQ229" s="262">
        <v>0.12768000000000002</v>
      </c>
      <c r="AR229" s="262">
        <v>8.448E-2</v>
      </c>
      <c r="AS229" s="262">
        <v>0.14784</v>
      </c>
      <c r="AT229" s="262">
        <v>7.2000000000000008E-2</v>
      </c>
      <c r="AU229" s="262">
        <v>6.9120000000000001E-2</v>
      </c>
      <c r="AV229" s="262">
        <v>0.1008</v>
      </c>
      <c r="AW229" s="262">
        <v>0.24095999999999998</v>
      </c>
      <c r="AX229" s="262">
        <v>0.18720000000000001</v>
      </c>
      <c r="AY229" s="262">
        <v>0.25824000000000003</v>
      </c>
      <c r="AZ229" s="262">
        <v>0.2016</v>
      </c>
      <c r="BA229" s="262">
        <v>0.22176000000000001</v>
      </c>
      <c r="BB229" s="262">
        <v>7.0080000000000003E-2</v>
      </c>
      <c r="BC229" s="262">
        <v>3.2640000000000002E-2</v>
      </c>
      <c r="BD229" s="262">
        <v>0.14591999999999999</v>
      </c>
      <c r="BE229" s="262">
        <v>0.13536000000000001</v>
      </c>
      <c r="BF229" s="262">
        <v>0.13152000000000003</v>
      </c>
      <c r="BG229" s="262">
        <v>0.12480000000000001</v>
      </c>
      <c r="BH229" s="262">
        <v>0.14496000000000001</v>
      </c>
      <c r="BI229" s="262">
        <v>0.30431999999999998</v>
      </c>
      <c r="BJ229" s="262">
        <v>0.28895999999999999</v>
      </c>
      <c r="BK229" s="262">
        <v>0.34079999999999999</v>
      </c>
      <c r="BL229" s="262">
        <v>0.37536000000000003</v>
      </c>
      <c r="BM229" s="262">
        <v>0.27455999999999997</v>
      </c>
      <c r="BN229" s="262">
        <v>0.26016</v>
      </c>
      <c r="BO229" s="262">
        <v>0.26016</v>
      </c>
      <c r="BP229" s="262">
        <v>0.26016</v>
      </c>
    </row>
    <row r="230" spans="2:68" x14ac:dyDescent="0.25">
      <c r="B230" s="254" t="s">
        <v>766</v>
      </c>
      <c r="C230" s="254" t="s">
        <v>767</v>
      </c>
      <c r="D230" s="255">
        <f t="shared" si="13"/>
        <v>4.4484259268915881E-2</v>
      </c>
      <c r="E230" s="260">
        <f t="shared" si="14"/>
        <v>853.07463999999982</v>
      </c>
      <c r="F230" s="255">
        <f t="shared" si="15"/>
        <v>5.1078584439468028E-2</v>
      </c>
      <c r="G230" s="260">
        <f t="shared" si="16"/>
        <v>2643587.4612399996</v>
      </c>
      <c r="H230" s="255">
        <f t="shared" si="17"/>
        <v>-0.38972406418077804</v>
      </c>
      <c r="I230" s="260">
        <f t="shared" si="18"/>
        <v>87.089843536351481</v>
      </c>
      <c r="J230" s="262">
        <v>0.24156</v>
      </c>
      <c r="K230" s="262">
        <v>0.15047999999999997</v>
      </c>
      <c r="L230" s="262">
        <v>0.14915999999999999</v>
      </c>
      <c r="M230" s="262">
        <v>8.403999999999999E-2</v>
      </c>
      <c r="N230" s="262">
        <v>0.11043999999999998</v>
      </c>
      <c r="O230" s="262">
        <v>6.4680000000000001E-2</v>
      </c>
      <c r="P230" s="262">
        <v>9.0199999999999989E-2</v>
      </c>
      <c r="Q230" s="262">
        <v>8.403999999999999E-2</v>
      </c>
      <c r="R230" s="262">
        <v>8.403999999999999E-2</v>
      </c>
      <c r="S230" s="262">
        <v>6.336E-2</v>
      </c>
      <c r="T230" s="262">
        <v>5.5439999999999996E-2</v>
      </c>
      <c r="U230" s="262">
        <v>6.2479999999999994E-2</v>
      </c>
      <c r="V230" s="262">
        <v>6.2479999999999994E-2</v>
      </c>
      <c r="W230" s="262">
        <v>9.8560000000000009E-2</v>
      </c>
      <c r="X230" s="262">
        <v>0.11352</v>
      </c>
      <c r="Y230" s="262">
        <v>0.13023999999999999</v>
      </c>
      <c r="Z230" s="262">
        <v>7.6999999999999999E-2</v>
      </c>
      <c r="AA230" s="262">
        <v>7.1719999999999992E-2</v>
      </c>
      <c r="AB230" s="262">
        <v>7.1719999999999992E-2</v>
      </c>
      <c r="AC230" s="262">
        <v>6.9959999999999994E-2</v>
      </c>
      <c r="AD230" s="262">
        <v>5.0159999999999996E-2</v>
      </c>
      <c r="AE230" s="262">
        <v>6.5559999999999993E-2</v>
      </c>
      <c r="AF230" s="262">
        <v>4.2679999999999996E-2</v>
      </c>
      <c r="AG230" s="262">
        <v>4.9719999999999993E-2</v>
      </c>
      <c r="AH230" s="262">
        <v>6.9959999999999994E-2</v>
      </c>
      <c r="AI230" s="262">
        <v>4.5319999999999999E-2</v>
      </c>
      <c r="AJ230" s="262">
        <v>3.916E-2</v>
      </c>
      <c r="AK230" s="262">
        <v>4.3999999999999997E-2</v>
      </c>
      <c r="AL230" s="262">
        <v>4.3999999999999997E-2</v>
      </c>
      <c r="AM230" s="262">
        <v>4.3999999999999997E-2</v>
      </c>
      <c r="AN230" s="262">
        <v>4.3999999999999997E-2</v>
      </c>
      <c r="AO230" s="262">
        <v>4.1799999999999997E-2</v>
      </c>
      <c r="AP230" s="262">
        <v>4.0039999999999999E-2</v>
      </c>
      <c r="AQ230" s="262">
        <v>6.7319999999999991E-2</v>
      </c>
      <c r="AR230" s="262">
        <v>6.6000000000000003E-2</v>
      </c>
      <c r="AS230" s="262">
        <v>7.4799999999999991E-2</v>
      </c>
      <c r="AT230" s="262">
        <v>2.9479999999999999E-2</v>
      </c>
      <c r="AU230" s="262">
        <v>2.9479999999999999E-2</v>
      </c>
      <c r="AV230" s="262">
        <v>2.7719999999999998E-2</v>
      </c>
      <c r="AW230" s="262">
        <v>3.7399999999999996E-2</v>
      </c>
      <c r="AX230" s="262">
        <v>2.6399999999999996E-2</v>
      </c>
      <c r="AY230" s="262">
        <v>3.3000000000000002E-2</v>
      </c>
      <c r="AZ230" s="262">
        <v>2.6399999999999996E-2</v>
      </c>
      <c r="BA230" s="262">
        <v>1.8919999999999999E-2</v>
      </c>
      <c r="BB230" s="262">
        <v>1.8919999999999999E-2</v>
      </c>
      <c r="BC230" s="262">
        <v>1.8919999999999999E-2</v>
      </c>
      <c r="BD230" s="262">
        <v>1.8919999999999999E-2</v>
      </c>
      <c r="BE230" s="262">
        <v>1.7159999999999998E-2</v>
      </c>
      <c r="BF230" s="262">
        <v>3.4759999999999999E-2</v>
      </c>
      <c r="BG230" s="262">
        <v>3.2559999999999999E-2</v>
      </c>
      <c r="BH230" s="262">
        <v>2.5519999999999998E-2</v>
      </c>
      <c r="BI230" s="262">
        <v>2.2880000000000001E-2</v>
      </c>
      <c r="BJ230" s="262">
        <v>4.0919999999999998E-2</v>
      </c>
      <c r="BK230" s="262">
        <v>3.6079999999999994E-2</v>
      </c>
      <c r="BL230" s="262">
        <v>4.0039999999999999E-2</v>
      </c>
      <c r="BM230" s="262">
        <v>2.1559999999999999E-2</v>
      </c>
      <c r="BN230" s="262">
        <v>2.4640000000000002E-2</v>
      </c>
      <c r="BO230" s="262">
        <v>2.4640000000000002E-2</v>
      </c>
      <c r="BP230" s="262">
        <v>2.4640000000000002E-2</v>
      </c>
    </row>
    <row r="231" spans="2:68" x14ac:dyDescent="0.25">
      <c r="C231" s="254" t="s">
        <v>768</v>
      </c>
      <c r="D231" s="255">
        <f t="shared" si="13"/>
        <v>3.9011576367523594E-2</v>
      </c>
      <c r="E231" s="260">
        <f t="shared" si="14"/>
        <v>748.125</v>
      </c>
      <c r="F231" s="255">
        <f t="shared" si="15"/>
        <v>4.1002596333129158E-2</v>
      </c>
      <c r="G231" s="260">
        <f t="shared" si="16"/>
        <v>2122101.6739999996</v>
      </c>
      <c r="H231" s="255">
        <f t="shared" si="17"/>
        <v>-0.11945264459067398</v>
      </c>
      <c r="I231" s="260">
        <f t="shared" si="18"/>
        <v>95.144161239377752</v>
      </c>
      <c r="J231" s="262">
        <v>7.7000000000000013E-2</v>
      </c>
      <c r="K231" s="262">
        <v>7.7000000000000013E-2</v>
      </c>
      <c r="L231" s="262">
        <v>7.7000000000000013E-2</v>
      </c>
      <c r="M231" s="262">
        <v>6.6500000000000004E-2</v>
      </c>
      <c r="N231" s="262">
        <v>7.7000000000000013E-2</v>
      </c>
      <c r="O231" s="262">
        <v>7.7000000000000013E-2</v>
      </c>
      <c r="P231" s="262">
        <v>7.7000000000000013E-2</v>
      </c>
      <c r="Q231" s="262">
        <v>9.6950000000000008E-2</v>
      </c>
      <c r="R231" s="262">
        <v>9.3800000000000008E-2</v>
      </c>
      <c r="S231" s="262">
        <v>5.9150000000000001E-2</v>
      </c>
      <c r="T231" s="262">
        <v>4.5150000000000003E-2</v>
      </c>
      <c r="U231" s="262">
        <v>2.52E-2</v>
      </c>
      <c r="V231" s="262">
        <v>3.6750000000000005E-2</v>
      </c>
      <c r="W231" s="262">
        <v>8.4000000000000005E-2</v>
      </c>
      <c r="X231" s="262">
        <v>0.10850000000000001</v>
      </c>
      <c r="Y231" s="262">
        <v>8.9600000000000013E-2</v>
      </c>
      <c r="Z231" s="262">
        <v>4.4100000000000007E-2</v>
      </c>
      <c r="AA231" s="262">
        <v>8.7150000000000019E-2</v>
      </c>
      <c r="AB231" s="262">
        <v>7.4550000000000005E-2</v>
      </c>
      <c r="AC231" s="262">
        <v>5.9500000000000004E-2</v>
      </c>
      <c r="AD231" s="262">
        <v>2.87E-2</v>
      </c>
      <c r="AE231" s="262">
        <v>2.9400000000000003E-2</v>
      </c>
      <c r="AF231" s="262">
        <v>2.7650000000000004E-2</v>
      </c>
      <c r="AG231" s="262">
        <v>4.3750000000000004E-2</v>
      </c>
      <c r="AH231" s="262">
        <v>3.7450000000000004E-2</v>
      </c>
      <c r="AI231" s="262">
        <v>4.9000000000000002E-2</v>
      </c>
      <c r="AJ231" s="262">
        <v>2.7300000000000005E-2</v>
      </c>
      <c r="AK231" s="262">
        <v>4.9700000000000001E-2</v>
      </c>
      <c r="AL231" s="262">
        <v>5.1450000000000003E-2</v>
      </c>
      <c r="AM231" s="262">
        <v>3.3950000000000001E-2</v>
      </c>
      <c r="AN231" s="262">
        <v>3.3600000000000005E-2</v>
      </c>
      <c r="AO231" s="262">
        <v>4.5850000000000009E-2</v>
      </c>
      <c r="AP231" s="262">
        <v>4.5150000000000003E-2</v>
      </c>
      <c r="AQ231" s="262">
        <v>2.5900000000000003E-2</v>
      </c>
      <c r="AR231" s="262">
        <v>2.7650000000000004E-2</v>
      </c>
      <c r="AS231" s="262">
        <v>3.5350000000000006E-2</v>
      </c>
      <c r="AT231" s="262">
        <v>3.5000000000000003E-2</v>
      </c>
      <c r="AU231" s="262">
        <v>2.0650000000000002E-2</v>
      </c>
      <c r="AV231" s="262">
        <v>2.0650000000000002E-2</v>
      </c>
      <c r="AW231" s="262">
        <v>1.6800000000000002E-2</v>
      </c>
      <c r="AX231" s="262">
        <v>2.0650000000000002E-2</v>
      </c>
      <c r="AY231" s="262">
        <v>3.0450000000000001E-2</v>
      </c>
      <c r="AZ231" s="262">
        <v>2.0650000000000002E-2</v>
      </c>
      <c r="BA231" s="262">
        <v>1.6800000000000002E-2</v>
      </c>
      <c r="BB231" s="262">
        <v>9.8000000000000014E-3</v>
      </c>
      <c r="BC231" s="262">
        <v>9.4500000000000018E-3</v>
      </c>
      <c r="BD231" s="262">
        <v>1.225E-2</v>
      </c>
      <c r="BE231" s="262">
        <v>1.225E-2</v>
      </c>
      <c r="BF231" s="262">
        <v>2.2400000000000003E-2</v>
      </c>
      <c r="BG231" s="262">
        <v>1.9949999999999999E-2</v>
      </c>
      <c r="BH231" s="262">
        <v>1.8900000000000004E-2</v>
      </c>
      <c r="BI231" s="262">
        <v>1.6449999999999999E-2</v>
      </c>
      <c r="BJ231" s="262">
        <v>2.1000000000000001E-2</v>
      </c>
      <c r="BK231" s="262">
        <v>2.3450000000000002E-2</v>
      </c>
      <c r="BL231" s="262">
        <v>2.5550000000000003E-2</v>
      </c>
      <c r="BM231" s="262">
        <v>1.3300000000000001E-2</v>
      </c>
      <c r="BN231" s="262">
        <v>1.5750000000000004E-2</v>
      </c>
      <c r="BO231" s="262">
        <v>1.5750000000000004E-2</v>
      </c>
      <c r="BP231" s="262">
        <v>1.5750000000000004E-2</v>
      </c>
    </row>
    <row r="232" spans="2:68" x14ac:dyDescent="0.25">
      <c r="C232" s="254" t="s">
        <v>769</v>
      </c>
      <c r="D232" s="255">
        <f t="shared" si="13"/>
        <v>0.34279255357980914</v>
      </c>
      <c r="E232" s="260">
        <f t="shared" si="14"/>
        <v>6573.7327999999998</v>
      </c>
      <c r="F232" s="255">
        <f t="shared" si="15"/>
        <v>0.33865742965841183</v>
      </c>
      <c r="G232" s="260">
        <f t="shared" si="16"/>
        <v>17527316.869200002</v>
      </c>
      <c r="H232" s="255">
        <f t="shared" si="17"/>
        <v>0.33214589783839332</v>
      </c>
      <c r="I232" s="260">
        <f t="shared" si="18"/>
        <v>101.22103446115686</v>
      </c>
      <c r="J232" s="262">
        <v>0.35192000000000001</v>
      </c>
      <c r="K232" s="262">
        <v>0.39176</v>
      </c>
      <c r="L232" s="262">
        <v>0.33532000000000001</v>
      </c>
      <c r="M232" s="262">
        <v>0.34860000000000002</v>
      </c>
      <c r="N232" s="262">
        <v>0.34196000000000004</v>
      </c>
      <c r="O232" s="262">
        <v>0.45484000000000008</v>
      </c>
      <c r="P232" s="262">
        <v>0.31872</v>
      </c>
      <c r="Q232" s="262">
        <v>0.36188000000000003</v>
      </c>
      <c r="R232" s="262">
        <v>0.42828000000000005</v>
      </c>
      <c r="S232" s="262">
        <v>0.36520000000000002</v>
      </c>
      <c r="T232" s="262">
        <v>0.38179999999999997</v>
      </c>
      <c r="U232" s="262">
        <v>0.32536000000000004</v>
      </c>
      <c r="V232" s="262">
        <v>0.30544000000000004</v>
      </c>
      <c r="W232" s="262">
        <v>0.32536000000000004</v>
      </c>
      <c r="X232" s="262">
        <v>0.30876000000000003</v>
      </c>
      <c r="Y232" s="262">
        <v>0.34196000000000004</v>
      </c>
      <c r="Z232" s="262">
        <v>0.27223999999999998</v>
      </c>
      <c r="AA232" s="262">
        <v>0.45816000000000001</v>
      </c>
      <c r="AB232" s="262">
        <v>0.31208000000000002</v>
      </c>
      <c r="AC232" s="262">
        <v>0.25564000000000003</v>
      </c>
      <c r="AD232" s="262">
        <v>0.34196000000000004</v>
      </c>
      <c r="AE232" s="262">
        <v>0.37515999999999999</v>
      </c>
      <c r="AF232" s="262">
        <v>0.35524000000000006</v>
      </c>
      <c r="AG232" s="262">
        <v>0.39176</v>
      </c>
      <c r="AH232" s="262">
        <v>0.27888000000000002</v>
      </c>
      <c r="AI232" s="262">
        <v>0.37515999999999999</v>
      </c>
      <c r="AJ232" s="262">
        <v>0.39507999999999999</v>
      </c>
      <c r="AK232" s="262">
        <v>0.37515999999999999</v>
      </c>
      <c r="AL232" s="262">
        <v>0.42828000000000005</v>
      </c>
      <c r="AM232" s="262">
        <v>0.34196000000000004</v>
      </c>
      <c r="AN232" s="262">
        <v>0.30876000000000003</v>
      </c>
      <c r="AO232" s="262">
        <v>0.34860000000000002</v>
      </c>
      <c r="AP232" s="262">
        <v>0.39176</v>
      </c>
      <c r="AQ232" s="262">
        <v>0.16600000000000001</v>
      </c>
      <c r="AR232" s="262">
        <v>0.17596000000000001</v>
      </c>
      <c r="AS232" s="262">
        <v>0.24568000000000001</v>
      </c>
      <c r="AT232" s="262">
        <v>0.34196000000000004</v>
      </c>
      <c r="AU232" s="262">
        <v>0.39176</v>
      </c>
      <c r="AV232" s="262">
        <v>0.37184000000000006</v>
      </c>
      <c r="AW232" s="262">
        <v>0.21248</v>
      </c>
      <c r="AX232" s="262">
        <v>0.33200000000000002</v>
      </c>
      <c r="AY232" s="262">
        <v>0.34528000000000003</v>
      </c>
      <c r="AZ232" s="262">
        <v>0.34528000000000003</v>
      </c>
      <c r="BA232" s="262">
        <v>0.37515999999999999</v>
      </c>
      <c r="BB232" s="262">
        <v>0.32868000000000003</v>
      </c>
      <c r="BC232" s="262">
        <v>0.33200000000000002</v>
      </c>
      <c r="BD232" s="262">
        <v>0.32868000000000003</v>
      </c>
      <c r="BE232" s="262">
        <v>0.31540000000000001</v>
      </c>
      <c r="BF232" s="262">
        <v>0.29880000000000001</v>
      </c>
      <c r="BG232" s="262">
        <v>0.29880000000000001</v>
      </c>
      <c r="BH232" s="262">
        <v>0.29880000000000001</v>
      </c>
      <c r="BI232" s="262">
        <v>0.27556000000000003</v>
      </c>
      <c r="BJ232" s="262">
        <v>0.25564000000000003</v>
      </c>
      <c r="BK232" s="262">
        <v>0.2324</v>
      </c>
      <c r="BL232" s="262">
        <v>0.22244000000000003</v>
      </c>
      <c r="BM232" s="262">
        <v>0.25564000000000003</v>
      </c>
      <c r="BN232" s="262">
        <v>0.25564000000000003</v>
      </c>
      <c r="BO232" s="262">
        <v>0.25564000000000003</v>
      </c>
      <c r="BP232" s="262">
        <v>0.24236000000000002</v>
      </c>
    </row>
    <row r="233" spans="2:68" x14ac:dyDescent="0.25">
      <c r="C233" s="254" t="s">
        <v>770</v>
      </c>
      <c r="D233" s="255">
        <f t="shared" si="13"/>
        <v>0.23097039891536747</v>
      </c>
      <c r="E233" s="260">
        <f t="shared" si="14"/>
        <v>4429.3193400000018</v>
      </c>
      <c r="F233" s="255">
        <f t="shared" si="15"/>
        <v>0.22700963947247912</v>
      </c>
      <c r="G233" s="260">
        <f t="shared" si="16"/>
        <v>11748951.993789999</v>
      </c>
      <c r="H233" s="255">
        <f t="shared" si="17"/>
        <v>0.29578193985036771</v>
      </c>
      <c r="I233" s="260">
        <f t="shared" si="18"/>
        <v>101.74475385807065</v>
      </c>
      <c r="J233" s="262">
        <v>0.23381000000000002</v>
      </c>
      <c r="K233" s="262">
        <v>0.24062000000000003</v>
      </c>
      <c r="L233" s="262">
        <v>0.23381000000000002</v>
      </c>
      <c r="M233" s="262">
        <v>0.22473000000000001</v>
      </c>
      <c r="N233" s="262">
        <v>0.22473000000000001</v>
      </c>
      <c r="O233" s="262">
        <v>0.27239999999999998</v>
      </c>
      <c r="P233" s="262">
        <v>0.20657</v>
      </c>
      <c r="Q233" s="262">
        <v>0.20884000000000003</v>
      </c>
      <c r="R233" s="262">
        <v>0.25878000000000001</v>
      </c>
      <c r="S233" s="262">
        <v>0.23381000000000002</v>
      </c>
      <c r="T233" s="262">
        <v>0.24970000000000003</v>
      </c>
      <c r="U233" s="262">
        <v>0.23381000000000002</v>
      </c>
      <c r="V233" s="262">
        <v>0.20657</v>
      </c>
      <c r="W233" s="262">
        <v>0.19749</v>
      </c>
      <c r="X233" s="262">
        <v>0.19295000000000001</v>
      </c>
      <c r="Y233" s="262">
        <v>0.20884000000000003</v>
      </c>
      <c r="Z233" s="262">
        <v>0.17933000000000002</v>
      </c>
      <c r="AA233" s="262">
        <v>0.27467000000000003</v>
      </c>
      <c r="AB233" s="262">
        <v>0.19522</v>
      </c>
      <c r="AC233" s="262">
        <v>0.16797999999999999</v>
      </c>
      <c r="AD233" s="262">
        <v>0.23608000000000001</v>
      </c>
      <c r="AE233" s="262">
        <v>0.24289000000000002</v>
      </c>
      <c r="AF233" s="262">
        <v>0.23608000000000001</v>
      </c>
      <c r="AG233" s="262">
        <v>0.25878000000000001</v>
      </c>
      <c r="AH233" s="262">
        <v>0.17479</v>
      </c>
      <c r="AI233" s="262">
        <v>0.23608000000000001</v>
      </c>
      <c r="AJ233" s="262">
        <v>0.24743000000000004</v>
      </c>
      <c r="AK233" s="262">
        <v>0.24289000000000002</v>
      </c>
      <c r="AL233" s="262">
        <v>0.26332</v>
      </c>
      <c r="AM233" s="262">
        <v>0.23608000000000001</v>
      </c>
      <c r="AN233" s="262">
        <v>0.23608000000000001</v>
      </c>
      <c r="AO233" s="262">
        <v>0.19976000000000002</v>
      </c>
      <c r="AP233" s="262">
        <v>0.23835000000000001</v>
      </c>
      <c r="AQ233" s="262">
        <v>0.10668999999999999</v>
      </c>
      <c r="AR233" s="262">
        <v>0.11577000000000001</v>
      </c>
      <c r="AS233" s="262">
        <v>0.17479</v>
      </c>
      <c r="AT233" s="262">
        <v>0.23608000000000001</v>
      </c>
      <c r="AU233" s="262">
        <v>0.25650999999999996</v>
      </c>
      <c r="AV233" s="262">
        <v>0.24743000000000004</v>
      </c>
      <c r="AW233" s="262">
        <v>0.15209</v>
      </c>
      <c r="AX233" s="262">
        <v>0.24516000000000002</v>
      </c>
      <c r="AY233" s="262">
        <v>0.24516000000000002</v>
      </c>
      <c r="AZ233" s="262">
        <v>0.23154000000000002</v>
      </c>
      <c r="BA233" s="262">
        <v>0.27239999999999998</v>
      </c>
      <c r="BB233" s="262">
        <v>0.28148000000000001</v>
      </c>
      <c r="BC233" s="262">
        <v>0.30872000000000005</v>
      </c>
      <c r="BD233" s="262">
        <v>0.26105</v>
      </c>
      <c r="BE233" s="262">
        <v>0.26332</v>
      </c>
      <c r="BF233" s="262">
        <v>0.20203000000000002</v>
      </c>
      <c r="BG233" s="262">
        <v>0.20430000000000001</v>
      </c>
      <c r="BH233" s="262">
        <v>0.20203000000000002</v>
      </c>
      <c r="BI233" s="262">
        <v>0.20430000000000001</v>
      </c>
      <c r="BJ233" s="262">
        <v>0.19067999999999999</v>
      </c>
      <c r="BK233" s="262">
        <v>0.19295000000000001</v>
      </c>
      <c r="BL233" s="262">
        <v>0.18614</v>
      </c>
      <c r="BM233" s="262">
        <v>0.19522</v>
      </c>
      <c r="BN233" s="262">
        <v>0.20203000000000002</v>
      </c>
      <c r="BO233" s="262">
        <v>0.20203000000000002</v>
      </c>
      <c r="BP233" s="262">
        <v>0.20203000000000002</v>
      </c>
    </row>
    <row r="234" spans="2:68" x14ac:dyDescent="0.25">
      <c r="C234" s="254" t="s">
        <v>771</v>
      </c>
      <c r="D234" s="255">
        <f t="shared" si="13"/>
        <v>0.26727035041977376</v>
      </c>
      <c r="E234" s="260">
        <f t="shared" si="14"/>
        <v>5125.443510000001</v>
      </c>
      <c r="F234" s="255">
        <f t="shared" si="15"/>
        <v>0.26184616516704573</v>
      </c>
      <c r="G234" s="260">
        <f t="shared" si="16"/>
        <v>13551926.832070002</v>
      </c>
      <c r="H234" s="255">
        <f t="shared" si="17"/>
        <v>0.26471554541321923</v>
      </c>
      <c r="I234" s="260">
        <f t="shared" si="18"/>
        <v>102.07151601753178</v>
      </c>
      <c r="J234" s="262">
        <v>0.25552999999999998</v>
      </c>
      <c r="K234" s="262">
        <v>0.29347999999999996</v>
      </c>
      <c r="L234" s="262">
        <v>0.28336000000000006</v>
      </c>
      <c r="M234" s="262">
        <v>0.25806000000000001</v>
      </c>
      <c r="N234" s="262">
        <v>0.25806000000000001</v>
      </c>
      <c r="O234" s="262">
        <v>0.35925999999999997</v>
      </c>
      <c r="P234" s="262">
        <v>0.28336000000000006</v>
      </c>
      <c r="Q234" s="262">
        <v>0.30613000000000001</v>
      </c>
      <c r="R234" s="262">
        <v>0.35166999999999998</v>
      </c>
      <c r="S234" s="262">
        <v>0.27071000000000001</v>
      </c>
      <c r="T234" s="262">
        <v>0.29853999999999997</v>
      </c>
      <c r="U234" s="262">
        <v>0.18975</v>
      </c>
      <c r="V234" s="262">
        <v>0.26818000000000003</v>
      </c>
      <c r="W234" s="262">
        <v>0.32890000000000003</v>
      </c>
      <c r="X234" s="262">
        <v>0.33143</v>
      </c>
      <c r="Y234" s="262">
        <v>0.32890000000000003</v>
      </c>
      <c r="Z234" s="262">
        <v>0.30865999999999999</v>
      </c>
      <c r="AA234" s="262">
        <v>0.42503999999999997</v>
      </c>
      <c r="AB234" s="262">
        <v>0.35925999999999997</v>
      </c>
      <c r="AC234" s="262">
        <v>0.29094999999999999</v>
      </c>
      <c r="AD234" s="262">
        <v>0.19481000000000001</v>
      </c>
      <c r="AE234" s="262">
        <v>0.24540999999999999</v>
      </c>
      <c r="AF234" s="262">
        <v>0.24034999999999998</v>
      </c>
      <c r="AG234" s="262">
        <v>0.29347999999999996</v>
      </c>
      <c r="AH234" s="262">
        <v>0.24034999999999998</v>
      </c>
      <c r="AI234" s="262">
        <v>0.32130999999999998</v>
      </c>
      <c r="AJ234" s="262">
        <v>0.29601</v>
      </c>
      <c r="AK234" s="262">
        <v>0.30865999999999999</v>
      </c>
      <c r="AL234" s="262">
        <v>0.32890000000000003</v>
      </c>
      <c r="AM234" s="262">
        <v>0.19228000000000001</v>
      </c>
      <c r="AN234" s="262">
        <v>0.13662000000000002</v>
      </c>
      <c r="AO234" s="262">
        <v>0.33902000000000004</v>
      </c>
      <c r="AP234" s="262">
        <v>0.33902000000000004</v>
      </c>
      <c r="AQ234" s="262">
        <v>0.13915000000000002</v>
      </c>
      <c r="AR234" s="262">
        <v>0.17204000000000003</v>
      </c>
      <c r="AS234" s="262">
        <v>0.25047000000000003</v>
      </c>
      <c r="AT234" s="262">
        <v>0.25552999999999998</v>
      </c>
      <c r="AU234" s="262">
        <v>0.26058999999999999</v>
      </c>
      <c r="AV234" s="262">
        <v>0.27071000000000001</v>
      </c>
      <c r="AW234" s="262">
        <v>0.20745999999999998</v>
      </c>
      <c r="AX234" s="262">
        <v>0.21758</v>
      </c>
      <c r="AY234" s="262">
        <v>0.27071000000000001</v>
      </c>
      <c r="AZ234" s="262">
        <v>0.23023000000000002</v>
      </c>
      <c r="BA234" s="262">
        <v>0.21758</v>
      </c>
      <c r="BB234" s="262">
        <v>9.3609999999999999E-2</v>
      </c>
      <c r="BC234" s="262">
        <v>9.6140000000000003E-2</v>
      </c>
      <c r="BD234" s="262">
        <v>0.18215999999999999</v>
      </c>
      <c r="BE234" s="262">
        <v>0.15686</v>
      </c>
      <c r="BF234" s="262">
        <v>0.24540999999999999</v>
      </c>
      <c r="BG234" s="262">
        <v>0.253</v>
      </c>
      <c r="BH234" s="262">
        <v>0.23529000000000003</v>
      </c>
      <c r="BI234" s="262">
        <v>0.20240000000000002</v>
      </c>
      <c r="BJ234" s="262">
        <v>0.24287999999999998</v>
      </c>
      <c r="BK234" s="262">
        <v>0.21504999999999999</v>
      </c>
      <c r="BL234" s="262">
        <v>0.21251999999999999</v>
      </c>
      <c r="BM234" s="262">
        <v>0.19228000000000001</v>
      </c>
      <c r="BN234" s="262">
        <v>0.19228000000000001</v>
      </c>
      <c r="BO234" s="262">
        <v>0.17456999999999998</v>
      </c>
      <c r="BP234" s="262">
        <v>0.17204000000000003</v>
      </c>
    </row>
    <row r="235" spans="2:68" x14ac:dyDescent="0.25">
      <c r="C235" s="254" t="s">
        <v>772</v>
      </c>
      <c r="D235" s="255">
        <f t="shared" si="13"/>
        <v>5.3438819419095784E-2</v>
      </c>
      <c r="E235" s="260">
        <f t="shared" si="14"/>
        <v>1024.7962399999999</v>
      </c>
      <c r="F235" s="255">
        <f t="shared" si="15"/>
        <v>5.7328206198785418E-2</v>
      </c>
      <c r="G235" s="260">
        <f t="shared" si="16"/>
        <v>2967038.5102799991</v>
      </c>
      <c r="H235" s="255">
        <f t="shared" si="17"/>
        <v>-0.18806963233097276</v>
      </c>
      <c r="I235" s="260">
        <f t="shared" si="18"/>
        <v>93.215579140566177</v>
      </c>
      <c r="J235" s="262">
        <v>8.3720000000000003E-2</v>
      </c>
      <c r="K235" s="262">
        <v>8.3720000000000003E-2</v>
      </c>
      <c r="L235" s="262">
        <v>8.3720000000000003E-2</v>
      </c>
      <c r="M235" s="262">
        <v>7.6439999999999994E-2</v>
      </c>
      <c r="N235" s="262">
        <v>8.7359999999999993E-2</v>
      </c>
      <c r="O235" s="262">
        <v>7.9559999999999992E-2</v>
      </c>
      <c r="P235" s="262">
        <v>7.9559999999999992E-2</v>
      </c>
      <c r="Q235" s="262">
        <v>7.0720000000000005E-2</v>
      </c>
      <c r="R235" s="262">
        <v>9.9839999999999998E-2</v>
      </c>
      <c r="S235" s="262">
        <v>8.1119999999999998E-2</v>
      </c>
      <c r="T235" s="262">
        <v>6.3960000000000003E-2</v>
      </c>
      <c r="U235" s="262">
        <v>5.9279999999999992E-2</v>
      </c>
      <c r="V235" s="262">
        <v>6.812E-2</v>
      </c>
      <c r="W235" s="262">
        <v>8.0079999999999998E-2</v>
      </c>
      <c r="X235" s="262">
        <v>8.0079999999999998E-2</v>
      </c>
      <c r="Y235" s="262">
        <v>0.10243999999999999</v>
      </c>
      <c r="Z235" s="262">
        <v>8.0079999999999998E-2</v>
      </c>
      <c r="AA235" s="262">
        <v>7.9559999999999992E-2</v>
      </c>
      <c r="AB235" s="262">
        <v>7.0720000000000005E-2</v>
      </c>
      <c r="AC235" s="262">
        <v>5.6680000000000001E-2</v>
      </c>
      <c r="AD235" s="262">
        <v>6.8640000000000007E-2</v>
      </c>
      <c r="AE235" s="262">
        <v>7.5399999999999995E-2</v>
      </c>
      <c r="AF235" s="262">
        <v>6.3439999999999996E-2</v>
      </c>
      <c r="AG235" s="262">
        <v>7.4879999999999988E-2</v>
      </c>
      <c r="AH235" s="262">
        <v>5.9279999999999992E-2</v>
      </c>
      <c r="AI235" s="262">
        <v>6.7599999999999993E-2</v>
      </c>
      <c r="AJ235" s="262">
        <v>5.8759999999999993E-2</v>
      </c>
      <c r="AK235" s="262">
        <v>5.5120000000000002E-2</v>
      </c>
      <c r="AL235" s="262">
        <v>6.8640000000000007E-2</v>
      </c>
      <c r="AM235" s="262">
        <v>4.4199999999999996E-2</v>
      </c>
      <c r="AN235" s="262">
        <v>3.7439999999999994E-2</v>
      </c>
      <c r="AO235" s="262">
        <v>4.9399999999999993E-2</v>
      </c>
      <c r="AP235" s="262">
        <v>5.4079999999999996E-2</v>
      </c>
      <c r="AQ235" s="262">
        <v>3.4840000000000003E-2</v>
      </c>
      <c r="AR235" s="262">
        <v>4.1599999999999998E-2</v>
      </c>
      <c r="AS235" s="262">
        <v>5.4079999999999996E-2</v>
      </c>
      <c r="AT235" s="262">
        <v>6.5519999999999995E-2</v>
      </c>
      <c r="AU235" s="262">
        <v>4.836E-2</v>
      </c>
      <c r="AV235" s="262">
        <v>4.6280000000000002E-2</v>
      </c>
      <c r="AW235" s="262">
        <v>3.7439999999999994E-2</v>
      </c>
      <c r="AX235" s="262">
        <v>3.952E-2</v>
      </c>
      <c r="AY235" s="262">
        <v>3.952E-2</v>
      </c>
      <c r="AZ235" s="262">
        <v>3.848E-2</v>
      </c>
      <c r="BA235" s="262">
        <v>3.7439999999999994E-2</v>
      </c>
      <c r="BB235" s="262">
        <v>2.7039999999999998E-2</v>
      </c>
      <c r="BC235" s="262">
        <v>3.1719999999999998E-2</v>
      </c>
      <c r="BD235" s="262">
        <v>3.3279999999999997E-2</v>
      </c>
      <c r="BE235" s="262">
        <v>3.3279999999999997E-2</v>
      </c>
      <c r="BF235" s="262">
        <v>4.5759999999999995E-2</v>
      </c>
      <c r="BG235" s="262">
        <v>5.3039999999999997E-2</v>
      </c>
      <c r="BH235" s="262">
        <v>4.5759999999999995E-2</v>
      </c>
      <c r="BI235" s="262">
        <v>3.0679999999999995E-2</v>
      </c>
      <c r="BJ235" s="262">
        <v>3.3279999999999997E-2</v>
      </c>
      <c r="BK235" s="262">
        <v>3.2759999999999997E-2</v>
      </c>
      <c r="BL235" s="262">
        <v>3.1199999999999999E-2</v>
      </c>
      <c r="BM235" s="262">
        <v>3.2759999999999997E-2</v>
      </c>
      <c r="BN235" s="262">
        <v>2.9639999999999996E-2</v>
      </c>
      <c r="BO235" s="262">
        <v>2.9639999999999996E-2</v>
      </c>
      <c r="BP235" s="262">
        <v>2.7039999999999998E-2</v>
      </c>
    </row>
    <row r="236" spans="2:68" x14ac:dyDescent="0.25">
      <c r="C236" s="254" t="s">
        <v>773</v>
      </c>
      <c r="D236" s="255">
        <f t="shared" si="13"/>
        <v>0.22522580330604366</v>
      </c>
      <c r="E236" s="260">
        <f t="shared" si="14"/>
        <v>4319.1552299999994</v>
      </c>
      <c r="F236" s="255">
        <f t="shared" si="15"/>
        <v>0.23766910218605627</v>
      </c>
      <c r="G236" s="260">
        <f t="shared" si="16"/>
        <v>12300635.684369998</v>
      </c>
      <c r="H236" s="255">
        <f t="shared" si="17"/>
        <v>-0.20064165793534491</v>
      </c>
      <c r="I236" s="260">
        <f t="shared" si="18"/>
        <v>94.764444025091848</v>
      </c>
      <c r="J236" s="262">
        <v>0.33945000000000003</v>
      </c>
      <c r="K236" s="262">
        <v>0.33945000000000003</v>
      </c>
      <c r="L236" s="262">
        <v>0.33945000000000003</v>
      </c>
      <c r="M236" s="262">
        <v>0.28250999999999998</v>
      </c>
      <c r="N236" s="262">
        <v>0.31755</v>
      </c>
      <c r="O236" s="262">
        <v>0.31755</v>
      </c>
      <c r="P236" s="262">
        <v>0.32192999999999999</v>
      </c>
      <c r="Q236" s="262">
        <v>0.32850000000000001</v>
      </c>
      <c r="R236" s="262">
        <v>0.34601999999999999</v>
      </c>
      <c r="S236" s="262">
        <v>0.28032000000000001</v>
      </c>
      <c r="T236" s="262">
        <v>0.25622999999999996</v>
      </c>
      <c r="U236" s="262">
        <v>0.21243000000000001</v>
      </c>
      <c r="V236" s="262">
        <v>0.24090000000000003</v>
      </c>
      <c r="W236" s="262">
        <v>0.37668000000000001</v>
      </c>
      <c r="X236" s="262">
        <v>0.37668000000000001</v>
      </c>
      <c r="Y236" s="262">
        <v>0.43142999999999998</v>
      </c>
      <c r="Z236" s="262">
        <v>0.37229999999999996</v>
      </c>
      <c r="AA236" s="262">
        <v>0.32850000000000001</v>
      </c>
      <c r="AB236" s="262">
        <v>0.32412000000000002</v>
      </c>
      <c r="AC236" s="262">
        <v>0.30879000000000001</v>
      </c>
      <c r="AD236" s="262">
        <v>0.24528000000000003</v>
      </c>
      <c r="AE236" s="262">
        <v>0.27812999999999999</v>
      </c>
      <c r="AF236" s="262">
        <v>0.22995000000000002</v>
      </c>
      <c r="AG236" s="262">
        <v>0.25841999999999998</v>
      </c>
      <c r="AH236" s="262">
        <v>0.25841999999999998</v>
      </c>
      <c r="AI236" s="262">
        <v>0.26499</v>
      </c>
      <c r="AJ236" s="262">
        <v>0.24528000000000003</v>
      </c>
      <c r="AK236" s="262">
        <v>0.25622999999999996</v>
      </c>
      <c r="AL236" s="262">
        <v>0.24528000000000003</v>
      </c>
      <c r="AM236" s="262">
        <v>0.16206000000000001</v>
      </c>
      <c r="AN236" s="262">
        <v>0.15110999999999999</v>
      </c>
      <c r="AO236" s="262">
        <v>0.28908</v>
      </c>
      <c r="AP236" s="262">
        <v>0.28032000000000001</v>
      </c>
      <c r="AQ236" s="262">
        <v>0.27812999999999999</v>
      </c>
      <c r="AR236" s="262">
        <v>0.25622999999999996</v>
      </c>
      <c r="AS236" s="262">
        <v>0.25622999999999996</v>
      </c>
      <c r="AT236" s="262">
        <v>0.20585999999999999</v>
      </c>
      <c r="AU236" s="262">
        <v>0.20148000000000002</v>
      </c>
      <c r="AV236" s="262">
        <v>0.19928999999999999</v>
      </c>
      <c r="AW236" s="262">
        <v>0.1971</v>
      </c>
      <c r="AX236" s="262">
        <v>0.16425000000000001</v>
      </c>
      <c r="AY236" s="262">
        <v>0.19053</v>
      </c>
      <c r="AZ236" s="262">
        <v>0.17520000000000002</v>
      </c>
      <c r="BA236" s="262">
        <v>0.15329999999999999</v>
      </c>
      <c r="BB236" s="262">
        <v>7.4460000000000012E-2</v>
      </c>
      <c r="BC236" s="262">
        <v>6.5699999999999995E-2</v>
      </c>
      <c r="BD236" s="262">
        <v>0.12482999999999998</v>
      </c>
      <c r="BE236" s="262">
        <v>0.11388000000000001</v>
      </c>
      <c r="BF236" s="262">
        <v>0.21023999999999998</v>
      </c>
      <c r="BG236" s="262">
        <v>0.23214000000000001</v>
      </c>
      <c r="BH236" s="262">
        <v>0.21243000000000001</v>
      </c>
      <c r="BI236" s="262">
        <v>0.13578000000000001</v>
      </c>
      <c r="BJ236" s="262">
        <v>0.19928999999999999</v>
      </c>
      <c r="BK236" s="262">
        <v>0.18395999999999998</v>
      </c>
      <c r="BL236" s="262">
        <v>0.16425000000000001</v>
      </c>
      <c r="BM236" s="262">
        <v>0.14892000000000002</v>
      </c>
      <c r="BN236" s="262">
        <v>0.12045000000000002</v>
      </c>
      <c r="BO236" s="262">
        <v>0.12045000000000002</v>
      </c>
      <c r="BP236" s="262">
        <v>0.11607000000000001</v>
      </c>
    </row>
    <row r="237" spans="2:68" x14ac:dyDescent="0.25">
      <c r="B237" s="254" t="s">
        <v>774</v>
      </c>
      <c r="C237" s="254" t="s">
        <v>775</v>
      </c>
      <c r="D237" s="255">
        <f t="shared" ref="D237:D300" si="19">SUMPRODUCT($J$2:$BP$2,J237:BP237)/$I$2</f>
        <v>5.9879008186890542E-2</v>
      </c>
      <c r="E237" s="260">
        <f t="shared" ref="E237:E281" si="20">SUMPRODUCT($J$2:$BP$2,J237:BP237)</f>
        <v>1148.2997399999999</v>
      </c>
      <c r="F237" s="255">
        <f t="shared" ref="F237:F300" si="21">SUMPRODUCT($J$3:$BP$3,J237:BP237)/$I$3</f>
        <v>6.6244865082609891E-2</v>
      </c>
      <c r="G237" s="260">
        <f t="shared" ref="G237:G281" si="22">SUMPRODUCT($J$3:$BP$3,J237:BP237)</f>
        <v>3428522.8658099994</v>
      </c>
      <c r="H237" s="255">
        <f t="shared" ref="H237:H300" si="23">CORREL($J$4:$BP$4,J237:BP237)</f>
        <v>-0.40417979769863499</v>
      </c>
      <c r="I237" s="260">
        <f t="shared" ref="I237:I300" si="24">D237/F237*100</f>
        <v>90.390414581143943</v>
      </c>
      <c r="J237" s="262">
        <v>0.16884000000000002</v>
      </c>
      <c r="K237" s="262">
        <v>0.10268999999999999</v>
      </c>
      <c r="L237" s="262">
        <v>8.8829999999999992E-2</v>
      </c>
      <c r="M237" s="262">
        <v>6.1739999999999996E-2</v>
      </c>
      <c r="N237" s="262">
        <v>6.7409999999999998E-2</v>
      </c>
      <c r="O237" s="262">
        <v>6.93E-2</v>
      </c>
      <c r="P237" s="262">
        <v>7.8750000000000001E-2</v>
      </c>
      <c r="Q237" s="262">
        <v>6.7409999999999998E-2</v>
      </c>
      <c r="R237" s="262">
        <v>7.1819999999999995E-2</v>
      </c>
      <c r="S237" s="262">
        <v>5.2289999999999996E-2</v>
      </c>
      <c r="T237" s="262">
        <v>5.2920000000000002E-2</v>
      </c>
      <c r="U237" s="262">
        <v>5.1030000000000006E-2</v>
      </c>
      <c r="V237" s="262">
        <v>5.4809999999999998E-2</v>
      </c>
      <c r="W237" s="262">
        <v>9.2609999999999998E-2</v>
      </c>
      <c r="X237" s="262">
        <v>0.1134</v>
      </c>
      <c r="Y237" s="262">
        <v>0.12978000000000001</v>
      </c>
      <c r="Z237" s="262">
        <v>0.10521</v>
      </c>
      <c r="AA237" s="262">
        <v>6.6780000000000006E-2</v>
      </c>
      <c r="AB237" s="262">
        <v>8.6310000000000012E-2</v>
      </c>
      <c r="AC237" s="262">
        <v>8.5050000000000001E-2</v>
      </c>
      <c r="AD237" s="262">
        <v>6.0479999999999999E-2</v>
      </c>
      <c r="AE237" s="262">
        <v>5.985E-2</v>
      </c>
      <c r="AF237" s="262">
        <v>5.985E-2</v>
      </c>
      <c r="AG237" s="262">
        <v>5.985E-2</v>
      </c>
      <c r="AH237" s="262">
        <v>8.2530000000000006E-2</v>
      </c>
      <c r="AI237" s="262">
        <v>5.9219999999999995E-2</v>
      </c>
      <c r="AJ237" s="262">
        <v>5.7960000000000005E-2</v>
      </c>
      <c r="AK237" s="262">
        <v>6.0479999999999999E-2</v>
      </c>
      <c r="AL237" s="262">
        <v>5.2920000000000002E-2</v>
      </c>
      <c r="AM237" s="262">
        <v>4.41E-2</v>
      </c>
      <c r="AN237" s="262">
        <v>4.2840000000000003E-2</v>
      </c>
      <c r="AO237" s="262">
        <v>6.5520000000000009E-2</v>
      </c>
      <c r="AP237" s="262">
        <v>6.3630000000000006E-2</v>
      </c>
      <c r="AQ237" s="262">
        <v>0.28224000000000005</v>
      </c>
      <c r="AR237" s="262">
        <v>0.14552999999999999</v>
      </c>
      <c r="AS237" s="262">
        <v>0.1323</v>
      </c>
      <c r="AT237" s="262">
        <v>6.4259999999999998E-2</v>
      </c>
      <c r="AU237" s="262">
        <v>5.2920000000000002E-2</v>
      </c>
      <c r="AV237" s="262">
        <v>5.5440000000000003E-2</v>
      </c>
      <c r="AW237" s="262">
        <v>9.0719999999999995E-2</v>
      </c>
      <c r="AX237" s="262">
        <v>4.095E-2</v>
      </c>
      <c r="AY237" s="262">
        <v>5.2920000000000002E-2</v>
      </c>
      <c r="AZ237" s="262">
        <v>4.9770000000000002E-2</v>
      </c>
      <c r="BA237" s="262">
        <v>4.9770000000000002E-2</v>
      </c>
      <c r="BB237" s="262">
        <v>3.15E-2</v>
      </c>
      <c r="BC237" s="262">
        <v>3.15E-2</v>
      </c>
      <c r="BD237" s="262">
        <v>4.1579999999999999E-2</v>
      </c>
      <c r="BE237" s="262">
        <v>4.2840000000000003E-2</v>
      </c>
      <c r="BF237" s="262">
        <v>7.4969999999999995E-2</v>
      </c>
      <c r="BG237" s="262">
        <v>7.0560000000000012E-2</v>
      </c>
      <c r="BH237" s="262">
        <v>7.0560000000000012E-2</v>
      </c>
      <c r="BI237" s="262">
        <v>5.8590000000000003E-2</v>
      </c>
      <c r="BJ237" s="262">
        <v>6.3630000000000006E-2</v>
      </c>
      <c r="BK237" s="262">
        <v>7.5600000000000001E-2</v>
      </c>
      <c r="BL237" s="262">
        <v>6.8670000000000009E-2</v>
      </c>
      <c r="BM237" s="262">
        <v>5.4179999999999999E-2</v>
      </c>
      <c r="BN237" s="262">
        <v>5.5440000000000003E-2</v>
      </c>
      <c r="BO237" s="262">
        <v>5.2289999999999996E-2</v>
      </c>
      <c r="BP237" s="262">
        <v>5.5440000000000003E-2</v>
      </c>
    </row>
    <row r="238" spans="2:68" x14ac:dyDescent="0.25">
      <c r="C238" s="254" t="s">
        <v>776</v>
      </c>
      <c r="D238" s="255">
        <f t="shared" si="19"/>
        <v>2.406743755540491E-2</v>
      </c>
      <c r="E238" s="260">
        <f t="shared" si="20"/>
        <v>461.54124999999993</v>
      </c>
      <c r="F238" s="255">
        <f t="shared" si="21"/>
        <v>2.7090512416119723E-2</v>
      </c>
      <c r="G238" s="260">
        <f t="shared" si="22"/>
        <v>1402077.597250001</v>
      </c>
      <c r="H238" s="255">
        <f t="shared" si="23"/>
        <v>-0.42823526355146896</v>
      </c>
      <c r="I238" s="260">
        <f t="shared" si="24"/>
        <v>88.840835439805161</v>
      </c>
      <c r="J238" s="262">
        <v>4.5500000000000006E-2</v>
      </c>
      <c r="K238" s="262">
        <v>4.5500000000000006E-2</v>
      </c>
      <c r="L238" s="262">
        <v>4.5500000000000006E-2</v>
      </c>
      <c r="M238" s="262">
        <v>3.3500000000000002E-2</v>
      </c>
      <c r="N238" s="262">
        <v>3.3500000000000002E-2</v>
      </c>
      <c r="O238" s="262">
        <v>3.3000000000000002E-2</v>
      </c>
      <c r="P238" s="262">
        <v>3.3500000000000002E-2</v>
      </c>
      <c r="Q238" s="262">
        <v>3.0499999999999999E-2</v>
      </c>
      <c r="R238" s="262">
        <v>5.1000000000000004E-2</v>
      </c>
      <c r="S238" s="262">
        <v>2.3000000000000003E-2</v>
      </c>
      <c r="T238" s="262">
        <v>2.3000000000000003E-2</v>
      </c>
      <c r="U238" s="262">
        <v>1.6E-2</v>
      </c>
      <c r="V238" s="262">
        <v>2.3000000000000003E-2</v>
      </c>
      <c r="W238" s="262">
        <v>4.2000000000000003E-2</v>
      </c>
      <c r="X238" s="262">
        <v>5.2749999999999998E-2</v>
      </c>
      <c r="Y238" s="262">
        <v>7.6249999999999998E-2</v>
      </c>
      <c r="Z238" s="262">
        <v>5.2000000000000005E-2</v>
      </c>
      <c r="AA238" s="262">
        <v>3.4749999999999996E-2</v>
      </c>
      <c r="AB238" s="262">
        <v>4.2750000000000003E-2</v>
      </c>
      <c r="AC238" s="262">
        <v>3.6999999999999998E-2</v>
      </c>
      <c r="AD238" s="262">
        <v>3.4250000000000003E-2</v>
      </c>
      <c r="AE238" s="262">
        <v>2.4250000000000001E-2</v>
      </c>
      <c r="AF238" s="262">
        <v>2.0500000000000001E-2</v>
      </c>
      <c r="AG238" s="262">
        <v>2.5750000000000002E-2</v>
      </c>
      <c r="AH238" s="262">
        <v>2.5750000000000002E-2</v>
      </c>
      <c r="AI238" s="262">
        <v>2.5750000000000002E-2</v>
      </c>
      <c r="AJ238" s="262">
        <v>2.375E-2</v>
      </c>
      <c r="AK238" s="262">
        <v>2.375E-2</v>
      </c>
      <c r="AL238" s="262">
        <v>2.2250000000000002E-2</v>
      </c>
      <c r="AM238" s="262">
        <v>1.7000000000000001E-2</v>
      </c>
      <c r="AN238" s="262">
        <v>1.7000000000000001E-2</v>
      </c>
      <c r="AO238" s="262">
        <v>2.4250000000000001E-2</v>
      </c>
      <c r="AP238" s="262">
        <v>2.4250000000000001E-2</v>
      </c>
      <c r="AQ238" s="262">
        <v>8.2000000000000003E-2</v>
      </c>
      <c r="AR238" s="262">
        <v>4.725E-2</v>
      </c>
      <c r="AS238" s="262">
        <v>5.2500000000000005E-2</v>
      </c>
      <c r="AT238" s="262">
        <v>2.8749999999999998E-2</v>
      </c>
      <c r="AU238" s="262">
        <v>2.0500000000000001E-2</v>
      </c>
      <c r="AV238" s="262">
        <v>2.0750000000000001E-2</v>
      </c>
      <c r="AW238" s="262">
        <v>2.6500000000000003E-2</v>
      </c>
      <c r="AX238" s="262">
        <v>1.4749999999999999E-2</v>
      </c>
      <c r="AY238" s="262">
        <v>1.6750000000000001E-2</v>
      </c>
      <c r="AZ238" s="262">
        <v>1.6750000000000001E-2</v>
      </c>
      <c r="BA238" s="262">
        <v>1.6750000000000001E-2</v>
      </c>
      <c r="BB238" s="262">
        <v>1.3250000000000001E-2</v>
      </c>
      <c r="BC238" s="262">
        <v>1.2500000000000001E-2</v>
      </c>
      <c r="BD238" s="262">
        <v>1.3250000000000001E-2</v>
      </c>
      <c r="BE238" s="262">
        <v>1.3250000000000001E-2</v>
      </c>
      <c r="BF238" s="262">
        <v>2.7500000000000004E-2</v>
      </c>
      <c r="BG238" s="262">
        <v>2.7750000000000004E-2</v>
      </c>
      <c r="BH238" s="262">
        <v>2.4750000000000001E-2</v>
      </c>
      <c r="BI238" s="262">
        <v>1.8499999999999999E-2</v>
      </c>
      <c r="BJ238" s="262">
        <v>2.4250000000000001E-2</v>
      </c>
      <c r="BK238" s="262">
        <v>2.5500000000000002E-2</v>
      </c>
      <c r="BL238" s="262">
        <v>2.2000000000000002E-2</v>
      </c>
      <c r="BM238" s="262">
        <v>1.9250000000000003E-2</v>
      </c>
      <c r="BN238" s="262">
        <v>1.9500000000000003E-2</v>
      </c>
      <c r="BO238" s="262">
        <v>1.9000000000000003E-2</v>
      </c>
      <c r="BP238" s="262">
        <v>1.9750000000000004E-2</v>
      </c>
    </row>
    <row r="239" spans="2:68" x14ac:dyDescent="0.25">
      <c r="C239" s="254" t="s">
        <v>777</v>
      </c>
      <c r="D239" s="255">
        <f t="shared" si="19"/>
        <v>4.6883949522865953E-3</v>
      </c>
      <c r="E239" s="260">
        <f t="shared" si="20"/>
        <v>89.909350000000032</v>
      </c>
      <c r="F239" s="255">
        <f t="shared" si="21"/>
        <v>5.0831769074858044E-3</v>
      </c>
      <c r="G239" s="260">
        <f t="shared" si="22"/>
        <v>263081.34580000007</v>
      </c>
      <c r="H239" s="255">
        <f t="shared" si="23"/>
        <v>-0.42210290362401126</v>
      </c>
      <c r="I239" s="260">
        <f t="shared" si="24"/>
        <v>92.233558611390677</v>
      </c>
      <c r="J239" s="262">
        <v>7.0499999999999998E-3</v>
      </c>
      <c r="K239" s="262">
        <v>7.8500000000000011E-3</v>
      </c>
      <c r="L239" s="262">
        <v>7.0499999999999998E-3</v>
      </c>
      <c r="M239" s="262">
        <v>4.7999999999999996E-3</v>
      </c>
      <c r="N239" s="262">
        <v>5.0000000000000001E-3</v>
      </c>
      <c r="O239" s="262">
        <v>5.1000000000000004E-3</v>
      </c>
      <c r="P239" s="262">
        <v>5.0000000000000001E-3</v>
      </c>
      <c r="Q239" s="262">
        <v>5.0000000000000001E-3</v>
      </c>
      <c r="R239" s="262">
        <v>6.1000000000000004E-3</v>
      </c>
      <c r="S239" s="262">
        <v>4.5999999999999999E-3</v>
      </c>
      <c r="T239" s="262">
        <v>3.7499999999999999E-3</v>
      </c>
      <c r="U239" s="262">
        <v>4.3499999999999997E-3</v>
      </c>
      <c r="V239" s="262">
        <v>4.5999999999999999E-3</v>
      </c>
      <c r="W239" s="262">
        <v>7.0999999999999995E-3</v>
      </c>
      <c r="X239" s="262">
        <v>1.18E-2</v>
      </c>
      <c r="Y239" s="262">
        <v>0.01</v>
      </c>
      <c r="Z239" s="262">
        <v>8.9499999999999996E-3</v>
      </c>
      <c r="AA239" s="262">
        <v>6.6500000000000005E-3</v>
      </c>
      <c r="AB239" s="262">
        <v>6.2500000000000003E-3</v>
      </c>
      <c r="AC239" s="262">
        <v>7.3499999999999998E-3</v>
      </c>
      <c r="AD239" s="262">
        <v>4.0500000000000006E-3</v>
      </c>
      <c r="AE239" s="262">
        <v>4.0999999999999995E-3</v>
      </c>
      <c r="AF239" s="262">
        <v>2.6000000000000003E-3</v>
      </c>
      <c r="AG239" s="262">
        <v>4.2500000000000003E-3</v>
      </c>
      <c r="AH239" s="262">
        <v>1.005E-2</v>
      </c>
      <c r="AI239" s="262">
        <v>2.7000000000000001E-3</v>
      </c>
      <c r="AJ239" s="262">
        <v>3.7000000000000002E-3</v>
      </c>
      <c r="AK239" s="262">
        <v>4.2500000000000003E-3</v>
      </c>
      <c r="AL239" s="262">
        <v>4.2500000000000003E-3</v>
      </c>
      <c r="AM239" s="262">
        <v>3.4999999999999996E-3</v>
      </c>
      <c r="AN239" s="262">
        <v>3.4999999999999996E-3</v>
      </c>
      <c r="AO239" s="262">
        <v>4.2500000000000003E-3</v>
      </c>
      <c r="AP239" s="262">
        <v>4.2500000000000003E-3</v>
      </c>
      <c r="AQ239" s="262">
        <v>1.5500000000000002E-2</v>
      </c>
      <c r="AR239" s="262">
        <v>7.0999999999999995E-3</v>
      </c>
      <c r="AS239" s="262">
        <v>1.01E-2</v>
      </c>
      <c r="AT239" s="262">
        <v>4.45E-3</v>
      </c>
      <c r="AU239" s="262">
        <v>3.8500000000000001E-3</v>
      </c>
      <c r="AV239" s="262">
        <v>4.2500000000000003E-3</v>
      </c>
      <c r="AW239" s="262">
        <v>6.0000000000000001E-3</v>
      </c>
      <c r="AX239" s="262">
        <v>3.0999999999999999E-3</v>
      </c>
      <c r="AY239" s="262">
        <v>3.7000000000000002E-3</v>
      </c>
      <c r="AZ239" s="262">
        <v>3.7000000000000002E-3</v>
      </c>
      <c r="BA239" s="262">
        <v>3.7000000000000002E-3</v>
      </c>
      <c r="BB239" s="262">
        <v>3.15E-3</v>
      </c>
      <c r="BC239" s="262">
        <v>2.3500000000000001E-3</v>
      </c>
      <c r="BD239" s="262">
        <v>3.7000000000000002E-3</v>
      </c>
      <c r="BE239" s="262">
        <v>3.7000000000000002E-3</v>
      </c>
      <c r="BF239" s="262">
        <v>6.0000000000000001E-3</v>
      </c>
      <c r="BG239" s="262">
        <v>6.0000000000000001E-3</v>
      </c>
      <c r="BH239" s="262">
        <v>6.1000000000000004E-3</v>
      </c>
      <c r="BI239" s="262">
        <v>5.5500000000000002E-3</v>
      </c>
      <c r="BJ239" s="262">
        <v>5.5500000000000002E-3</v>
      </c>
      <c r="BK239" s="262">
        <v>7.0999999999999995E-3</v>
      </c>
      <c r="BL239" s="262">
        <v>5.5500000000000002E-3</v>
      </c>
      <c r="BM239" s="262">
        <v>5.5500000000000002E-3</v>
      </c>
      <c r="BN239" s="262">
        <v>5.5500000000000002E-3</v>
      </c>
      <c r="BO239" s="262">
        <v>5.5500000000000002E-3</v>
      </c>
      <c r="BP239" s="262">
        <v>5.5500000000000002E-3</v>
      </c>
    </row>
    <row r="240" spans="2:68" x14ac:dyDescent="0.25">
      <c r="C240" s="254" t="s">
        <v>778</v>
      </c>
      <c r="D240" s="255">
        <f t="shared" si="19"/>
        <v>1.0303203316472857E-2</v>
      </c>
      <c r="E240" s="260">
        <f t="shared" si="20"/>
        <v>197.58452999999997</v>
      </c>
      <c r="F240" s="255">
        <f t="shared" si="21"/>
        <v>1.1846132544879465E-2</v>
      </c>
      <c r="G240" s="260">
        <f t="shared" si="22"/>
        <v>613100.14370000013</v>
      </c>
      <c r="H240" s="255">
        <f t="shared" si="23"/>
        <v>-0.39841404909328942</v>
      </c>
      <c r="I240" s="260">
        <f t="shared" si="24"/>
        <v>86.975249326637453</v>
      </c>
      <c r="J240" s="262">
        <v>9.8999999999999991E-2</v>
      </c>
      <c r="K240" s="262">
        <v>5.5219999999999991E-2</v>
      </c>
      <c r="L240" s="262">
        <v>2.5079999999999998E-2</v>
      </c>
      <c r="M240" s="262">
        <v>1.221E-2</v>
      </c>
      <c r="N240" s="262">
        <v>1.221E-2</v>
      </c>
      <c r="O240" s="262">
        <v>1.221E-2</v>
      </c>
      <c r="P240" s="262">
        <v>1.342E-2</v>
      </c>
      <c r="Q240" s="262">
        <v>1.43E-2</v>
      </c>
      <c r="R240" s="262">
        <v>1.221E-2</v>
      </c>
      <c r="S240" s="262">
        <v>1.0559999999999998E-2</v>
      </c>
      <c r="T240" s="262">
        <v>9.4599999999999997E-3</v>
      </c>
      <c r="U240" s="262">
        <v>7.8099999999999992E-3</v>
      </c>
      <c r="V240" s="262">
        <v>9.3499999999999989E-3</v>
      </c>
      <c r="W240" s="262">
        <v>2.2769999999999999E-2</v>
      </c>
      <c r="X240" s="262">
        <v>3.1459999999999995E-2</v>
      </c>
      <c r="Y240" s="262">
        <v>4.4549999999999992E-2</v>
      </c>
      <c r="Z240" s="262">
        <v>2.8269999999999997E-2</v>
      </c>
      <c r="AA240" s="262">
        <v>1.188E-2</v>
      </c>
      <c r="AB240" s="262">
        <v>1.617E-2</v>
      </c>
      <c r="AC240" s="262">
        <v>1.6279999999999999E-2</v>
      </c>
      <c r="AD240" s="262">
        <v>1.166E-2</v>
      </c>
      <c r="AE240" s="262">
        <v>1.0120000000000001E-2</v>
      </c>
      <c r="AF240" s="262">
        <v>9.4599999999999997E-3</v>
      </c>
      <c r="AG240" s="262">
        <v>1.111E-2</v>
      </c>
      <c r="AH240" s="262">
        <v>1.8149999999999999E-2</v>
      </c>
      <c r="AI240" s="262">
        <v>1.0889999999999999E-2</v>
      </c>
      <c r="AJ240" s="262">
        <v>9.3499999999999989E-3</v>
      </c>
      <c r="AK240" s="262">
        <v>9.5699999999999986E-3</v>
      </c>
      <c r="AL240" s="262">
        <v>9.5699999999999986E-3</v>
      </c>
      <c r="AM240" s="262">
        <v>7.6999999999999994E-3</v>
      </c>
      <c r="AN240" s="262">
        <v>7.6999999999999994E-3</v>
      </c>
      <c r="AO240" s="262">
        <v>9.5699999999999986E-3</v>
      </c>
      <c r="AP240" s="262">
        <v>1.001E-2</v>
      </c>
      <c r="AQ240" s="262">
        <v>2.7609999999999996E-2</v>
      </c>
      <c r="AR240" s="262">
        <v>2.3649999999999997E-2</v>
      </c>
      <c r="AS240" s="262">
        <v>2.8819999999999998E-2</v>
      </c>
      <c r="AT240" s="262">
        <v>9.5699999999999986E-3</v>
      </c>
      <c r="AU240" s="262">
        <v>8.8000000000000005E-3</v>
      </c>
      <c r="AV240" s="262">
        <v>8.2500000000000004E-3</v>
      </c>
      <c r="AW240" s="262">
        <v>1.9139999999999997E-2</v>
      </c>
      <c r="AX240" s="262">
        <v>6.7099999999999998E-3</v>
      </c>
      <c r="AY240" s="262">
        <v>7.4799999999999997E-3</v>
      </c>
      <c r="AZ240" s="262">
        <v>7.4799999999999997E-3</v>
      </c>
      <c r="BA240" s="262">
        <v>7.4799999999999997E-3</v>
      </c>
      <c r="BB240" s="262">
        <v>6.5999999999999991E-3</v>
      </c>
      <c r="BC240" s="262">
        <v>5.1699999999999992E-3</v>
      </c>
      <c r="BD240" s="262">
        <v>6.9299999999999995E-3</v>
      </c>
      <c r="BE240" s="262">
        <v>6.9299999999999995E-3</v>
      </c>
      <c r="BF240" s="262">
        <v>1.0339999999999998E-2</v>
      </c>
      <c r="BG240" s="262">
        <v>1.0339999999999998E-2</v>
      </c>
      <c r="BH240" s="262">
        <v>1.0339999999999998E-2</v>
      </c>
      <c r="BI240" s="262">
        <v>9.3499999999999989E-3</v>
      </c>
      <c r="BJ240" s="262">
        <v>1.0669999999999999E-2</v>
      </c>
      <c r="BK240" s="262">
        <v>1.1990000000000001E-2</v>
      </c>
      <c r="BL240" s="262">
        <v>1.2429999999999998E-2</v>
      </c>
      <c r="BM240" s="262">
        <v>8.5799999999999991E-3</v>
      </c>
      <c r="BN240" s="262">
        <v>9.2399999999999999E-3</v>
      </c>
      <c r="BO240" s="262">
        <v>9.2399999999999999E-3</v>
      </c>
      <c r="BP240" s="262">
        <v>9.2399999999999999E-3</v>
      </c>
    </row>
    <row r="241" spans="2:68" x14ac:dyDescent="0.25">
      <c r="B241" s="254" t="s">
        <v>779</v>
      </c>
      <c r="C241" s="254" t="s">
        <v>775</v>
      </c>
      <c r="D241" s="255">
        <f t="shared" si="19"/>
        <v>0.69373016582364311</v>
      </c>
      <c r="E241" s="260">
        <f t="shared" si="20"/>
        <v>13303.663390000003</v>
      </c>
      <c r="F241" s="255">
        <f t="shared" si="21"/>
        <v>0.70054758577749521</v>
      </c>
      <c r="G241" s="260">
        <f t="shared" si="22"/>
        <v>36257050.466189995</v>
      </c>
      <c r="H241" s="255">
        <f t="shared" si="23"/>
        <v>-0.37718702734827703</v>
      </c>
      <c r="I241" s="260">
        <f t="shared" si="24"/>
        <v>99.026844129897924</v>
      </c>
      <c r="J241" s="262">
        <v>0.69596999999999998</v>
      </c>
      <c r="K241" s="262">
        <v>0.69596999999999998</v>
      </c>
      <c r="L241" s="262">
        <v>0.69596999999999998</v>
      </c>
      <c r="M241" s="262">
        <v>0.68894</v>
      </c>
      <c r="N241" s="262">
        <v>0.68190999999999991</v>
      </c>
      <c r="O241" s="262">
        <v>0.65378999999999998</v>
      </c>
      <c r="P241" s="262">
        <v>0.68894</v>
      </c>
      <c r="Q241" s="262">
        <v>0.68190999999999991</v>
      </c>
      <c r="R241" s="262">
        <v>0.64676</v>
      </c>
      <c r="S241" s="262">
        <v>0.70299999999999996</v>
      </c>
      <c r="T241" s="262">
        <v>0.70299999999999996</v>
      </c>
      <c r="U241" s="262">
        <v>0.73814999999999997</v>
      </c>
      <c r="V241" s="262">
        <v>0.70299999999999996</v>
      </c>
      <c r="W241" s="262">
        <v>0.64676</v>
      </c>
      <c r="X241" s="262">
        <v>0.67487999999999992</v>
      </c>
      <c r="Y241" s="262">
        <v>0.67487999999999992</v>
      </c>
      <c r="Z241" s="262">
        <v>0.67487999999999992</v>
      </c>
      <c r="AA241" s="262">
        <v>0.64676</v>
      </c>
      <c r="AB241" s="262">
        <v>0.67487999999999992</v>
      </c>
      <c r="AC241" s="262">
        <v>0.70299999999999996</v>
      </c>
      <c r="AD241" s="262">
        <v>0.74517999999999995</v>
      </c>
      <c r="AE241" s="262">
        <v>0.71705999999999992</v>
      </c>
      <c r="AF241" s="262">
        <v>0.73111999999999999</v>
      </c>
      <c r="AG241" s="262">
        <v>0.70299999999999996</v>
      </c>
      <c r="AH241" s="262">
        <v>0.69596999999999998</v>
      </c>
      <c r="AI241" s="262">
        <v>0.66081999999999996</v>
      </c>
      <c r="AJ241" s="262">
        <v>0.70299999999999996</v>
      </c>
      <c r="AK241" s="262">
        <v>0.68190999999999991</v>
      </c>
      <c r="AL241" s="262">
        <v>0.66081999999999996</v>
      </c>
      <c r="AM241" s="262">
        <v>0.71002999999999994</v>
      </c>
      <c r="AN241" s="262">
        <v>0.71705999999999992</v>
      </c>
      <c r="AO241" s="262">
        <v>0.68190999999999991</v>
      </c>
      <c r="AP241" s="262">
        <v>0.68190999999999991</v>
      </c>
      <c r="AQ241" s="262">
        <v>0.73111999999999999</v>
      </c>
      <c r="AR241" s="262">
        <v>0.73111999999999999</v>
      </c>
      <c r="AS241" s="262">
        <v>0.73814999999999997</v>
      </c>
      <c r="AT241" s="262">
        <v>0.71705999999999992</v>
      </c>
      <c r="AU241" s="262">
        <v>0.71705999999999992</v>
      </c>
      <c r="AV241" s="262">
        <v>0.71002999999999994</v>
      </c>
      <c r="AW241" s="262">
        <v>0.78736000000000006</v>
      </c>
      <c r="AX241" s="262">
        <v>0.68190999999999991</v>
      </c>
      <c r="AY241" s="262">
        <v>0.66081999999999996</v>
      </c>
      <c r="AZ241" s="262">
        <v>0.69596999999999998</v>
      </c>
      <c r="BA241" s="262">
        <v>0.70299999999999996</v>
      </c>
      <c r="BB241" s="262">
        <v>0.73111999999999999</v>
      </c>
      <c r="BC241" s="262">
        <v>0.73111999999999999</v>
      </c>
      <c r="BD241" s="262">
        <v>0.73111999999999999</v>
      </c>
      <c r="BE241" s="262">
        <v>0.73111999999999999</v>
      </c>
      <c r="BF241" s="262">
        <v>0.72409000000000001</v>
      </c>
      <c r="BG241" s="262">
        <v>0.71705999999999992</v>
      </c>
      <c r="BH241" s="262">
        <v>0.71705999999999992</v>
      </c>
      <c r="BI241" s="262">
        <v>0.68894</v>
      </c>
      <c r="BJ241" s="262">
        <v>0.71705999999999992</v>
      </c>
      <c r="BK241" s="262">
        <v>0.71705999999999992</v>
      </c>
      <c r="BL241" s="262">
        <v>0.78736000000000006</v>
      </c>
      <c r="BM241" s="262">
        <v>0.69596999999999998</v>
      </c>
      <c r="BN241" s="262">
        <v>0.70299999999999996</v>
      </c>
      <c r="BO241" s="262">
        <v>0.71002999999999994</v>
      </c>
      <c r="BP241" s="262">
        <v>0.75221000000000005</v>
      </c>
    </row>
    <row r="242" spans="2:68" x14ac:dyDescent="0.25">
      <c r="C242" s="254" t="s">
        <v>780</v>
      </c>
      <c r="D242" s="255">
        <f t="shared" si="19"/>
        <v>0.13264322991083075</v>
      </c>
      <c r="E242" s="260">
        <f t="shared" si="20"/>
        <v>2543.6992200000013</v>
      </c>
      <c r="F242" s="255">
        <f t="shared" si="21"/>
        <v>0.13794876269367587</v>
      </c>
      <c r="G242" s="260">
        <f t="shared" si="22"/>
        <v>7139579.5978400027</v>
      </c>
      <c r="H242" s="255">
        <f t="shared" si="23"/>
        <v>-0.28248104023716369</v>
      </c>
      <c r="I242" s="260">
        <f t="shared" si="24"/>
        <v>96.153983059183787</v>
      </c>
      <c r="J242" s="262">
        <v>0.27738000000000002</v>
      </c>
      <c r="K242" s="262">
        <v>0.17152000000000001</v>
      </c>
      <c r="L242" s="262">
        <v>0.17152000000000001</v>
      </c>
      <c r="M242" s="262">
        <v>0.10586000000000001</v>
      </c>
      <c r="N242" s="262">
        <v>0.13802</v>
      </c>
      <c r="O242" s="262">
        <v>0.14606000000000002</v>
      </c>
      <c r="P242" s="262">
        <v>0.13802</v>
      </c>
      <c r="Q242" s="262">
        <v>0.13802</v>
      </c>
      <c r="R242" s="262">
        <v>0.18090000000000003</v>
      </c>
      <c r="S242" s="262">
        <v>0.11256000000000001</v>
      </c>
      <c r="T242" s="262">
        <v>0.11524000000000001</v>
      </c>
      <c r="U242" s="262">
        <v>8.4420000000000009E-2</v>
      </c>
      <c r="V242" s="262">
        <v>0.1273</v>
      </c>
      <c r="W242" s="262">
        <v>0.20234000000000002</v>
      </c>
      <c r="X242" s="262">
        <v>0.27872000000000002</v>
      </c>
      <c r="Y242" s="262">
        <v>0.24656000000000003</v>
      </c>
      <c r="Z242" s="262">
        <v>0.23718000000000003</v>
      </c>
      <c r="AA242" s="262">
        <v>0.19832</v>
      </c>
      <c r="AB242" s="262">
        <v>0.21708000000000002</v>
      </c>
      <c r="AC242" s="262">
        <v>0.17822000000000002</v>
      </c>
      <c r="AD242" s="262">
        <v>0.11122</v>
      </c>
      <c r="AE242" s="262">
        <v>0.11122</v>
      </c>
      <c r="AF242" s="262">
        <v>0.10720000000000002</v>
      </c>
      <c r="AG242" s="262">
        <v>0.13534000000000002</v>
      </c>
      <c r="AH242" s="262">
        <v>0.15142</v>
      </c>
      <c r="AI242" s="262">
        <v>0.13534000000000002</v>
      </c>
      <c r="AJ242" s="262">
        <v>0.12194000000000001</v>
      </c>
      <c r="AK242" s="262">
        <v>0.12864</v>
      </c>
      <c r="AL242" s="262">
        <v>0.12998000000000001</v>
      </c>
      <c r="AM242" s="262">
        <v>7.6380000000000003E-2</v>
      </c>
      <c r="AN242" s="262">
        <v>6.4320000000000002E-2</v>
      </c>
      <c r="AO242" s="262">
        <v>0.17822000000000002</v>
      </c>
      <c r="AP242" s="262">
        <v>0.17152000000000001</v>
      </c>
      <c r="AQ242" s="262">
        <v>0.28542000000000001</v>
      </c>
      <c r="AR242" s="262">
        <v>0.25996000000000002</v>
      </c>
      <c r="AS242" s="262">
        <v>0.25996000000000002</v>
      </c>
      <c r="AT242" s="262">
        <v>0.13131999999999999</v>
      </c>
      <c r="AU242" s="262">
        <v>0.12462000000000001</v>
      </c>
      <c r="AV242" s="262">
        <v>0.12864</v>
      </c>
      <c r="AW242" s="262">
        <v>0.12328000000000001</v>
      </c>
      <c r="AX242" s="262">
        <v>0.10586000000000001</v>
      </c>
      <c r="AY242" s="262">
        <v>0.11658</v>
      </c>
      <c r="AZ242" s="262">
        <v>0.11524000000000001</v>
      </c>
      <c r="BA242" s="262">
        <v>0.10988000000000001</v>
      </c>
      <c r="BB242" s="262">
        <v>5.2260000000000008E-2</v>
      </c>
      <c r="BC242" s="262">
        <v>5.4940000000000003E-2</v>
      </c>
      <c r="BD242" s="262">
        <v>8.8440000000000005E-2</v>
      </c>
      <c r="BE242" s="262">
        <v>9.2460000000000001E-2</v>
      </c>
      <c r="BF242" s="262">
        <v>0.15543999999999999</v>
      </c>
      <c r="BG242" s="262">
        <v>0.15409999999999999</v>
      </c>
      <c r="BH242" s="262">
        <v>0.15409999999999999</v>
      </c>
      <c r="BI242" s="262">
        <v>0.1273</v>
      </c>
      <c r="BJ242" s="262">
        <v>0.1273</v>
      </c>
      <c r="BK242" s="262">
        <v>0.1273</v>
      </c>
      <c r="BL242" s="262">
        <v>0.12595999999999999</v>
      </c>
      <c r="BM242" s="262">
        <v>0.12595999999999999</v>
      </c>
      <c r="BN242" s="262">
        <v>0.12060000000000001</v>
      </c>
      <c r="BO242" s="262">
        <v>0.1139</v>
      </c>
      <c r="BP242" s="262">
        <v>0.12060000000000001</v>
      </c>
    </row>
    <row r="243" spans="2:68" x14ac:dyDescent="0.25">
      <c r="C243" s="254" t="s">
        <v>776</v>
      </c>
      <c r="D243" s="255">
        <f t="shared" si="19"/>
        <v>0.52295038848620734</v>
      </c>
      <c r="E243" s="260">
        <f t="shared" si="20"/>
        <v>10028.619599999998</v>
      </c>
      <c r="F243" s="255">
        <f t="shared" si="21"/>
        <v>0.53742666496957803</v>
      </c>
      <c r="G243" s="260">
        <f t="shared" si="22"/>
        <v>27814678.273499999</v>
      </c>
      <c r="H243" s="255">
        <f t="shared" si="23"/>
        <v>-0.16726703172767951</v>
      </c>
      <c r="I243" s="260">
        <f t="shared" si="24"/>
        <v>97.306371747633662</v>
      </c>
      <c r="J243" s="262">
        <v>0.67830000000000001</v>
      </c>
      <c r="K243" s="262">
        <v>0.64260000000000006</v>
      </c>
      <c r="L243" s="262">
        <v>0.68340000000000001</v>
      </c>
      <c r="M243" s="262">
        <v>0.58649999999999991</v>
      </c>
      <c r="N243" s="262">
        <v>0.64260000000000006</v>
      </c>
      <c r="O243" s="262">
        <v>0.67320000000000002</v>
      </c>
      <c r="P243" s="262">
        <v>0.63749999999999996</v>
      </c>
      <c r="Q243" s="262">
        <v>0.63749999999999996</v>
      </c>
      <c r="R243" s="262">
        <v>0.71399999999999997</v>
      </c>
      <c r="S243" s="262">
        <v>0.59160000000000001</v>
      </c>
      <c r="T243" s="262">
        <v>0.54060000000000008</v>
      </c>
      <c r="U243" s="262">
        <v>0.47430000000000005</v>
      </c>
      <c r="V243" s="262">
        <v>0.54060000000000008</v>
      </c>
      <c r="W243" s="262">
        <v>0.72929999999999995</v>
      </c>
      <c r="X243" s="262">
        <v>0.73949999999999994</v>
      </c>
      <c r="Y243" s="262">
        <v>0.72929999999999995</v>
      </c>
      <c r="Z243" s="262">
        <v>0.72929999999999995</v>
      </c>
      <c r="AA243" s="262">
        <v>0.70379999999999998</v>
      </c>
      <c r="AB243" s="262">
        <v>0.68850000000000011</v>
      </c>
      <c r="AC243" s="262">
        <v>0.61709999999999998</v>
      </c>
      <c r="AD243" s="262">
        <v>0.53550000000000009</v>
      </c>
      <c r="AE243" s="262">
        <v>0.59160000000000001</v>
      </c>
      <c r="AF243" s="262">
        <v>0.50490000000000002</v>
      </c>
      <c r="AG243" s="262">
        <v>0.58139999999999992</v>
      </c>
      <c r="AH243" s="262">
        <v>0.56610000000000005</v>
      </c>
      <c r="AI243" s="262">
        <v>0.6018</v>
      </c>
      <c r="AJ243" s="262">
        <v>0.51</v>
      </c>
      <c r="AK243" s="262">
        <v>0.54570000000000007</v>
      </c>
      <c r="AL243" s="262">
        <v>0.57120000000000004</v>
      </c>
      <c r="AM243" s="262">
        <v>0.40290000000000004</v>
      </c>
      <c r="AN243" s="262">
        <v>0.35189999999999999</v>
      </c>
      <c r="AO243" s="262">
        <v>0.6069</v>
      </c>
      <c r="AP243" s="262">
        <v>0.6018</v>
      </c>
      <c r="AQ243" s="262">
        <v>0.72929999999999995</v>
      </c>
      <c r="AR243" s="262">
        <v>0.72419999999999995</v>
      </c>
      <c r="AS243" s="262">
        <v>0.67830000000000001</v>
      </c>
      <c r="AT243" s="262">
        <v>0.54060000000000008</v>
      </c>
      <c r="AU243" s="262">
        <v>0.47430000000000005</v>
      </c>
      <c r="AV243" s="262">
        <v>0.47430000000000005</v>
      </c>
      <c r="AW243" s="262">
        <v>0.41310000000000002</v>
      </c>
      <c r="AX243" s="262">
        <v>0.44369999999999998</v>
      </c>
      <c r="AY243" s="262">
        <v>0.49469999999999997</v>
      </c>
      <c r="AZ243" s="262">
        <v>0.44369999999999998</v>
      </c>
      <c r="BA243" s="262">
        <v>0.39269999999999999</v>
      </c>
      <c r="BB243" s="262">
        <v>0.24990000000000001</v>
      </c>
      <c r="BC243" s="262">
        <v>0.24479999999999999</v>
      </c>
      <c r="BD243" s="262">
        <v>0.35699999999999998</v>
      </c>
      <c r="BE243" s="262">
        <v>0.33660000000000001</v>
      </c>
      <c r="BF243" s="262">
        <v>0.5202</v>
      </c>
      <c r="BG243" s="262">
        <v>0.53039999999999998</v>
      </c>
      <c r="BH243" s="262">
        <v>0.48959999999999998</v>
      </c>
      <c r="BI243" s="262">
        <v>0.42330000000000001</v>
      </c>
      <c r="BJ243" s="262">
        <v>0.51</v>
      </c>
      <c r="BK243" s="262">
        <v>0.48449999999999999</v>
      </c>
      <c r="BL243" s="262">
        <v>0.44369999999999998</v>
      </c>
      <c r="BM243" s="262">
        <v>0.4284</v>
      </c>
      <c r="BN243" s="262">
        <v>0.39269999999999999</v>
      </c>
      <c r="BO243" s="262">
        <v>0.37230000000000002</v>
      </c>
      <c r="BP243" s="262">
        <v>0.36209999999999998</v>
      </c>
    </row>
    <row r="244" spans="2:68" x14ac:dyDescent="0.25">
      <c r="C244" s="254" t="s">
        <v>777</v>
      </c>
      <c r="D244" s="255">
        <f t="shared" si="19"/>
        <v>0.36617211138342814</v>
      </c>
      <c r="E244" s="260">
        <f t="shared" si="20"/>
        <v>7022.0825800000011</v>
      </c>
      <c r="F244" s="255">
        <f t="shared" si="21"/>
        <v>0.35719133029042449</v>
      </c>
      <c r="G244" s="260">
        <f t="shared" si="22"/>
        <v>18486544.456580006</v>
      </c>
      <c r="H244" s="255">
        <f t="shared" si="23"/>
        <v>0.25709858593634066</v>
      </c>
      <c r="I244" s="260">
        <f t="shared" si="24"/>
        <v>102.51427745620299</v>
      </c>
      <c r="J244" s="262">
        <v>0.26056999999999997</v>
      </c>
      <c r="K244" s="262">
        <v>0.29727000000000003</v>
      </c>
      <c r="L244" s="262">
        <v>0.29727000000000003</v>
      </c>
      <c r="M244" s="262">
        <v>0.35598999999999997</v>
      </c>
      <c r="N244" s="262">
        <v>0.32295999999999997</v>
      </c>
      <c r="O244" s="262">
        <v>0.29360000000000003</v>
      </c>
      <c r="P244" s="262">
        <v>0.31929000000000002</v>
      </c>
      <c r="Q244" s="262">
        <v>0.32295999999999997</v>
      </c>
      <c r="R244" s="262">
        <v>0.30460999999999999</v>
      </c>
      <c r="S244" s="262">
        <v>0.38535000000000003</v>
      </c>
      <c r="T244" s="262">
        <v>0.35965999999999998</v>
      </c>
      <c r="U244" s="262">
        <v>0.43305999999999994</v>
      </c>
      <c r="V244" s="262">
        <v>0.39269000000000004</v>
      </c>
      <c r="W244" s="262">
        <v>0.23121</v>
      </c>
      <c r="X244" s="262">
        <v>0.23121</v>
      </c>
      <c r="Y244" s="262">
        <v>0.20185</v>
      </c>
      <c r="Z244" s="262">
        <v>0.23121</v>
      </c>
      <c r="AA244" s="262">
        <v>0.26790999999999998</v>
      </c>
      <c r="AB244" s="262">
        <v>0.27892</v>
      </c>
      <c r="AC244" s="262">
        <v>0.25322999999999996</v>
      </c>
      <c r="AD244" s="262">
        <v>0.39269000000000004</v>
      </c>
      <c r="AE244" s="262">
        <v>0.36699999999999999</v>
      </c>
      <c r="AF244" s="262">
        <v>0.4037</v>
      </c>
      <c r="AG244" s="262">
        <v>0.32662999999999998</v>
      </c>
      <c r="AH244" s="262">
        <v>0.23855000000000001</v>
      </c>
      <c r="AI244" s="262">
        <v>0.35965999999999998</v>
      </c>
      <c r="AJ244" s="262">
        <v>0.36332999999999999</v>
      </c>
      <c r="AK244" s="262">
        <v>0.33396999999999999</v>
      </c>
      <c r="AL244" s="262">
        <v>0.36332999999999999</v>
      </c>
      <c r="AM244" s="262">
        <v>0.43305999999999994</v>
      </c>
      <c r="AN244" s="262">
        <v>0.52113999999999994</v>
      </c>
      <c r="AO244" s="262">
        <v>0.34864999999999996</v>
      </c>
      <c r="AP244" s="262">
        <v>0.34497999999999995</v>
      </c>
      <c r="AQ244" s="262">
        <v>0.21652999999999997</v>
      </c>
      <c r="AR244" s="262">
        <v>0.25689999999999996</v>
      </c>
      <c r="AS244" s="262">
        <v>0.26056999999999997</v>
      </c>
      <c r="AT244" s="262">
        <v>0.38902000000000003</v>
      </c>
      <c r="AU244" s="262">
        <v>0.40003</v>
      </c>
      <c r="AV244" s="262">
        <v>0.41470999999999997</v>
      </c>
      <c r="AW244" s="262">
        <v>0.28993000000000002</v>
      </c>
      <c r="AX244" s="262">
        <v>0.46242</v>
      </c>
      <c r="AY244" s="262">
        <v>0.40003</v>
      </c>
      <c r="AZ244" s="262">
        <v>0.35231999999999997</v>
      </c>
      <c r="BA244" s="262">
        <v>0.42571999999999999</v>
      </c>
      <c r="BB244" s="262">
        <v>0.48077000000000003</v>
      </c>
      <c r="BC244" s="262">
        <v>0.45874999999999999</v>
      </c>
      <c r="BD244" s="262">
        <v>0.45140999999999998</v>
      </c>
      <c r="BE244" s="262">
        <v>0.45140999999999998</v>
      </c>
      <c r="BF244" s="262">
        <v>0.38902000000000003</v>
      </c>
      <c r="BG244" s="262">
        <v>0.37801000000000001</v>
      </c>
      <c r="BH244" s="262">
        <v>0.38902000000000003</v>
      </c>
      <c r="BI244" s="262">
        <v>0.38168000000000002</v>
      </c>
      <c r="BJ244" s="262">
        <v>0.37067</v>
      </c>
      <c r="BK244" s="262">
        <v>0.31562000000000001</v>
      </c>
      <c r="BL244" s="262">
        <v>0.39636000000000005</v>
      </c>
      <c r="BM244" s="262">
        <v>0.35965999999999998</v>
      </c>
      <c r="BN244" s="262">
        <v>0.41104000000000002</v>
      </c>
      <c r="BO244" s="262">
        <v>0.36699999999999999</v>
      </c>
      <c r="BP244" s="262">
        <v>0.38168000000000002</v>
      </c>
    </row>
    <row r="245" spans="2:68" x14ac:dyDescent="0.25">
      <c r="C245" s="254" t="s">
        <v>778</v>
      </c>
      <c r="D245" s="255">
        <f t="shared" si="19"/>
        <v>0.21333848255723009</v>
      </c>
      <c r="E245" s="260">
        <f t="shared" si="20"/>
        <v>4091.1920800000016</v>
      </c>
      <c r="F245" s="255">
        <f t="shared" si="21"/>
        <v>0.22434666822141888</v>
      </c>
      <c r="G245" s="260">
        <f t="shared" si="22"/>
        <v>11611129.117800001</v>
      </c>
      <c r="H245" s="255">
        <f t="shared" si="23"/>
        <v>-0.40070132912338974</v>
      </c>
      <c r="I245" s="260">
        <f t="shared" si="24"/>
        <v>95.093225252035268</v>
      </c>
      <c r="J245" s="262">
        <v>0.45796000000000003</v>
      </c>
      <c r="K245" s="262">
        <v>0.33812000000000003</v>
      </c>
      <c r="L245" s="262">
        <v>0.32956000000000002</v>
      </c>
      <c r="M245" s="262">
        <v>0.24395999999999998</v>
      </c>
      <c r="N245" s="262">
        <v>0.26322000000000001</v>
      </c>
      <c r="O245" s="262">
        <v>0.24609999999999999</v>
      </c>
      <c r="P245" s="262">
        <v>0.31885999999999998</v>
      </c>
      <c r="Q245" s="262">
        <v>0.25679999999999997</v>
      </c>
      <c r="R245" s="262">
        <v>0.26963999999999999</v>
      </c>
      <c r="S245" s="262">
        <v>0.23968000000000003</v>
      </c>
      <c r="T245" s="262">
        <v>0.22898000000000002</v>
      </c>
      <c r="U245" s="262">
        <v>0.23968000000000003</v>
      </c>
      <c r="V245" s="262">
        <v>0.23968000000000003</v>
      </c>
      <c r="W245" s="262">
        <v>0.29104000000000002</v>
      </c>
      <c r="X245" s="262">
        <v>0.32741999999999999</v>
      </c>
      <c r="Y245" s="262">
        <v>0.32956000000000002</v>
      </c>
      <c r="Z245" s="262">
        <v>0.30387999999999998</v>
      </c>
      <c r="AA245" s="262">
        <v>0.26322000000000001</v>
      </c>
      <c r="AB245" s="262">
        <v>0.26750000000000002</v>
      </c>
      <c r="AC245" s="262">
        <v>0.23968000000000003</v>
      </c>
      <c r="AD245" s="262">
        <v>0.26750000000000002</v>
      </c>
      <c r="AE245" s="262">
        <v>0.23326000000000002</v>
      </c>
      <c r="AF245" s="262">
        <v>0.23326000000000002</v>
      </c>
      <c r="AG245" s="262">
        <v>0.22684000000000001</v>
      </c>
      <c r="AH245" s="262">
        <v>0.23112000000000002</v>
      </c>
      <c r="AI245" s="262">
        <v>0.22470000000000001</v>
      </c>
      <c r="AJ245" s="262">
        <v>0.20757999999999999</v>
      </c>
      <c r="AK245" s="262">
        <v>0.20543999999999998</v>
      </c>
      <c r="AL245" s="262">
        <v>0.20757999999999999</v>
      </c>
      <c r="AM245" s="262">
        <v>0.19902</v>
      </c>
      <c r="AN245" s="262">
        <v>0.19902</v>
      </c>
      <c r="AO245" s="262">
        <v>0.22684000000000001</v>
      </c>
      <c r="AP245" s="262">
        <v>0.22898000000000002</v>
      </c>
      <c r="AQ245" s="262">
        <v>0.2782</v>
      </c>
      <c r="AR245" s="262">
        <v>0.25894</v>
      </c>
      <c r="AS245" s="262">
        <v>0.29318</v>
      </c>
      <c r="AT245" s="262">
        <v>0.21614</v>
      </c>
      <c r="AU245" s="262">
        <v>0.19902</v>
      </c>
      <c r="AV245" s="262">
        <v>0.19688</v>
      </c>
      <c r="AW245" s="262">
        <v>0.19474</v>
      </c>
      <c r="AX245" s="262">
        <v>0.19474</v>
      </c>
      <c r="AY245" s="262">
        <v>0.19045999999999999</v>
      </c>
      <c r="AZ245" s="262">
        <v>0.19045999999999999</v>
      </c>
      <c r="BA245" s="262">
        <v>0.17120000000000002</v>
      </c>
      <c r="BB245" s="262">
        <v>0.14979999999999999</v>
      </c>
      <c r="BC245" s="262">
        <v>0.14552000000000001</v>
      </c>
      <c r="BD245" s="262">
        <v>0.17762</v>
      </c>
      <c r="BE245" s="262">
        <v>0.16264000000000001</v>
      </c>
      <c r="BF245" s="262">
        <v>0.21185999999999999</v>
      </c>
      <c r="BG245" s="262">
        <v>0.22042</v>
      </c>
      <c r="BH245" s="262">
        <v>0.21185999999999999</v>
      </c>
      <c r="BI245" s="262">
        <v>0.18617999999999998</v>
      </c>
      <c r="BJ245" s="262">
        <v>0.18189999999999998</v>
      </c>
      <c r="BK245" s="262">
        <v>0.22470000000000001</v>
      </c>
      <c r="BL245" s="262">
        <v>0.18189999999999998</v>
      </c>
      <c r="BM245" s="262">
        <v>0.18831999999999999</v>
      </c>
      <c r="BN245" s="262">
        <v>0.16264000000000001</v>
      </c>
      <c r="BO245" s="262">
        <v>0.16264000000000001</v>
      </c>
      <c r="BP245" s="262">
        <v>0.16264000000000001</v>
      </c>
    </row>
    <row r="246" spans="2:68" x14ac:dyDescent="0.25">
      <c r="B246" s="254" t="s">
        <v>781</v>
      </c>
      <c r="C246" s="254" t="s">
        <v>775</v>
      </c>
      <c r="D246" s="255">
        <f t="shared" si="19"/>
        <v>5.2196114616467636E-2</v>
      </c>
      <c r="E246" s="260">
        <f t="shared" si="20"/>
        <v>1000.9648899999999</v>
      </c>
      <c r="F246" s="255">
        <f t="shared" si="21"/>
        <v>5.6965323795244167E-2</v>
      </c>
      <c r="G246" s="260">
        <f t="shared" si="22"/>
        <v>2948257.4226200003</v>
      </c>
      <c r="H246" s="255">
        <f t="shared" si="23"/>
        <v>-0.39400759358686871</v>
      </c>
      <c r="I246" s="260">
        <f t="shared" si="24"/>
        <v>91.627873132225218</v>
      </c>
      <c r="J246" s="262">
        <v>7.4199999999999988E-2</v>
      </c>
      <c r="K246" s="262">
        <v>9.1689999999999994E-2</v>
      </c>
      <c r="L246" s="262">
        <v>6.5189999999999998E-2</v>
      </c>
      <c r="M246" s="262">
        <v>6.5189999999999998E-2</v>
      </c>
      <c r="N246" s="262">
        <v>6.5189999999999998E-2</v>
      </c>
      <c r="O246" s="262">
        <v>6.5189999999999998E-2</v>
      </c>
      <c r="P246" s="262">
        <v>6.5189999999999998E-2</v>
      </c>
      <c r="Q246" s="262">
        <v>6.5189999999999998E-2</v>
      </c>
      <c r="R246" s="262">
        <v>6.5189999999999998E-2</v>
      </c>
      <c r="S246" s="262">
        <v>6.5189999999999998E-2</v>
      </c>
      <c r="T246" s="262">
        <v>6.5189999999999998E-2</v>
      </c>
      <c r="U246" s="262">
        <v>6.8900000000000003E-2</v>
      </c>
      <c r="V246" s="262">
        <v>6.2009999999999996E-2</v>
      </c>
      <c r="W246" s="262">
        <v>7.0489999999999997E-2</v>
      </c>
      <c r="X246" s="262">
        <v>9.1159999999999991E-2</v>
      </c>
      <c r="Y246" s="262">
        <v>0.106</v>
      </c>
      <c r="Z246" s="262">
        <v>7.4199999999999988E-2</v>
      </c>
      <c r="AA246" s="262">
        <v>5.9889999999999992E-2</v>
      </c>
      <c r="AB246" s="262">
        <v>6.4129999999999993E-2</v>
      </c>
      <c r="AC246" s="262">
        <v>6.2009999999999996E-2</v>
      </c>
      <c r="AD246" s="262">
        <v>5.9889999999999992E-2</v>
      </c>
      <c r="AE246" s="262">
        <v>5.9889999999999992E-2</v>
      </c>
      <c r="AF246" s="262">
        <v>5.9889999999999992E-2</v>
      </c>
      <c r="AG246" s="262">
        <v>6.5720000000000001E-2</v>
      </c>
      <c r="AH246" s="262">
        <v>6.837E-2</v>
      </c>
      <c r="AI246" s="262">
        <v>5.9360000000000003E-2</v>
      </c>
      <c r="AJ246" s="262">
        <v>5.8300000000000005E-2</v>
      </c>
      <c r="AK246" s="262">
        <v>5.8300000000000005E-2</v>
      </c>
      <c r="AL246" s="262">
        <v>5.8300000000000005E-2</v>
      </c>
      <c r="AM246" s="262">
        <v>5.8300000000000005E-2</v>
      </c>
      <c r="AN246" s="262">
        <v>6.359999999999999E-2</v>
      </c>
      <c r="AO246" s="262">
        <v>5.1409999999999997E-2</v>
      </c>
      <c r="AP246" s="262">
        <v>5.3530000000000001E-2</v>
      </c>
      <c r="AQ246" s="262">
        <v>0.14097999999999999</v>
      </c>
      <c r="AR246" s="262">
        <v>8.0030000000000004E-2</v>
      </c>
      <c r="AS246" s="262">
        <v>8.5330000000000003E-2</v>
      </c>
      <c r="AT246" s="262">
        <v>5.0349999999999999E-2</v>
      </c>
      <c r="AU246" s="262">
        <v>5.0349999999999999E-2</v>
      </c>
      <c r="AV246" s="262">
        <v>5.0349999999999999E-2</v>
      </c>
      <c r="AW246" s="262">
        <v>5.2469999999999996E-2</v>
      </c>
      <c r="AX246" s="262">
        <v>3.8689999999999995E-2</v>
      </c>
      <c r="AY246" s="262">
        <v>3.8159999999999999E-2</v>
      </c>
      <c r="AZ246" s="262">
        <v>3.8689999999999995E-2</v>
      </c>
      <c r="BA246" s="262">
        <v>3.8689999999999995E-2</v>
      </c>
      <c r="BB246" s="262">
        <v>3.551E-2</v>
      </c>
      <c r="BC246" s="262">
        <v>3.551E-2</v>
      </c>
      <c r="BD246" s="262">
        <v>3.551E-2</v>
      </c>
      <c r="BE246" s="262">
        <v>3.551E-2</v>
      </c>
      <c r="BF246" s="262">
        <v>5.5120000000000002E-2</v>
      </c>
      <c r="BG246" s="262">
        <v>5.194E-2</v>
      </c>
      <c r="BH246" s="262">
        <v>5.194E-2</v>
      </c>
      <c r="BI246" s="262">
        <v>4.1869999999999997E-2</v>
      </c>
      <c r="BJ246" s="262">
        <v>4.1869999999999997E-2</v>
      </c>
      <c r="BK246" s="262">
        <v>4.1869999999999997E-2</v>
      </c>
      <c r="BL246" s="262">
        <v>4.1869999999999997E-2</v>
      </c>
      <c r="BM246" s="262">
        <v>3.551E-2</v>
      </c>
      <c r="BN246" s="262">
        <v>3.3919999999999999E-2</v>
      </c>
      <c r="BO246" s="262">
        <v>3.3919999999999999E-2</v>
      </c>
      <c r="BP246" s="262">
        <v>3.1799999999999995E-2</v>
      </c>
    </row>
    <row r="247" spans="2:68" x14ac:dyDescent="0.25">
      <c r="C247" s="254" t="s">
        <v>776</v>
      </c>
      <c r="D247" s="255">
        <f t="shared" si="19"/>
        <v>4.4112839338791239E-2</v>
      </c>
      <c r="E247" s="260">
        <f t="shared" si="20"/>
        <v>845.95191999999963</v>
      </c>
      <c r="F247" s="255">
        <f t="shared" si="21"/>
        <v>4.9825782256116773E-2</v>
      </c>
      <c r="G247" s="260">
        <f t="shared" si="22"/>
        <v>2578748.3084000004</v>
      </c>
      <c r="H247" s="255">
        <f t="shared" si="23"/>
        <v>-0.37221559612498983</v>
      </c>
      <c r="I247" s="260">
        <f t="shared" si="24"/>
        <v>88.534163120692014</v>
      </c>
      <c r="J247" s="262">
        <v>0.16324</v>
      </c>
      <c r="K247" s="262">
        <v>7.5679999999999997E-2</v>
      </c>
      <c r="L247" s="262">
        <v>7.5679999999999997E-2</v>
      </c>
      <c r="M247" s="262">
        <v>7.1279999999999996E-2</v>
      </c>
      <c r="N247" s="262">
        <v>7.347999999999999E-2</v>
      </c>
      <c r="O247" s="262">
        <v>7.2159999999999988E-2</v>
      </c>
      <c r="P247" s="262">
        <v>6.6000000000000003E-2</v>
      </c>
      <c r="Q247" s="262">
        <v>6.6439999999999999E-2</v>
      </c>
      <c r="R247" s="262">
        <v>7.8320000000000001E-2</v>
      </c>
      <c r="S247" s="262">
        <v>6.291999999999999E-2</v>
      </c>
      <c r="T247" s="262">
        <v>5.808E-2</v>
      </c>
      <c r="U247" s="262">
        <v>5.4559999999999997E-2</v>
      </c>
      <c r="V247" s="262">
        <v>5.6759999999999998E-2</v>
      </c>
      <c r="W247" s="262">
        <v>8.8880000000000001E-2</v>
      </c>
      <c r="X247" s="262">
        <v>0.11176</v>
      </c>
      <c r="Y247" s="262">
        <v>9.9439999999999987E-2</v>
      </c>
      <c r="Z247" s="262">
        <v>9.2839999999999992E-2</v>
      </c>
      <c r="AA247" s="262">
        <v>7.084E-2</v>
      </c>
      <c r="AB247" s="262">
        <v>7.6119999999999993E-2</v>
      </c>
      <c r="AC247" s="262">
        <v>5.5439999999999996E-2</v>
      </c>
      <c r="AD247" s="262">
        <v>5.8959999999999999E-2</v>
      </c>
      <c r="AE247" s="262">
        <v>5.808E-2</v>
      </c>
      <c r="AF247" s="262">
        <v>5.1479999999999991E-2</v>
      </c>
      <c r="AG247" s="262">
        <v>6.1599999999999995E-2</v>
      </c>
      <c r="AH247" s="262">
        <v>4.4879999999999996E-2</v>
      </c>
      <c r="AI247" s="262">
        <v>5.4119999999999994E-2</v>
      </c>
      <c r="AJ247" s="262">
        <v>4.3999999999999997E-2</v>
      </c>
      <c r="AK247" s="262">
        <v>4.1799999999999997E-2</v>
      </c>
      <c r="AL247" s="262">
        <v>4.4879999999999996E-2</v>
      </c>
      <c r="AM247" s="262">
        <v>4.2679999999999996E-2</v>
      </c>
      <c r="AN247" s="262">
        <v>4.0039999999999999E-2</v>
      </c>
      <c r="AO247" s="262">
        <v>5.2359999999999997E-2</v>
      </c>
      <c r="AP247" s="262">
        <v>5.4119999999999994E-2</v>
      </c>
      <c r="AQ247" s="262">
        <v>9.9879999999999997E-2</v>
      </c>
      <c r="AR247" s="262">
        <v>7.347999999999999E-2</v>
      </c>
      <c r="AS247" s="262">
        <v>7.2159999999999988E-2</v>
      </c>
      <c r="AT247" s="262">
        <v>4.4879999999999996E-2</v>
      </c>
      <c r="AU247" s="262">
        <v>3.2119999999999996E-2</v>
      </c>
      <c r="AV247" s="262">
        <v>3.2119999999999996E-2</v>
      </c>
      <c r="AW247" s="262">
        <v>3.2119999999999996E-2</v>
      </c>
      <c r="AX247" s="262">
        <v>2.5959999999999997E-2</v>
      </c>
      <c r="AY247" s="262">
        <v>2.5959999999999997E-2</v>
      </c>
      <c r="AZ247" s="262">
        <v>2.5959999999999997E-2</v>
      </c>
      <c r="BA247" s="262">
        <v>2.0240000000000001E-2</v>
      </c>
      <c r="BB247" s="262">
        <v>1.6279999999999999E-2</v>
      </c>
      <c r="BC247" s="262">
        <v>2.0679999999999997E-2</v>
      </c>
      <c r="BD247" s="262">
        <v>2.0679999999999997E-2</v>
      </c>
      <c r="BE247" s="262">
        <v>2.0679999999999997E-2</v>
      </c>
      <c r="BF247" s="262">
        <v>4.8840000000000001E-2</v>
      </c>
      <c r="BG247" s="262">
        <v>3.7839999999999999E-2</v>
      </c>
      <c r="BH247" s="262">
        <v>3.0799999999999998E-2</v>
      </c>
      <c r="BI247" s="262">
        <v>2.5079999999999998E-2</v>
      </c>
      <c r="BJ247" s="262">
        <v>3.2119999999999996E-2</v>
      </c>
      <c r="BK247" s="262">
        <v>2.9479999999999999E-2</v>
      </c>
      <c r="BL247" s="262">
        <v>2.7719999999999998E-2</v>
      </c>
      <c r="BM247" s="262">
        <v>2.4640000000000002E-2</v>
      </c>
      <c r="BN247" s="262">
        <v>2.376E-2</v>
      </c>
      <c r="BO247" s="262">
        <v>2.376E-2</v>
      </c>
      <c r="BP247" s="262">
        <v>2.376E-2</v>
      </c>
    </row>
    <row r="248" spans="2:68" x14ac:dyDescent="0.25">
      <c r="C248" s="254" t="s">
        <v>778</v>
      </c>
      <c r="D248" s="255">
        <f t="shared" si="19"/>
        <v>9.6703968295353826E-3</v>
      </c>
      <c r="E248" s="260">
        <f t="shared" si="20"/>
        <v>185.44920000000005</v>
      </c>
      <c r="F248" s="255">
        <f t="shared" si="21"/>
        <v>1.0918618715377944E-2</v>
      </c>
      <c r="G248" s="260">
        <f t="shared" si="22"/>
        <v>565096.38720000011</v>
      </c>
      <c r="H248" s="255">
        <f t="shared" si="23"/>
        <v>-0.4013154703105028</v>
      </c>
      <c r="I248" s="260">
        <f t="shared" si="24"/>
        <v>88.567950595394024</v>
      </c>
      <c r="J248" s="262">
        <v>1.24E-2</v>
      </c>
      <c r="K248" s="262">
        <v>1.24E-2</v>
      </c>
      <c r="L248" s="262">
        <v>1.24E-2</v>
      </c>
      <c r="M248" s="262">
        <v>1.3899999999999999E-2</v>
      </c>
      <c r="N248" s="262">
        <v>1.3500000000000002E-2</v>
      </c>
      <c r="O248" s="262">
        <v>1.3500000000000002E-2</v>
      </c>
      <c r="P248" s="262">
        <v>1.3500000000000002E-2</v>
      </c>
      <c r="Q248" s="262">
        <v>1.3500000000000002E-2</v>
      </c>
      <c r="R248" s="262">
        <v>1.4499999999999999E-2</v>
      </c>
      <c r="S248" s="262">
        <v>1.24E-2</v>
      </c>
      <c r="T248" s="262">
        <v>1.24E-2</v>
      </c>
      <c r="U248" s="262">
        <v>1.24E-2</v>
      </c>
      <c r="V248" s="262">
        <v>1.15E-2</v>
      </c>
      <c r="W248" s="262">
        <v>1.89E-2</v>
      </c>
      <c r="X248" s="262">
        <v>2.4400000000000002E-2</v>
      </c>
      <c r="Y248" s="262">
        <v>2.6099999999999998E-2</v>
      </c>
      <c r="Z248" s="262">
        <v>1.8700000000000001E-2</v>
      </c>
      <c r="AA248" s="262">
        <v>1.3999999999999999E-2</v>
      </c>
      <c r="AB248" s="262">
        <v>1.44E-2</v>
      </c>
      <c r="AC248" s="262">
        <v>1.44E-2</v>
      </c>
      <c r="AD248" s="262">
        <v>1.9199999999999998E-2</v>
      </c>
      <c r="AE248" s="262">
        <v>1.2700000000000001E-2</v>
      </c>
      <c r="AF248" s="262">
        <v>1.2700000000000001E-2</v>
      </c>
      <c r="AG248" s="262">
        <v>1.2E-2</v>
      </c>
      <c r="AH248" s="262">
        <v>1.1899999999999999E-2</v>
      </c>
      <c r="AI248" s="262">
        <v>1.0700000000000001E-2</v>
      </c>
      <c r="AJ248" s="262">
        <v>9.300000000000001E-3</v>
      </c>
      <c r="AK248" s="262">
        <v>9.4999999999999998E-3</v>
      </c>
      <c r="AL248" s="262">
        <v>9.4999999999999998E-3</v>
      </c>
      <c r="AM248" s="262">
        <v>9.7999999999999997E-3</v>
      </c>
      <c r="AN248" s="262">
        <v>9.7999999999999997E-3</v>
      </c>
      <c r="AO248" s="262">
        <v>9.0000000000000011E-3</v>
      </c>
      <c r="AP248" s="262">
        <v>9.0000000000000011E-3</v>
      </c>
      <c r="AQ248" s="262">
        <v>1.9199999999999998E-2</v>
      </c>
      <c r="AR248" s="262">
        <v>8.8000000000000005E-3</v>
      </c>
      <c r="AS248" s="262">
        <v>2.1400000000000002E-2</v>
      </c>
      <c r="AT248" s="262">
        <v>7.8000000000000005E-3</v>
      </c>
      <c r="AU248" s="262">
        <v>7.8000000000000005E-3</v>
      </c>
      <c r="AV248" s="262">
        <v>7.8000000000000005E-3</v>
      </c>
      <c r="AW248" s="262">
        <v>1.0900000000000002E-2</v>
      </c>
      <c r="AX248" s="262">
        <v>6.0000000000000001E-3</v>
      </c>
      <c r="AY248" s="262">
        <v>5.6000000000000008E-3</v>
      </c>
      <c r="AZ248" s="262">
        <v>6.0000000000000001E-3</v>
      </c>
      <c r="BA248" s="262">
        <v>6.0000000000000001E-3</v>
      </c>
      <c r="BB248" s="262">
        <v>5.7999999999999996E-3</v>
      </c>
      <c r="BC248" s="262">
        <v>4.7000000000000002E-3</v>
      </c>
      <c r="BD248" s="262">
        <v>5.7999999999999996E-3</v>
      </c>
      <c r="BE248" s="262">
        <v>5.7999999999999996E-3</v>
      </c>
      <c r="BF248" s="262">
        <v>8.199999999999999E-3</v>
      </c>
      <c r="BG248" s="262">
        <v>8.199999999999999E-3</v>
      </c>
      <c r="BH248" s="262">
        <v>8.199999999999999E-3</v>
      </c>
      <c r="BI248" s="262">
        <v>7.8000000000000005E-3</v>
      </c>
      <c r="BJ248" s="262">
        <v>9.0000000000000011E-3</v>
      </c>
      <c r="BK248" s="262">
        <v>1.1200000000000002E-2</v>
      </c>
      <c r="BL248" s="262">
        <v>1.18E-2</v>
      </c>
      <c r="BM248" s="262">
        <v>9.0000000000000011E-3</v>
      </c>
      <c r="BN248" s="262">
        <v>5.6000000000000008E-3</v>
      </c>
      <c r="BO248" s="262">
        <v>5.3E-3</v>
      </c>
      <c r="BP248" s="262">
        <v>5.6000000000000008E-3</v>
      </c>
    </row>
    <row r="249" spans="2:68" x14ac:dyDescent="0.25">
      <c r="B249" s="254" t="s">
        <v>782</v>
      </c>
      <c r="C249" s="254" t="s">
        <v>775</v>
      </c>
      <c r="D249" s="255">
        <f t="shared" si="19"/>
        <v>0.28898563070344679</v>
      </c>
      <c r="E249" s="260">
        <f t="shared" si="20"/>
        <v>5541.8774399999993</v>
      </c>
      <c r="F249" s="255">
        <f t="shared" si="21"/>
        <v>0.29685967570007316</v>
      </c>
      <c r="G249" s="260">
        <f t="shared" si="22"/>
        <v>15364061.573759997</v>
      </c>
      <c r="H249" s="255">
        <f t="shared" si="23"/>
        <v>-4.5280321031980824E-3</v>
      </c>
      <c r="I249" s="260">
        <f t="shared" si="24"/>
        <v>97.347553190558031</v>
      </c>
      <c r="J249" s="262">
        <v>0.33407999999999993</v>
      </c>
      <c r="K249" s="262">
        <v>0.30528</v>
      </c>
      <c r="L249" s="262">
        <v>0.33407999999999993</v>
      </c>
      <c r="M249" s="262">
        <v>0.35711999999999999</v>
      </c>
      <c r="N249" s="262">
        <v>0.32256000000000001</v>
      </c>
      <c r="O249" s="262">
        <v>0.31103999999999998</v>
      </c>
      <c r="P249" s="262">
        <v>0.31391999999999998</v>
      </c>
      <c r="Q249" s="262">
        <v>0.32256000000000001</v>
      </c>
      <c r="R249" s="262">
        <v>0.27647999999999995</v>
      </c>
      <c r="S249" s="262">
        <v>0.33695999999999998</v>
      </c>
      <c r="T249" s="262">
        <v>0.36</v>
      </c>
      <c r="U249" s="262">
        <v>0.41471999999999998</v>
      </c>
      <c r="V249" s="262">
        <v>0.34559999999999996</v>
      </c>
      <c r="W249" s="262">
        <v>0.24479999999999996</v>
      </c>
      <c r="X249" s="262">
        <v>0.23327999999999999</v>
      </c>
      <c r="Y249" s="262">
        <v>0.21887999999999999</v>
      </c>
      <c r="Z249" s="262">
        <v>0.23615999999999998</v>
      </c>
      <c r="AA249" s="262">
        <v>0.24767999999999998</v>
      </c>
      <c r="AB249" s="262">
        <v>0.25056</v>
      </c>
      <c r="AC249" s="262">
        <v>0.23903999999999997</v>
      </c>
      <c r="AD249" s="262">
        <v>0.34847999999999996</v>
      </c>
      <c r="AE249" s="262">
        <v>0.34847999999999996</v>
      </c>
      <c r="AF249" s="262">
        <v>0.35135999999999995</v>
      </c>
      <c r="AG249" s="262">
        <v>0.33983999999999998</v>
      </c>
      <c r="AH249" s="262">
        <v>0.30528</v>
      </c>
      <c r="AI249" s="262">
        <v>0.30815999999999999</v>
      </c>
      <c r="AJ249" s="262">
        <v>0.34559999999999996</v>
      </c>
      <c r="AK249" s="262">
        <v>0.32256000000000001</v>
      </c>
      <c r="AL249" s="262">
        <v>0.32256000000000001</v>
      </c>
      <c r="AM249" s="262">
        <v>0.38591999999999999</v>
      </c>
      <c r="AN249" s="262">
        <v>0.39167999999999997</v>
      </c>
      <c r="AO249" s="262">
        <v>0.28799999999999998</v>
      </c>
      <c r="AP249" s="262">
        <v>0.28799999999999998</v>
      </c>
      <c r="AQ249" s="262">
        <v>0.27936</v>
      </c>
      <c r="AR249" s="262">
        <v>0.27071999999999996</v>
      </c>
      <c r="AS249" s="262">
        <v>0.24191999999999997</v>
      </c>
      <c r="AT249" s="262">
        <v>0.27071999999999996</v>
      </c>
      <c r="AU249" s="262">
        <v>0.31968000000000002</v>
      </c>
      <c r="AV249" s="262">
        <v>0.30815999999999999</v>
      </c>
      <c r="AW249" s="262">
        <v>0.24479999999999996</v>
      </c>
      <c r="AX249" s="262">
        <v>0.26495999999999997</v>
      </c>
      <c r="AY249" s="262">
        <v>0.25056</v>
      </c>
      <c r="AZ249" s="262">
        <v>0.26495999999999997</v>
      </c>
      <c r="BA249" s="262">
        <v>0.27647999999999995</v>
      </c>
      <c r="BB249" s="262">
        <v>0.27647999999999995</v>
      </c>
      <c r="BC249" s="262">
        <v>0.27359999999999995</v>
      </c>
      <c r="BD249" s="262">
        <v>0.27359999999999995</v>
      </c>
      <c r="BE249" s="262">
        <v>0.25919999999999999</v>
      </c>
      <c r="BF249" s="262">
        <v>0.27071999999999996</v>
      </c>
      <c r="BG249" s="262">
        <v>0.27071999999999996</v>
      </c>
      <c r="BH249" s="262">
        <v>0.27359999999999995</v>
      </c>
      <c r="BI249" s="262">
        <v>0.22175999999999998</v>
      </c>
      <c r="BJ249" s="262">
        <v>0.23615999999999998</v>
      </c>
      <c r="BK249" s="262">
        <v>0.23615999999999998</v>
      </c>
      <c r="BL249" s="262">
        <v>0.24191999999999997</v>
      </c>
      <c r="BM249" s="262">
        <v>0.23615999999999998</v>
      </c>
      <c r="BN249" s="262">
        <v>0.21023999999999998</v>
      </c>
      <c r="BO249" s="262">
        <v>0.21887999999999999</v>
      </c>
      <c r="BP249" s="262">
        <v>0.21887999999999999</v>
      </c>
    </row>
    <row r="250" spans="2:68" x14ac:dyDescent="0.25">
      <c r="C250" s="254" t="s">
        <v>780</v>
      </c>
      <c r="D250" s="255">
        <f t="shared" si="19"/>
        <v>4.3041989883714861E-2</v>
      </c>
      <c r="E250" s="260">
        <f t="shared" si="20"/>
        <v>825.4162399999999</v>
      </c>
      <c r="F250" s="255">
        <f t="shared" si="21"/>
        <v>4.607746696319024E-2</v>
      </c>
      <c r="G250" s="260">
        <f t="shared" si="22"/>
        <v>2384753.12592</v>
      </c>
      <c r="H250" s="255">
        <f t="shared" si="23"/>
        <v>-0.33092079852400047</v>
      </c>
      <c r="I250" s="260">
        <f t="shared" si="24"/>
        <v>93.41223101109199</v>
      </c>
      <c r="J250" s="262">
        <v>0.1188</v>
      </c>
      <c r="K250" s="262">
        <v>5.8520000000000003E-2</v>
      </c>
      <c r="L250" s="262">
        <v>4.7960000000000003E-2</v>
      </c>
      <c r="M250" s="262">
        <v>4.0039999999999999E-2</v>
      </c>
      <c r="N250" s="262">
        <v>4.5319999999999999E-2</v>
      </c>
      <c r="O250" s="262">
        <v>4.6640000000000001E-2</v>
      </c>
      <c r="P250" s="262">
        <v>4.5319999999999999E-2</v>
      </c>
      <c r="Q250" s="262">
        <v>4.5319999999999999E-2</v>
      </c>
      <c r="R250" s="262">
        <v>6.028E-2</v>
      </c>
      <c r="S250" s="262">
        <v>3.6079999999999994E-2</v>
      </c>
      <c r="T250" s="262">
        <v>3.6079999999999994E-2</v>
      </c>
      <c r="U250" s="262">
        <v>2.6399999999999996E-2</v>
      </c>
      <c r="V250" s="262">
        <v>3.8719999999999997E-2</v>
      </c>
      <c r="W250" s="262">
        <v>7.8759999999999997E-2</v>
      </c>
      <c r="X250" s="262">
        <v>0.121</v>
      </c>
      <c r="Y250" s="262">
        <v>0.13596</v>
      </c>
      <c r="Z250" s="262">
        <v>9.1079999999999994E-2</v>
      </c>
      <c r="AA250" s="262">
        <v>5.808E-2</v>
      </c>
      <c r="AB250" s="262">
        <v>8.0519999999999994E-2</v>
      </c>
      <c r="AC250" s="262">
        <v>6.5119999999999997E-2</v>
      </c>
      <c r="AD250" s="262">
        <v>3.4759999999999999E-2</v>
      </c>
      <c r="AE250" s="262">
        <v>3.4759999999999999E-2</v>
      </c>
      <c r="AF250" s="262">
        <v>3.4759999999999999E-2</v>
      </c>
      <c r="AG250" s="262">
        <v>4.6640000000000001E-2</v>
      </c>
      <c r="AH250" s="262">
        <v>5.5879999999999999E-2</v>
      </c>
      <c r="AI250" s="262">
        <v>4.6640000000000001E-2</v>
      </c>
      <c r="AJ250" s="262">
        <v>4.0480000000000002E-2</v>
      </c>
      <c r="AK250" s="262">
        <v>4.1799999999999997E-2</v>
      </c>
      <c r="AL250" s="262">
        <v>4.1799999999999997E-2</v>
      </c>
      <c r="AM250" s="262">
        <v>2.8159999999999998E-2</v>
      </c>
      <c r="AN250" s="262">
        <v>2.7719999999999998E-2</v>
      </c>
      <c r="AO250" s="262">
        <v>4.8840000000000001E-2</v>
      </c>
      <c r="AP250" s="262">
        <v>4.8840000000000001E-2</v>
      </c>
      <c r="AQ250" s="262">
        <v>0.12187999999999999</v>
      </c>
      <c r="AR250" s="262">
        <v>8.0960000000000004E-2</v>
      </c>
      <c r="AS250" s="262">
        <v>9.7239999999999993E-2</v>
      </c>
      <c r="AT250" s="262">
        <v>4.0480000000000002E-2</v>
      </c>
      <c r="AU250" s="262">
        <v>3.7399999999999996E-2</v>
      </c>
      <c r="AV250" s="262">
        <v>3.8279999999999995E-2</v>
      </c>
      <c r="AW250" s="262">
        <v>3.8279999999999995E-2</v>
      </c>
      <c r="AX250" s="262">
        <v>3.388E-2</v>
      </c>
      <c r="AY250" s="262">
        <v>3.4759999999999999E-2</v>
      </c>
      <c r="AZ250" s="262">
        <v>3.7399999999999996E-2</v>
      </c>
      <c r="BA250" s="262">
        <v>3.0359999999999995E-2</v>
      </c>
      <c r="BB250" s="262">
        <v>1.8919999999999999E-2</v>
      </c>
      <c r="BC250" s="262">
        <v>1.4959999999999999E-2</v>
      </c>
      <c r="BD250" s="262">
        <v>2.2439999999999998E-2</v>
      </c>
      <c r="BE250" s="262">
        <v>2.2439999999999998E-2</v>
      </c>
      <c r="BF250" s="262">
        <v>5.4559999999999997E-2</v>
      </c>
      <c r="BG250" s="262">
        <v>5.4119999999999994E-2</v>
      </c>
      <c r="BH250" s="262">
        <v>5.1919999999999994E-2</v>
      </c>
      <c r="BI250" s="262">
        <v>4.2239999999999993E-2</v>
      </c>
      <c r="BJ250" s="262">
        <v>4.7079999999999997E-2</v>
      </c>
      <c r="BK250" s="262">
        <v>4.3119999999999999E-2</v>
      </c>
      <c r="BL250" s="262">
        <v>4.2679999999999996E-2</v>
      </c>
      <c r="BM250" s="262">
        <v>3.696E-2</v>
      </c>
      <c r="BN250" s="262">
        <v>3.8279999999999995E-2</v>
      </c>
      <c r="BO250" s="262">
        <v>3.6079999999999994E-2</v>
      </c>
      <c r="BP250" s="262">
        <v>3.8279999999999995E-2</v>
      </c>
    </row>
    <row r="251" spans="2:68" x14ac:dyDescent="0.25">
      <c r="C251" s="254" t="s">
        <v>776</v>
      </c>
      <c r="D251" s="255">
        <f t="shared" si="19"/>
        <v>0.28081202273556871</v>
      </c>
      <c r="E251" s="260">
        <f t="shared" si="20"/>
        <v>5385.132160000001</v>
      </c>
      <c r="F251" s="255">
        <f t="shared" si="21"/>
        <v>0.29669460457499047</v>
      </c>
      <c r="G251" s="260">
        <f t="shared" si="22"/>
        <v>15355518.268160004</v>
      </c>
      <c r="H251" s="255">
        <f t="shared" si="23"/>
        <v>-0.23838078296832896</v>
      </c>
      <c r="I251" s="260">
        <f t="shared" si="24"/>
        <v>94.646824851374262</v>
      </c>
      <c r="J251" s="262">
        <v>0.55759999999999998</v>
      </c>
      <c r="K251" s="262">
        <v>0.41344000000000003</v>
      </c>
      <c r="L251" s="262">
        <v>0.41072000000000003</v>
      </c>
      <c r="M251" s="262">
        <v>0.35904000000000003</v>
      </c>
      <c r="N251" s="262">
        <v>0.39440000000000003</v>
      </c>
      <c r="O251" s="262">
        <v>0.39712000000000003</v>
      </c>
      <c r="P251" s="262">
        <v>0.38624000000000003</v>
      </c>
      <c r="Q251" s="262">
        <v>0.38624000000000003</v>
      </c>
      <c r="R251" s="262">
        <v>0.42432000000000003</v>
      </c>
      <c r="S251" s="262">
        <v>0.35360000000000003</v>
      </c>
      <c r="T251" s="262">
        <v>0.31280000000000002</v>
      </c>
      <c r="U251" s="262">
        <v>0.28832000000000002</v>
      </c>
      <c r="V251" s="262">
        <v>0.31824000000000002</v>
      </c>
      <c r="W251" s="262">
        <v>0.46240000000000003</v>
      </c>
      <c r="X251" s="262">
        <v>0.48416000000000003</v>
      </c>
      <c r="Y251" s="262">
        <v>0.50592000000000004</v>
      </c>
      <c r="Z251" s="262">
        <v>0.43792000000000003</v>
      </c>
      <c r="AA251" s="262">
        <v>0.42160000000000003</v>
      </c>
      <c r="AB251" s="262">
        <v>0.42432000000000003</v>
      </c>
      <c r="AC251" s="262">
        <v>0.34816000000000003</v>
      </c>
      <c r="AD251" s="262">
        <v>0.33456000000000002</v>
      </c>
      <c r="AE251" s="262">
        <v>0.34544000000000002</v>
      </c>
      <c r="AF251" s="262">
        <v>0.28560000000000002</v>
      </c>
      <c r="AG251" s="262">
        <v>0.34272000000000002</v>
      </c>
      <c r="AH251" s="262">
        <v>0.29376000000000002</v>
      </c>
      <c r="AI251" s="262">
        <v>0.34544000000000002</v>
      </c>
      <c r="AJ251" s="262">
        <v>0.27472000000000002</v>
      </c>
      <c r="AK251" s="262">
        <v>0.30192000000000002</v>
      </c>
      <c r="AL251" s="262">
        <v>0.32096000000000002</v>
      </c>
      <c r="AM251" s="262">
        <v>0.23392000000000002</v>
      </c>
      <c r="AN251" s="262">
        <v>0.16864000000000001</v>
      </c>
      <c r="AO251" s="262">
        <v>0.34272000000000002</v>
      </c>
      <c r="AP251" s="262">
        <v>0.34</v>
      </c>
      <c r="AQ251" s="262">
        <v>0.42704000000000003</v>
      </c>
      <c r="AR251" s="262">
        <v>0.38352000000000003</v>
      </c>
      <c r="AS251" s="262">
        <v>0.38352000000000003</v>
      </c>
      <c r="AT251" s="262">
        <v>0.28832000000000002</v>
      </c>
      <c r="AU251" s="262">
        <v>0.24480000000000002</v>
      </c>
      <c r="AV251" s="262">
        <v>0.24208000000000002</v>
      </c>
      <c r="AW251" s="262">
        <v>0.17680000000000001</v>
      </c>
      <c r="AX251" s="262">
        <v>0.20944000000000002</v>
      </c>
      <c r="AY251" s="262">
        <v>0.23392000000000002</v>
      </c>
      <c r="AZ251" s="262">
        <v>0.20944000000000002</v>
      </c>
      <c r="BA251" s="262">
        <v>0.17408000000000001</v>
      </c>
      <c r="BB251" s="262">
        <v>0.11696000000000001</v>
      </c>
      <c r="BC251" s="262">
        <v>0.11968000000000001</v>
      </c>
      <c r="BD251" s="262">
        <v>0.14960000000000001</v>
      </c>
      <c r="BE251" s="262">
        <v>0.14416000000000001</v>
      </c>
      <c r="BF251" s="262">
        <v>0.26384000000000002</v>
      </c>
      <c r="BG251" s="262">
        <v>0.27472000000000002</v>
      </c>
      <c r="BH251" s="262">
        <v>0.22848000000000002</v>
      </c>
      <c r="BI251" s="262">
        <v>0.17408000000000001</v>
      </c>
      <c r="BJ251" s="262">
        <v>0.24480000000000002</v>
      </c>
      <c r="BK251" s="262">
        <v>0.25024000000000002</v>
      </c>
      <c r="BL251" s="262">
        <v>0.20128000000000001</v>
      </c>
      <c r="BM251" s="262">
        <v>0.17952000000000001</v>
      </c>
      <c r="BN251" s="262">
        <v>0.16320000000000001</v>
      </c>
      <c r="BO251" s="262">
        <v>0.16048000000000001</v>
      </c>
      <c r="BP251" s="262">
        <v>0.15232000000000004</v>
      </c>
    </row>
    <row r="252" spans="2:68" x14ac:dyDescent="0.25">
      <c r="C252" s="254" t="s">
        <v>777</v>
      </c>
      <c r="D252" s="255">
        <f t="shared" si="19"/>
        <v>0.11683636960942799</v>
      </c>
      <c r="E252" s="260">
        <f t="shared" si="20"/>
        <v>2240.5710600000007</v>
      </c>
      <c r="F252" s="255">
        <f t="shared" si="21"/>
        <v>0.12216735293795998</v>
      </c>
      <c r="G252" s="260">
        <f t="shared" si="22"/>
        <v>6322808.0015099999</v>
      </c>
      <c r="H252" s="255">
        <f t="shared" si="23"/>
        <v>-1.3314322431940024E-2</v>
      </c>
      <c r="I252" s="260">
        <f t="shared" si="24"/>
        <v>95.636327381801252</v>
      </c>
      <c r="J252" s="262">
        <v>0.13572000000000001</v>
      </c>
      <c r="K252" s="262">
        <v>0.15210000000000001</v>
      </c>
      <c r="L252" s="262">
        <v>0.15561000000000003</v>
      </c>
      <c r="M252" s="262">
        <v>0.17316000000000001</v>
      </c>
      <c r="N252" s="262">
        <v>0.15327000000000002</v>
      </c>
      <c r="O252" s="262">
        <v>0.12636000000000003</v>
      </c>
      <c r="P252" s="262">
        <v>0.12519000000000002</v>
      </c>
      <c r="Q252" s="262">
        <v>0.16497000000000001</v>
      </c>
      <c r="R252" s="262">
        <v>0.13572000000000001</v>
      </c>
      <c r="S252" s="262">
        <v>0.15912000000000001</v>
      </c>
      <c r="T252" s="262">
        <v>0.17082</v>
      </c>
      <c r="U252" s="262">
        <v>0.17433000000000001</v>
      </c>
      <c r="V252" s="262">
        <v>0.1638</v>
      </c>
      <c r="W252" s="262">
        <v>0.10413000000000001</v>
      </c>
      <c r="X252" s="262">
        <v>8.1900000000000001E-2</v>
      </c>
      <c r="Y252" s="262">
        <v>7.8390000000000015E-2</v>
      </c>
      <c r="Z252" s="262">
        <v>7.8390000000000015E-2</v>
      </c>
      <c r="AA252" s="262">
        <v>9.8280000000000006E-2</v>
      </c>
      <c r="AB252" s="262">
        <v>9.9449999999999997E-2</v>
      </c>
      <c r="AC252" s="262">
        <v>6.6689999999999999E-2</v>
      </c>
      <c r="AD252" s="262">
        <v>0.14742000000000002</v>
      </c>
      <c r="AE252" s="262">
        <v>0.14742000000000002</v>
      </c>
      <c r="AF252" s="262">
        <v>0.15210000000000001</v>
      </c>
      <c r="AG252" s="262">
        <v>0.11817000000000001</v>
      </c>
      <c r="AH252" s="262">
        <v>9.1260000000000008E-2</v>
      </c>
      <c r="AI252" s="262">
        <v>0.12168000000000001</v>
      </c>
      <c r="AJ252" s="262">
        <v>0.14508000000000001</v>
      </c>
      <c r="AK252" s="262">
        <v>0.11817000000000001</v>
      </c>
      <c r="AL252" s="262">
        <v>0.13104000000000002</v>
      </c>
      <c r="AM252" s="262">
        <v>0.17082</v>
      </c>
      <c r="AN252" s="262">
        <v>0.19305</v>
      </c>
      <c r="AO252" s="262">
        <v>0.11466</v>
      </c>
      <c r="AP252" s="262">
        <v>0.11466</v>
      </c>
      <c r="AQ252" s="262">
        <v>7.3710000000000012E-2</v>
      </c>
      <c r="AR252" s="262">
        <v>7.0199999999999999E-2</v>
      </c>
      <c r="AS252" s="262">
        <v>7.3710000000000012E-2</v>
      </c>
      <c r="AT252" s="262">
        <v>0.10296000000000001</v>
      </c>
      <c r="AU252" s="262">
        <v>0.13689000000000001</v>
      </c>
      <c r="AV252" s="262">
        <v>0.14157</v>
      </c>
      <c r="AW252" s="262">
        <v>7.6050000000000006E-2</v>
      </c>
      <c r="AX252" s="262">
        <v>0.10764000000000001</v>
      </c>
      <c r="AY252" s="262">
        <v>8.8920000000000013E-2</v>
      </c>
      <c r="AZ252" s="262">
        <v>0.10062</v>
      </c>
      <c r="BA252" s="262">
        <v>0.11700000000000001</v>
      </c>
      <c r="BB252" s="262">
        <v>0.11817000000000001</v>
      </c>
      <c r="BC252" s="262">
        <v>0.11817000000000001</v>
      </c>
      <c r="BD252" s="262">
        <v>0.11817000000000001</v>
      </c>
      <c r="BE252" s="262">
        <v>0.11817000000000001</v>
      </c>
      <c r="BF252" s="262">
        <v>0.10647000000000001</v>
      </c>
      <c r="BG252" s="262">
        <v>0.10062</v>
      </c>
      <c r="BH252" s="262">
        <v>0.11934000000000002</v>
      </c>
      <c r="BI252" s="262">
        <v>8.3070000000000005E-2</v>
      </c>
      <c r="BJ252" s="262">
        <v>8.3070000000000005E-2</v>
      </c>
      <c r="BK252" s="262">
        <v>8.3070000000000005E-2</v>
      </c>
      <c r="BL252" s="262">
        <v>8.3070000000000005E-2</v>
      </c>
      <c r="BM252" s="262">
        <v>8.3070000000000005E-2</v>
      </c>
      <c r="BN252" s="262">
        <v>8.1900000000000001E-2</v>
      </c>
      <c r="BO252" s="262">
        <v>8.3070000000000005E-2</v>
      </c>
      <c r="BP252" s="262">
        <v>8.3070000000000005E-2</v>
      </c>
    </row>
    <row r="253" spans="2:68" x14ac:dyDescent="0.25">
      <c r="C253" s="254" t="s">
        <v>778</v>
      </c>
      <c r="D253" s="255">
        <f t="shared" si="19"/>
        <v>5.5431035094123171E-2</v>
      </c>
      <c r="E253" s="260">
        <f t="shared" si="20"/>
        <v>1063.0009600000001</v>
      </c>
      <c r="F253" s="255">
        <f t="shared" si="21"/>
        <v>6.166920926900242E-2</v>
      </c>
      <c r="G253" s="260">
        <f t="shared" si="22"/>
        <v>3191708.4264800008</v>
      </c>
      <c r="H253" s="255">
        <f t="shared" si="23"/>
        <v>-0.40540296808514981</v>
      </c>
      <c r="I253" s="260">
        <f t="shared" si="24"/>
        <v>89.884458956384222</v>
      </c>
      <c r="J253" s="262">
        <v>0.24696000000000001</v>
      </c>
      <c r="K253" s="262">
        <v>0.14168</v>
      </c>
      <c r="L253" s="262">
        <v>0.10808</v>
      </c>
      <c r="M253" s="262">
        <v>7.7280000000000001E-2</v>
      </c>
      <c r="N253" s="262">
        <v>9.2960000000000001E-2</v>
      </c>
      <c r="O253" s="262">
        <v>7.5600000000000001E-2</v>
      </c>
      <c r="P253" s="262">
        <v>9.4640000000000002E-2</v>
      </c>
      <c r="Q253" s="262">
        <v>7.7280000000000001E-2</v>
      </c>
      <c r="R253" s="262">
        <v>7.392E-2</v>
      </c>
      <c r="S253" s="262">
        <v>7.0000000000000007E-2</v>
      </c>
      <c r="T253" s="262">
        <v>6.9440000000000002E-2</v>
      </c>
      <c r="U253" s="262">
        <v>8.0079999999999998E-2</v>
      </c>
      <c r="V253" s="262">
        <v>7.3360000000000009E-2</v>
      </c>
      <c r="W253" s="262">
        <v>9.912E-2</v>
      </c>
      <c r="X253" s="262">
        <v>0.11032</v>
      </c>
      <c r="Y253" s="262">
        <v>0.14784</v>
      </c>
      <c r="Z253" s="262">
        <v>8.344E-2</v>
      </c>
      <c r="AA253" s="262">
        <v>7.1120000000000003E-2</v>
      </c>
      <c r="AB253" s="262">
        <v>7.0000000000000007E-2</v>
      </c>
      <c r="AC253" s="262">
        <v>7.1120000000000003E-2</v>
      </c>
      <c r="AD253" s="262">
        <v>6.7199999999999996E-2</v>
      </c>
      <c r="AE253" s="262">
        <v>7.5040000000000009E-2</v>
      </c>
      <c r="AF253" s="262">
        <v>6.7199999999999996E-2</v>
      </c>
      <c r="AG253" s="262">
        <v>6.3839999999999994E-2</v>
      </c>
      <c r="AH253" s="262">
        <v>7.9519999999999993E-2</v>
      </c>
      <c r="AI253" s="262">
        <v>5.9360000000000003E-2</v>
      </c>
      <c r="AJ253" s="262">
        <v>5.6000000000000001E-2</v>
      </c>
      <c r="AK253" s="262">
        <v>5.6000000000000001E-2</v>
      </c>
      <c r="AL253" s="262">
        <v>5.6000000000000001E-2</v>
      </c>
      <c r="AM253" s="262">
        <v>5.7680000000000002E-2</v>
      </c>
      <c r="AN253" s="262">
        <v>5.7680000000000002E-2</v>
      </c>
      <c r="AO253" s="262">
        <v>5.432E-2</v>
      </c>
      <c r="AP253" s="262">
        <v>5.432E-2</v>
      </c>
      <c r="AQ253" s="262">
        <v>0.1008</v>
      </c>
      <c r="AR253" s="262">
        <v>5.2639999999999999E-2</v>
      </c>
      <c r="AS253" s="262">
        <v>8.6239999999999997E-2</v>
      </c>
      <c r="AT253" s="262">
        <v>4.7599999999999996E-2</v>
      </c>
      <c r="AU253" s="262">
        <v>4.7599999999999996E-2</v>
      </c>
      <c r="AV253" s="262">
        <v>4.7599999999999996E-2</v>
      </c>
      <c r="AW253" s="262">
        <v>5.432E-2</v>
      </c>
      <c r="AX253" s="262">
        <v>3.8640000000000001E-2</v>
      </c>
      <c r="AY253" s="262">
        <v>3.8640000000000001E-2</v>
      </c>
      <c r="AZ253" s="262">
        <v>3.8640000000000001E-2</v>
      </c>
      <c r="BA253" s="262">
        <v>3.8640000000000001E-2</v>
      </c>
      <c r="BB253" s="262">
        <v>3.4160000000000003E-2</v>
      </c>
      <c r="BC253" s="262">
        <v>3.4160000000000003E-2</v>
      </c>
      <c r="BD253" s="262">
        <v>3.4160000000000003E-2</v>
      </c>
      <c r="BE253" s="262">
        <v>3.1360000000000006E-2</v>
      </c>
      <c r="BF253" s="262">
        <v>5.3760000000000002E-2</v>
      </c>
      <c r="BG253" s="262">
        <v>5.04E-2</v>
      </c>
      <c r="BH253" s="262">
        <v>5.04E-2</v>
      </c>
      <c r="BI253" s="262">
        <v>3.696E-2</v>
      </c>
      <c r="BJ253" s="262">
        <v>5.4879999999999998E-2</v>
      </c>
      <c r="BK253" s="262">
        <v>6.495999999999999E-2</v>
      </c>
      <c r="BL253" s="262">
        <v>4.5919999999999996E-2</v>
      </c>
      <c r="BM253" s="262">
        <v>4.3680000000000004E-2</v>
      </c>
      <c r="BN253" s="262">
        <v>3.304E-2</v>
      </c>
      <c r="BO253" s="262">
        <v>3.304E-2</v>
      </c>
      <c r="BP253" s="262">
        <v>3.304E-2</v>
      </c>
    </row>
    <row r="254" spans="2:68" x14ac:dyDescent="0.25">
      <c r="B254" s="254" t="s">
        <v>783</v>
      </c>
      <c r="C254" s="254" t="s">
        <v>775</v>
      </c>
      <c r="D254" s="255">
        <f t="shared" si="19"/>
        <v>2.2270229441518484E-2</v>
      </c>
      <c r="E254" s="260">
        <f t="shared" si="20"/>
        <v>427.07619</v>
      </c>
      <c r="F254" s="255">
        <f t="shared" si="21"/>
        <v>2.4796705065181723E-2</v>
      </c>
      <c r="G254" s="260">
        <f t="shared" si="22"/>
        <v>1283360.9096599997</v>
      </c>
      <c r="H254" s="255">
        <f t="shared" si="23"/>
        <v>-0.43002351042948878</v>
      </c>
      <c r="I254" s="260">
        <f t="shared" si="24"/>
        <v>89.811244610838287</v>
      </c>
      <c r="J254" s="262">
        <v>3.4270000000000002E-2</v>
      </c>
      <c r="K254" s="262">
        <v>6.3939999999999997E-2</v>
      </c>
      <c r="L254" s="262">
        <v>3.4270000000000002E-2</v>
      </c>
      <c r="M254" s="262">
        <v>2.8059999999999998E-2</v>
      </c>
      <c r="N254" s="262">
        <v>2.8059999999999998E-2</v>
      </c>
      <c r="O254" s="262">
        <v>3.0130000000000001E-2</v>
      </c>
      <c r="P254" s="262">
        <v>2.9899999999999999E-2</v>
      </c>
      <c r="Q254" s="262">
        <v>2.8059999999999998E-2</v>
      </c>
      <c r="R254" s="262">
        <v>2.8059999999999998E-2</v>
      </c>
      <c r="S254" s="262">
        <v>2.5530000000000001E-2</v>
      </c>
      <c r="T254" s="262">
        <v>2.4380000000000002E-2</v>
      </c>
      <c r="U254" s="262">
        <v>2.5530000000000001E-2</v>
      </c>
      <c r="V254" s="262">
        <v>2.5530000000000001E-2</v>
      </c>
      <c r="W254" s="262">
        <v>3.0130000000000001E-2</v>
      </c>
      <c r="X254" s="262">
        <v>3.8869999999999995E-2</v>
      </c>
      <c r="Y254" s="262">
        <v>4.9680000000000002E-2</v>
      </c>
      <c r="Z254" s="262">
        <v>4.5539999999999997E-2</v>
      </c>
      <c r="AA254" s="262">
        <v>2.7369999999999998E-2</v>
      </c>
      <c r="AB254" s="262">
        <v>3.2199999999999999E-2</v>
      </c>
      <c r="AC254" s="262">
        <v>3.2199999999999999E-2</v>
      </c>
      <c r="AD254" s="262">
        <v>2.3E-2</v>
      </c>
      <c r="AE254" s="262">
        <v>2.3230000000000001E-2</v>
      </c>
      <c r="AF254" s="262">
        <v>2.3E-2</v>
      </c>
      <c r="AG254" s="262">
        <v>2.4380000000000002E-2</v>
      </c>
      <c r="AH254" s="262">
        <v>3.5650000000000001E-2</v>
      </c>
      <c r="AI254" s="262">
        <v>2.231E-2</v>
      </c>
      <c r="AJ254" s="262">
        <v>2.5760000000000002E-2</v>
      </c>
      <c r="AK254" s="262">
        <v>2.3230000000000001E-2</v>
      </c>
      <c r="AL254" s="262">
        <v>2.1389999999999999E-2</v>
      </c>
      <c r="AM254" s="262">
        <v>2.1849999999999998E-2</v>
      </c>
      <c r="AN254" s="262">
        <v>2.2539999999999998E-2</v>
      </c>
      <c r="AO254" s="262">
        <v>2.2539999999999998E-2</v>
      </c>
      <c r="AP254" s="262">
        <v>2.3E-2</v>
      </c>
      <c r="AQ254" s="262">
        <v>7.4289999999999995E-2</v>
      </c>
      <c r="AR254" s="262">
        <v>4.6689999999999995E-2</v>
      </c>
      <c r="AS254" s="262">
        <v>5.0369999999999998E-2</v>
      </c>
      <c r="AT254" s="262">
        <v>2.0240000000000001E-2</v>
      </c>
      <c r="AU254" s="262">
        <v>2.0240000000000001E-2</v>
      </c>
      <c r="AV254" s="262">
        <v>2.0240000000000001E-2</v>
      </c>
      <c r="AW254" s="262">
        <v>2.6679999999999999E-2</v>
      </c>
      <c r="AX254" s="262">
        <v>1.5640000000000001E-2</v>
      </c>
      <c r="AY254" s="262">
        <v>1.6789999999999999E-2</v>
      </c>
      <c r="AZ254" s="262">
        <v>1.61E-2</v>
      </c>
      <c r="BA254" s="262">
        <v>1.702E-2</v>
      </c>
      <c r="BB254" s="262">
        <v>9.6600000000000002E-3</v>
      </c>
      <c r="BC254" s="262">
        <v>1.3339999999999999E-2</v>
      </c>
      <c r="BD254" s="262">
        <v>1.3339999999999999E-2</v>
      </c>
      <c r="BE254" s="262">
        <v>1.3339999999999999E-2</v>
      </c>
      <c r="BF254" s="262">
        <v>2.5530000000000001E-2</v>
      </c>
      <c r="BG254" s="262">
        <v>2.3230000000000001E-2</v>
      </c>
      <c r="BH254" s="262">
        <v>2.3230000000000001E-2</v>
      </c>
      <c r="BI254" s="262">
        <v>1.6789999999999999E-2</v>
      </c>
      <c r="BJ254" s="262">
        <v>2.1160000000000002E-2</v>
      </c>
      <c r="BK254" s="262">
        <v>2.1160000000000002E-2</v>
      </c>
      <c r="BL254" s="262">
        <v>2.5070000000000002E-2</v>
      </c>
      <c r="BM254" s="262">
        <v>1.6559999999999998E-2</v>
      </c>
      <c r="BN254" s="262">
        <v>1.6329999999999997E-2</v>
      </c>
      <c r="BO254" s="262">
        <v>1.6329999999999997E-2</v>
      </c>
      <c r="BP254" s="262">
        <v>1.3339999999999999E-2</v>
      </c>
    </row>
    <row r="255" spans="2:68" x14ac:dyDescent="0.25">
      <c r="C255" s="254" t="s">
        <v>776</v>
      </c>
      <c r="D255" s="255">
        <f t="shared" si="19"/>
        <v>4.2544442822130685E-2</v>
      </c>
      <c r="E255" s="260">
        <f t="shared" si="20"/>
        <v>815.8747800000001</v>
      </c>
      <c r="F255" s="255">
        <f t="shared" si="21"/>
        <v>4.5181040283024165E-2</v>
      </c>
      <c r="G255" s="260">
        <f t="shared" si="22"/>
        <v>2338358.2941600005</v>
      </c>
      <c r="H255" s="255">
        <f t="shared" si="23"/>
        <v>-0.2341840750851871</v>
      </c>
      <c r="I255" s="260">
        <f t="shared" si="24"/>
        <v>94.164371948106449</v>
      </c>
      <c r="J255" s="262">
        <v>6.6780000000000006E-2</v>
      </c>
      <c r="K255" s="262">
        <v>6.6780000000000006E-2</v>
      </c>
      <c r="L255" s="262">
        <v>6.9720000000000004E-2</v>
      </c>
      <c r="M255" s="262">
        <v>5.0820000000000004E-2</v>
      </c>
      <c r="N255" s="262">
        <v>5.3340000000000005E-2</v>
      </c>
      <c r="O255" s="262">
        <v>5.6700000000000007E-2</v>
      </c>
      <c r="P255" s="262">
        <v>5.3340000000000005E-2</v>
      </c>
      <c r="Q255" s="262">
        <v>5.3340000000000005E-2</v>
      </c>
      <c r="R255" s="262">
        <v>6.9720000000000004E-2</v>
      </c>
      <c r="S255" s="262">
        <v>4.5780000000000008E-2</v>
      </c>
      <c r="T255" s="262">
        <v>4.2840000000000003E-2</v>
      </c>
      <c r="U255" s="262">
        <v>3.3180000000000001E-2</v>
      </c>
      <c r="V255" s="262">
        <v>4.2840000000000003E-2</v>
      </c>
      <c r="W255" s="262">
        <v>7.0980000000000001E-2</v>
      </c>
      <c r="X255" s="262">
        <v>7.8960000000000002E-2</v>
      </c>
      <c r="Y255" s="262">
        <v>8.9040000000000008E-2</v>
      </c>
      <c r="Z255" s="262">
        <v>7.350000000000001E-2</v>
      </c>
      <c r="AA255" s="262">
        <v>6.6360000000000002E-2</v>
      </c>
      <c r="AB255" s="262">
        <v>7.1820000000000009E-2</v>
      </c>
      <c r="AC255" s="262">
        <v>4.6200000000000005E-2</v>
      </c>
      <c r="AD255" s="262">
        <v>4.7459999999999995E-2</v>
      </c>
      <c r="AE255" s="262">
        <v>4.7459999999999995E-2</v>
      </c>
      <c r="AF255" s="262">
        <v>4.7459999999999995E-2</v>
      </c>
      <c r="AG255" s="262">
        <v>5.1660000000000005E-2</v>
      </c>
      <c r="AH255" s="262">
        <v>5.0820000000000004E-2</v>
      </c>
      <c r="AI255" s="262">
        <v>5.3760000000000002E-2</v>
      </c>
      <c r="AJ255" s="262">
        <v>4.5780000000000008E-2</v>
      </c>
      <c r="AK255" s="262">
        <v>4.7459999999999995E-2</v>
      </c>
      <c r="AL255" s="262">
        <v>5.04E-2</v>
      </c>
      <c r="AM255" s="262">
        <v>3.9899999999999998E-2</v>
      </c>
      <c r="AN255" s="262">
        <v>3.3600000000000005E-2</v>
      </c>
      <c r="AO255" s="262">
        <v>5.1660000000000005E-2</v>
      </c>
      <c r="AP255" s="262">
        <v>5.1660000000000005E-2</v>
      </c>
      <c r="AQ255" s="262">
        <v>5.2080000000000001E-2</v>
      </c>
      <c r="AR255" s="262">
        <v>3.5279999999999999E-2</v>
      </c>
      <c r="AS255" s="262">
        <v>6.0900000000000003E-2</v>
      </c>
      <c r="AT255" s="262">
        <v>4.1160000000000002E-2</v>
      </c>
      <c r="AU255" s="262">
        <v>4.1160000000000002E-2</v>
      </c>
      <c r="AV255" s="262">
        <v>4.1160000000000002E-2</v>
      </c>
      <c r="AW255" s="262">
        <v>4.1160000000000002E-2</v>
      </c>
      <c r="AX255" s="262">
        <v>3.066E-2</v>
      </c>
      <c r="AY255" s="262">
        <v>3.108E-2</v>
      </c>
      <c r="AZ255" s="262">
        <v>3.108E-2</v>
      </c>
      <c r="BA255" s="262">
        <v>2.9819999999999999E-2</v>
      </c>
      <c r="BB255" s="262">
        <v>1.932E-2</v>
      </c>
      <c r="BC255" s="262">
        <v>2.52E-2</v>
      </c>
      <c r="BD255" s="262">
        <v>2.52E-2</v>
      </c>
      <c r="BE255" s="262">
        <v>2.52E-2</v>
      </c>
      <c r="BF255" s="262">
        <v>4.5780000000000008E-2</v>
      </c>
      <c r="BG255" s="262">
        <v>3.9899999999999998E-2</v>
      </c>
      <c r="BH255" s="262">
        <v>3.9899999999999998E-2</v>
      </c>
      <c r="BI255" s="262">
        <v>2.8560000000000006E-2</v>
      </c>
      <c r="BJ255" s="262">
        <v>2.8560000000000006E-2</v>
      </c>
      <c r="BK255" s="262">
        <v>2.8560000000000006E-2</v>
      </c>
      <c r="BL255" s="262">
        <v>2.6460000000000001E-2</v>
      </c>
      <c r="BM255" s="262">
        <v>2.562E-2</v>
      </c>
      <c r="BN255" s="262">
        <v>2.7300000000000001E-2</v>
      </c>
      <c r="BO255" s="262">
        <v>2.436E-2</v>
      </c>
      <c r="BP255" s="262">
        <v>2.7300000000000001E-2</v>
      </c>
    </row>
    <row r="256" spans="2:68" x14ac:dyDescent="0.25">
      <c r="C256" s="254" t="s">
        <v>777</v>
      </c>
      <c r="D256" s="255">
        <f t="shared" si="19"/>
        <v>7.8612713145956078E-3</v>
      </c>
      <c r="E256" s="260">
        <f t="shared" si="20"/>
        <v>150.75559999999999</v>
      </c>
      <c r="F256" s="255">
        <f t="shared" si="21"/>
        <v>8.2636038403796318E-3</v>
      </c>
      <c r="G256" s="260">
        <f t="shared" si="22"/>
        <v>427685.29583999992</v>
      </c>
      <c r="H256" s="255">
        <f t="shared" si="23"/>
        <v>-0.33857365773977888</v>
      </c>
      <c r="I256" s="260">
        <f t="shared" si="24"/>
        <v>95.131270405073764</v>
      </c>
      <c r="J256" s="262">
        <v>7.92E-3</v>
      </c>
      <c r="K256" s="262">
        <v>7.92E-3</v>
      </c>
      <c r="L256" s="262">
        <v>7.92E-3</v>
      </c>
      <c r="M256" s="262">
        <v>6.7200000000000003E-3</v>
      </c>
      <c r="N256" s="262">
        <v>7.92E-3</v>
      </c>
      <c r="O256" s="262">
        <v>7.92E-3</v>
      </c>
      <c r="P256" s="262">
        <v>7.92E-3</v>
      </c>
      <c r="Q256" s="262">
        <v>7.92E-3</v>
      </c>
      <c r="R256" s="262">
        <v>1.056E-2</v>
      </c>
      <c r="S256" s="262">
        <v>7.92E-3</v>
      </c>
      <c r="T256" s="262">
        <v>7.6E-3</v>
      </c>
      <c r="U256" s="262">
        <v>7.92E-3</v>
      </c>
      <c r="V256" s="262">
        <v>1.384E-2</v>
      </c>
      <c r="W256" s="262">
        <v>8.8000000000000005E-3</v>
      </c>
      <c r="X256" s="262">
        <v>1.136E-2</v>
      </c>
      <c r="Y256" s="262">
        <v>1.5599999999999999E-2</v>
      </c>
      <c r="Z256" s="262">
        <v>1.12E-2</v>
      </c>
      <c r="AA256" s="262">
        <v>9.92E-3</v>
      </c>
      <c r="AB256" s="262">
        <v>9.92E-3</v>
      </c>
      <c r="AC256" s="262">
        <v>9.92E-3</v>
      </c>
      <c r="AD256" s="262">
        <v>1.1679999999999999E-2</v>
      </c>
      <c r="AE256" s="262">
        <v>1.2480000000000002E-2</v>
      </c>
      <c r="AF256" s="262">
        <v>9.6799999999999994E-3</v>
      </c>
      <c r="AG256" s="262">
        <v>7.92E-3</v>
      </c>
      <c r="AH256" s="262">
        <v>8.6400000000000001E-3</v>
      </c>
      <c r="AI256" s="262">
        <v>7.5199999999999998E-3</v>
      </c>
      <c r="AJ256" s="262">
        <v>7.92E-3</v>
      </c>
      <c r="AK256" s="262">
        <v>9.2800000000000001E-3</v>
      </c>
      <c r="AL256" s="262">
        <v>7.3600000000000002E-3</v>
      </c>
      <c r="AM256" s="262">
        <v>7.5199999999999998E-3</v>
      </c>
      <c r="AN256" s="262">
        <v>7.5199999999999998E-3</v>
      </c>
      <c r="AO256" s="262">
        <v>5.3600000000000002E-3</v>
      </c>
      <c r="AP256" s="262">
        <v>6.7200000000000003E-3</v>
      </c>
      <c r="AQ256" s="262">
        <v>1.0160000000000001E-2</v>
      </c>
      <c r="AR256" s="262">
        <v>7.28E-3</v>
      </c>
      <c r="AS256" s="262">
        <v>1.3599999999999999E-2</v>
      </c>
      <c r="AT256" s="262">
        <v>7.1200000000000005E-3</v>
      </c>
      <c r="AU256" s="262">
        <v>7.1200000000000005E-3</v>
      </c>
      <c r="AV256" s="262">
        <v>7.1200000000000005E-3</v>
      </c>
      <c r="AW256" s="262">
        <v>8.7200000000000003E-3</v>
      </c>
      <c r="AX256" s="262">
        <v>6.96E-3</v>
      </c>
      <c r="AY256" s="262">
        <v>6.96E-3</v>
      </c>
      <c r="AZ256" s="262">
        <v>6.96E-3</v>
      </c>
      <c r="BA256" s="262">
        <v>6.3200000000000001E-3</v>
      </c>
      <c r="BB256" s="262">
        <v>6.3200000000000001E-3</v>
      </c>
      <c r="BC256" s="262">
        <v>6.3200000000000001E-3</v>
      </c>
      <c r="BD256" s="262">
        <v>6.3200000000000001E-3</v>
      </c>
      <c r="BE256" s="262">
        <v>5.8399999999999997E-3</v>
      </c>
      <c r="BF256" s="262">
        <v>9.1999999999999998E-3</v>
      </c>
      <c r="BG256" s="262">
        <v>9.3600000000000003E-3</v>
      </c>
      <c r="BH256" s="262">
        <v>9.1999999999999998E-3</v>
      </c>
      <c r="BI256" s="262">
        <v>7.92E-3</v>
      </c>
      <c r="BJ256" s="262">
        <v>7.8399999999999997E-3</v>
      </c>
      <c r="BK256" s="262">
        <v>7.92E-3</v>
      </c>
      <c r="BL256" s="262">
        <v>7.92E-3</v>
      </c>
      <c r="BM256" s="262">
        <v>7.92E-3</v>
      </c>
      <c r="BN256" s="262">
        <v>6.2400000000000008E-3</v>
      </c>
      <c r="BO256" s="262">
        <v>7.3600000000000002E-3</v>
      </c>
      <c r="BP256" s="262">
        <v>7.3600000000000002E-3</v>
      </c>
    </row>
    <row r="257" spans="2:68" x14ac:dyDescent="0.25">
      <c r="C257" s="254" t="s">
        <v>778</v>
      </c>
      <c r="D257" s="255">
        <f t="shared" si="19"/>
        <v>8.8109235021119076E-3</v>
      </c>
      <c r="E257" s="260">
        <f t="shared" si="20"/>
        <v>168.96708000000004</v>
      </c>
      <c r="F257" s="255">
        <f t="shared" si="21"/>
        <v>9.3415671173773512E-3</v>
      </c>
      <c r="G257" s="260">
        <f t="shared" si="22"/>
        <v>483475.60863000003</v>
      </c>
      <c r="H257" s="255">
        <f t="shared" si="23"/>
        <v>-0.3302679032856648</v>
      </c>
      <c r="I257" s="260">
        <f t="shared" si="24"/>
        <v>94.319543941633398</v>
      </c>
      <c r="J257" s="262">
        <v>9.1799999999999989E-3</v>
      </c>
      <c r="K257" s="262">
        <v>9.1799999999999989E-3</v>
      </c>
      <c r="L257" s="262">
        <v>9.1799999999999989E-3</v>
      </c>
      <c r="M257" s="262">
        <v>9.4500000000000001E-3</v>
      </c>
      <c r="N257" s="262">
        <v>9.4500000000000001E-3</v>
      </c>
      <c r="O257" s="262">
        <v>1.0169999999999998E-2</v>
      </c>
      <c r="P257" s="262">
        <v>9.4500000000000001E-3</v>
      </c>
      <c r="Q257" s="262">
        <v>1.1069999999999998E-2</v>
      </c>
      <c r="R257" s="262">
        <v>9.4500000000000001E-3</v>
      </c>
      <c r="S257" s="262">
        <v>9.1799999999999989E-3</v>
      </c>
      <c r="T257" s="262">
        <v>9.1799999999999989E-3</v>
      </c>
      <c r="U257" s="262">
        <v>9.1799999999999989E-3</v>
      </c>
      <c r="V257" s="262">
        <v>9.1799999999999989E-3</v>
      </c>
      <c r="W257" s="262">
        <v>1.6739999999999998E-2</v>
      </c>
      <c r="X257" s="262">
        <v>1.8269999999999998E-2</v>
      </c>
      <c r="Y257" s="262">
        <v>2.0879999999999996E-2</v>
      </c>
      <c r="Z257" s="262">
        <v>1.6739999999999998E-2</v>
      </c>
      <c r="AA257" s="262">
        <v>1.0259999999999998E-2</v>
      </c>
      <c r="AB257" s="262">
        <v>1.3049999999999999E-2</v>
      </c>
      <c r="AC257" s="262">
        <v>1.3049999999999999E-2</v>
      </c>
      <c r="AD257" s="262">
        <v>8.9099999999999995E-3</v>
      </c>
      <c r="AE257" s="262">
        <v>8.9099999999999995E-3</v>
      </c>
      <c r="AF257" s="262">
        <v>8.9099999999999995E-3</v>
      </c>
      <c r="AG257" s="262">
        <v>1.008E-2</v>
      </c>
      <c r="AH257" s="262">
        <v>1.2330000000000001E-2</v>
      </c>
      <c r="AI257" s="262">
        <v>1.008E-2</v>
      </c>
      <c r="AJ257" s="262">
        <v>8.9099999999999995E-3</v>
      </c>
      <c r="AK257" s="262">
        <v>9.5399999999999999E-3</v>
      </c>
      <c r="AL257" s="262">
        <v>8.9099999999999995E-3</v>
      </c>
      <c r="AM257" s="262">
        <v>5.3099999999999996E-3</v>
      </c>
      <c r="AN257" s="262">
        <v>4.6800000000000001E-3</v>
      </c>
      <c r="AO257" s="262">
        <v>8.9099999999999995E-3</v>
      </c>
      <c r="AP257" s="262">
        <v>8.9099999999999995E-3</v>
      </c>
      <c r="AQ257" s="262">
        <v>1.3139999999999999E-2</v>
      </c>
      <c r="AR257" s="262">
        <v>1.3139999999999999E-2</v>
      </c>
      <c r="AS257" s="262">
        <v>1.3139999999999999E-2</v>
      </c>
      <c r="AT257" s="262">
        <v>7.92E-3</v>
      </c>
      <c r="AU257" s="262">
        <v>7.92E-3</v>
      </c>
      <c r="AV257" s="262">
        <v>7.92E-3</v>
      </c>
      <c r="AW257" s="262">
        <v>1.3049999999999999E-2</v>
      </c>
      <c r="AX257" s="262">
        <v>6.5699999999999995E-3</v>
      </c>
      <c r="AY257" s="262">
        <v>6.5699999999999995E-3</v>
      </c>
      <c r="AZ257" s="262">
        <v>6.5699999999999995E-3</v>
      </c>
      <c r="BA257" s="262">
        <v>6.5699999999999995E-3</v>
      </c>
      <c r="BB257" s="262">
        <v>6.1199999999999996E-3</v>
      </c>
      <c r="BC257" s="262">
        <v>6.1199999999999996E-3</v>
      </c>
      <c r="BD257" s="262">
        <v>6.1199999999999996E-3</v>
      </c>
      <c r="BE257" s="262">
        <v>6.1199999999999996E-3</v>
      </c>
      <c r="BF257" s="262">
        <v>8.8199999999999997E-3</v>
      </c>
      <c r="BG257" s="262">
        <v>8.8199999999999997E-3</v>
      </c>
      <c r="BH257" s="262">
        <v>8.8199999999999997E-3</v>
      </c>
      <c r="BI257" s="262">
        <v>8.4599999999999988E-3</v>
      </c>
      <c r="BJ257" s="262">
        <v>8.8199999999999997E-3</v>
      </c>
      <c r="BK257" s="262">
        <v>1.0169999999999998E-2</v>
      </c>
      <c r="BL257" s="262">
        <v>1.0619999999999999E-2</v>
      </c>
      <c r="BM257" s="262">
        <v>7.92E-3</v>
      </c>
      <c r="BN257" s="262">
        <v>7.92E-3</v>
      </c>
      <c r="BO257" s="262">
        <v>7.92E-3</v>
      </c>
      <c r="BP257" s="262">
        <v>7.92E-3</v>
      </c>
    </row>
    <row r="258" spans="2:68" x14ac:dyDescent="0.25">
      <c r="B258" s="254" t="s">
        <v>784</v>
      </c>
      <c r="C258" s="254" t="s">
        <v>775</v>
      </c>
      <c r="D258" s="255">
        <f t="shared" si="19"/>
        <v>0.12212208270323828</v>
      </c>
      <c r="E258" s="260">
        <f t="shared" si="20"/>
        <v>2341.9351800000004</v>
      </c>
      <c r="F258" s="255">
        <f t="shared" si="21"/>
        <v>0.12563132914078365</v>
      </c>
      <c r="G258" s="260">
        <f t="shared" si="22"/>
        <v>6502087.1290800003</v>
      </c>
      <c r="H258" s="255">
        <f t="shared" si="23"/>
        <v>-0.14869838060753457</v>
      </c>
      <c r="I258" s="260">
        <f t="shared" si="24"/>
        <v>97.206710729285632</v>
      </c>
      <c r="J258" s="262">
        <v>0.14762</v>
      </c>
      <c r="K258" s="262">
        <v>0.13664000000000001</v>
      </c>
      <c r="L258" s="262">
        <v>0.15493999999999999</v>
      </c>
      <c r="M258" s="262">
        <v>0.12931999999999999</v>
      </c>
      <c r="N258" s="262">
        <v>0.12931999999999999</v>
      </c>
      <c r="O258" s="262">
        <v>0.12687999999999999</v>
      </c>
      <c r="P258" s="262">
        <v>0.13542000000000001</v>
      </c>
      <c r="Q258" s="262">
        <v>0.12931999999999999</v>
      </c>
      <c r="R258" s="262">
        <v>0.11467999999999999</v>
      </c>
      <c r="S258" s="262">
        <v>0.13907999999999998</v>
      </c>
      <c r="T258" s="262">
        <v>0.15006</v>
      </c>
      <c r="U258" s="262">
        <v>0.17323999999999998</v>
      </c>
      <c r="V258" s="262">
        <v>0.15006</v>
      </c>
      <c r="W258" s="262">
        <v>0.1037</v>
      </c>
      <c r="X258" s="262">
        <v>0.11346000000000001</v>
      </c>
      <c r="Y258" s="262">
        <v>0.11346000000000001</v>
      </c>
      <c r="Z258" s="262">
        <v>0.11589999999999999</v>
      </c>
      <c r="AA258" s="262">
        <v>0.11346000000000001</v>
      </c>
      <c r="AB258" s="262">
        <v>0.10736</v>
      </c>
      <c r="AC258" s="262">
        <v>0.12444</v>
      </c>
      <c r="AD258" s="262">
        <v>0.13542000000000001</v>
      </c>
      <c r="AE258" s="262">
        <v>0.13542000000000001</v>
      </c>
      <c r="AF258" s="262">
        <v>0.13542000000000001</v>
      </c>
      <c r="AG258" s="262">
        <v>0.15006</v>
      </c>
      <c r="AH258" s="262">
        <v>0.14151999999999998</v>
      </c>
      <c r="AI258" s="262">
        <v>0.11711999999999999</v>
      </c>
      <c r="AJ258" s="262">
        <v>0.14884</v>
      </c>
      <c r="AK258" s="262">
        <v>0.13664000000000001</v>
      </c>
      <c r="AL258" s="262">
        <v>0.13907999999999998</v>
      </c>
      <c r="AM258" s="262">
        <v>0.15493999999999999</v>
      </c>
      <c r="AN258" s="262">
        <v>0.15372</v>
      </c>
      <c r="AO258" s="262">
        <v>0.12444</v>
      </c>
      <c r="AP258" s="262">
        <v>0.12444</v>
      </c>
      <c r="AQ258" s="262">
        <v>0.11711999999999999</v>
      </c>
      <c r="AR258" s="262">
        <v>0.11589999999999999</v>
      </c>
      <c r="AS258" s="262">
        <v>0.11711999999999999</v>
      </c>
      <c r="AT258" s="262">
        <v>0.11589999999999999</v>
      </c>
      <c r="AU258" s="262">
        <v>0.13054000000000002</v>
      </c>
      <c r="AV258" s="262">
        <v>0.13054000000000002</v>
      </c>
      <c r="AW258" s="262">
        <v>0.14884</v>
      </c>
      <c r="AX258" s="262">
        <v>0.10125999999999999</v>
      </c>
      <c r="AY258" s="262">
        <v>0.10979999999999999</v>
      </c>
      <c r="AZ258" s="262">
        <v>0.10979999999999999</v>
      </c>
      <c r="BA258" s="262">
        <v>0.11224000000000001</v>
      </c>
      <c r="BB258" s="262">
        <v>0.10736</v>
      </c>
      <c r="BC258" s="262">
        <v>0.10979999999999999</v>
      </c>
      <c r="BD258" s="262">
        <v>0.10979999999999999</v>
      </c>
      <c r="BE258" s="262">
        <v>0.10736</v>
      </c>
      <c r="BF258" s="262">
        <v>0.11346000000000001</v>
      </c>
      <c r="BG258" s="262">
        <v>0.11346000000000001</v>
      </c>
      <c r="BH258" s="262">
        <v>0.11346000000000001</v>
      </c>
      <c r="BI258" s="262">
        <v>8.906E-2</v>
      </c>
      <c r="BJ258" s="262">
        <v>0.11956</v>
      </c>
      <c r="BK258" s="262">
        <v>0.13907999999999998</v>
      </c>
      <c r="BL258" s="262">
        <v>0.17079999999999998</v>
      </c>
      <c r="BM258" s="262">
        <v>8.6619999999999989E-2</v>
      </c>
      <c r="BN258" s="262">
        <v>8.6619999999999989E-2</v>
      </c>
      <c r="BO258" s="262">
        <v>8.6619999999999989E-2</v>
      </c>
      <c r="BP258" s="262">
        <v>8.6619999999999989E-2</v>
      </c>
    </row>
    <row r="259" spans="2:68" x14ac:dyDescent="0.25">
      <c r="C259" s="254" t="s">
        <v>780</v>
      </c>
      <c r="D259" s="255">
        <f t="shared" si="19"/>
        <v>2.8655544662877411E-2</v>
      </c>
      <c r="E259" s="260">
        <f t="shared" si="20"/>
        <v>549.52738000000011</v>
      </c>
      <c r="F259" s="255">
        <f t="shared" si="21"/>
        <v>3.0709085041725207E-2</v>
      </c>
      <c r="G259" s="260">
        <f t="shared" si="22"/>
        <v>1589357.9090600007</v>
      </c>
      <c r="H259" s="255">
        <f t="shared" si="23"/>
        <v>-0.27595843901577882</v>
      </c>
      <c r="I259" s="260">
        <f t="shared" si="24"/>
        <v>93.312922296259899</v>
      </c>
      <c r="J259" s="262">
        <v>4.1759999999999999E-2</v>
      </c>
      <c r="K259" s="262">
        <v>2.9000000000000001E-2</v>
      </c>
      <c r="L259" s="262">
        <v>2.9000000000000001E-2</v>
      </c>
      <c r="M259" s="262">
        <v>2.726E-2</v>
      </c>
      <c r="N259" s="262">
        <v>3.1320000000000001E-2</v>
      </c>
      <c r="O259" s="262">
        <v>3.712E-2</v>
      </c>
      <c r="P259" s="262">
        <v>3.1320000000000001E-2</v>
      </c>
      <c r="Q259" s="262">
        <v>3.1320000000000001E-2</v>
      </c>
      <c r="R259" s="262">
        <v>3.6540000000000003E-2</v>
      </c>
      <c r="S259" s="262">
        <v>2.5810000000000003E-2</v>
      </c>
      <c r="T259" s="262">
        <v>2.8130000000000002E-2</v>
      </c>
      <c r="U259" s="262">
        <v>2.5520000000000001E-2</v>
      </c>
      <c r="V259" s="262">
        <v>3.1610000000000006E-2</v>
      </c>
      <c r="W259" s="262">
        <v>5.9449999999999996E-2</v>
      </c>
      <c r="X259" s="262">
        <v>9.0770000000000003E-2</v>
      </c>
      <c r="Y259" s="262">
        <v>7.2789999999999994E-2</v>
      </c>
      <c r="Z259" s="262">
        <v>7.2789999999999994E-2</v>
      </c>
      <c r="AA259" s="262">
        <v>4.8719999999999999E-2</v>
      </c>
      <c r="AB259" s="262">
        <v>5.9160000000000004E-2</v>
      </c>
      <c r="AC259" s="262">
        <v>4.7559999999999998E-2</v>
      </c>
      <c r="AD259" s="262">
        <v>2.6680000000000002E-2</v>
      </c>
      <c r="AE259" s="262">
        <v>2.4070000000000001E-2</v>
      </c>
      <c r="AF259" s="262">
        <v>2.2330000000000003E-2</v>
      </c>
      <c r="AG259" s="262">
        <v>3.2770000000000001E-2</v>
      </c>
      <c r="AH259" s="262">
        <v>4.147E-2</v>
      </c>
      <c r="AI259" s="262">
        <v>3.2770000000000001E-2</v>
      </c>
      <c r="AJ259" s="262">
        <v>2.6970000000000004E-2</v>
      </c>
      <c r="AK259" s="262">
        <v>2.8710000000000003E-2</v>
      </c>
      <c r="AL259" s="262">
        <v>2.8420000000000001E-2</v>
      </c>
      <c r="AM259" s="262">
        <v>2.0590000000000001E-2</v>
      </c>
      <c r="AN259" s="262">
        <v>2.0590000000000001E-2</v>
      </c>
      <c r="AO259" s="262">
        <v>3.4509999999999999E-2</v>
      </c>
      <c r="AP259" s="262">
        <v>3.4509999999999999E-2</v>
      </c>
      <c r="AQ259" s="262">
        <v>5.4230000000000007E-2</v>
      </c>
      <c r="AR259" s="262">
        <v>4.6110000000000005E-2</v>
      </c>
      <c r="AS259" s="262">
        <v>6.4090000000000008E-2</v>
      </c>
      <c r="AT259" s="262">
        <v>2.5810000000000003E-2</v>
      </c>
      <c r="AU259" s="262">
        <v>2.3490000000000004E-2</v>
      </c>
      <c r="AV259" s="262">
        <v>2.3490000000000004E-2</v>
      </c>
      <c r="AW259" s="262">
        <v>2.3490000000000004E-2</v>
      </c>
      <c r="AX259" s="262">
        <v>1.9140000000000001E-2</v>
      </c>
      <c r="AY259" s="262">
        <v>2.1170000000000001E-2</v>
      </c>
      <c r="AZ259" s="262">
        <v>2.146E-2</v>
      </c>
      <c r="BA259" s="262">
        <v>2.001E-2</v>
      </c>
      <c r="BB259" s="262">
        <v>9.8600000000000007E-3</v>
      </c>
      <c r="BC259" s="262">
        <v>1.073E-2</v>
      </c>
      <c r="BD259" s="262">
        <v>1.5080000000000001E-2</v>
      </c>
      <c r="BE259" s="262">
        <v>1.5370000000000002E-2</v>
      </c>
      <c r="BF259" s="262">
        <v>3.1610000000000006E-2</v>
      </c>
      <c r="BG259" s="262">
        <v>3.3059999999999999E-2</v>
      </c>
      <c r="BH259" s="262">
        <v>3.1610000000000006E-2</v>
      </c>
      <c r="BI259" s="262">
        <v>2.2330000000000003E-2</v>
      </c>
      <c r="BJ259" s="262">
        <v>3.1610000000000006E-2</v>
      </c>
      <c r="BK259" s="262">
        <v>2.6680000000000002E-2</v>
      </c>
      <c r="BL259" s="262">
        <v>2.4650000000000002E-2</v>
      </c>
      <c r="BM259" s="262">
        <v>1.856E-2</v>
      </c>
      <c r="BN259" s="262">
        <v>2.0299999999999999E-2</v>
      </c>
      <c r="BO259" s="262">
        <v>2.0299999999999999E-2</v>
      </c>
      <c r="BP259" s="262">
        <v>2.0299999999999999E-2</v>
      </c>
    </row>
    <row r="260" spans="2:68" x14ac:dyDescent="0.25">
      <c r="C260" s="254" t="s">
        <v>776</v>
      </c>
      <c r="D260" s="255">
        <f t="shared" si="19"/>
        <v>0.2469266381602962</v>
      </c>
      <c r="E260" s="260">
        <f t="shared" si="20"/>
        <v>4735.31214</v>
      </c>
      <c r="F260" s="255">
        <f t="shared" si="21"/>
        <v>0.26369804214660147</v>
      </c>
      <c r="G260" s="260">
        <f t="shared" si="22"/>
        <v>13647771.280710004</v>
      </c>
      <c r="H260" s="255">
        <f t="shared" si="23"/>
        <v>-0.15468214502633873</v>
      </c>
      <c r="I260" s="260">
        <f t="shared" si="24"/>
        <v>93.639920930098782</v>
      </c>
      <c r="J260" s="262">
        <v>0.36735000000000001</v>
      </c>
      <c r="K260" s="262">
        <v>0.30573</v>
      </c>
      <c r="L260" s="262">
        <v>0.38157000000000002</v>
      </c>
      <c r="M260" s="262">
        <v>0.35313</v>
      </c>
      <c r="N260" s="262">
        <v>0.37446000000000002</v>
      </c>
      <c r="O260" s="262">
        <v>0.40052999999999994</v>
      </c>
      <c r="P260" s="262">
        <v>0.34601999999999999</v>
      </c>
      <c r="Q260" s="262">
        <v>0.36024</v>
      </c>
      <c r="R260" s="262">
        <v>0.44555999999999996</v>
      </c>
      <c r="S260" s="262">
        <v>0.33179999999999998</v>
      </c>
      <c r="T260" s="262">
        <v>0.30809999999999998</v>
      </c>
      <c r="U260" s="262">
        <v>0.27017999999999998</v>
      </c>
      <c r="V260" s="262">
        <v>0.30336000000000002</v>
      </c>
      <c r="W260" s="262">
        <v>0.39815999999999996</v>
      </c>
      <c r="X260" s="262">
        <v>0.45266999999999996</v>
      </c>
      <c r="Y260" s="262">
        <v>0.42659999999999998</v>
      </c>
      <c r="Z260" s="262">
        <v>0.38394</v>
      </c>
      <c r="AA260" s="262">
        <v>0.40763999999999995</v>
      </c>
      <c r="AB260" s="262">
        <v>0.37446000000000002</v>
      </c>
      <c r="AC260" s="262">
        <v>0.28202999999999995</v>
      </c>
      <c r="AD260" s="262">
        <v>0.30809999999999998</v>
      </c>
      <c r="AE260" s="262">
        <v>0.33890999999999999</v>
      </c>
      <c r="AF260" s="262">
        <v>0.26780999999999994</v>
      </c>
      <c r="AG260" s="262">
        <v>0.33890999999999999</v>
      </c>
      <c r="AH260" s="262">
        <v>0.25358999999999998</v>
      </c>
      <c r="AI260" s="262">
        <v>0.31047000000000002</v>
      </c>
      <c r="AJ260" s="262">
        <v>0.26307000000000003</v>
      </c>
      <c r="AK260" s="262">
        <v>0.27491999999999994</v>
      </c>
      <c r="AL260" s="262">
        <v>0.28913999999999995</v>
      </c>
      <c r="AM260" s="262">
        <v>0.22751999999999997</v>
      </c>
      <c r="AN260" s="262">
        <v>0.19907999999999998</v>
      </c>
      <c r="AO260" s="262">
        <v>0.29150999999999999</v>
      </c>
      <c r="AP260" s="262">
        <v>0.29150999999999999</v>
      </c>
      <c r="AQ260" s="262">
        <v>0.22514999999999999</v>
      </c>
      <c r="AR260" s="262">
        <v>0.21329999999999999</v>
      </c>
      <c r="AS260" s="262">
        <v>0.27728999999999998</v>
      </c>
      <c r="AT260" s="262">
        <v>0.24173999999999998</v>
      </c>
      <c r="AU260" s="262">
        <v>0.22277999999999998</v>
      </c>
      <c r="AV260" s="262">
        <v>0.20856</v>
      </c>
      <c r="AW260" s="262">
        <v>0.14931</v>
      </c>
      <c r="AX260" s="262">
        <v>0.16589999999999999</v>
      </c>
      <c r="AY260" s="262">
        <v>0.17774999999999999</v>
      </c>
      <c r="AZ260" s="262">
        <v>0.16589999999999999</v>
      </c>
      <c r="BA260" s="262">
        <v>0.14456999999999998</v>
      </c>
      <c r="BB260" s="262">
        <v>9.7169999999999992E-2</v>
      </c>
      <c r="BC260" s="262">
        <v>0.11375999999999999</v>
      </c>
      <c r="BD260" s="262">
        <v>0.12324</v>
      </c>
      <c r="BE260" s="262">
        <v>0.12324</v>
      </c>
      <c r="BF260" s="262">
        <v>0.21804000000000001</v>
      </c>
      <c r="BG260" s="262">
        <v>0.22514999999999999</v>
      </c>
      <c r="BH260" s="262">
        <v>0.18723000000000001</v>
      </c>
      <c r="BI260" s="262">
        <v>0.13745999999999997</v>
      </c>
      <c r="BJ260" s="262">
        <v>0.17537999999999998</v>
      </c>
      <c r="BK260" s="262">
        <v>0.17774999999999999</v>
      </c>
      <c r="BL260" s="262">
        <v>0.13745999999999997</v>
      </c>
      <c r="BM260" s="262">
        <v>0.13508999999999999</v>
      </c>
      <c r="BN260" s="262">
        <v>0.11849999999999999</v>
      </c>
      <c r="BO260" s="262">
        <v>0.11375999999999999</v>
      </c>
      <c r="BP260" s="262">
        <v>0.11849999999999999</v>
      </c>
    </row>
    <row r="261" spans="2:68" x14ac:dyDescent="0.25">
      <c r="C261" s="254" t="s">
        <v>777</v>
      </c>
      <c r="D261" s="255">
        <f t="shared" si="19"/>
        <v>0.11113810971476251</v>
      </c>
      <c r="E261" s="260">
        <f t="shared" si="20"/>
        <v>2131.2955300000008</v>
      </c>
      <c r="F261" s="255">
        <f t="shared" si="21"/>
        <v>0.11727315635828597</v>
      </c>
      <c r="G261" s="260">
        <f t="shared" si="22"/>
        <v>6069507.3892699983</v>
      </c>
      <c r="H261" s="255">
        <f t="shared" si="23"/>
        <v>5.2589532109787156E-3</v>
      </c>
      <c r="I261" s="260">
        <f t="shared" si="24"/>
        <v>94.768584018681963</v>
      </c>
      <c r="J261" s="262">
        <v>7.5209999999999999E-2</v>
      </c>
      <c r="K261" s="262">
        <v>0.15805</v>
      </c>
      <c r="L261" s="262">
        <v>0.15805</v>
      </c>
      <c r="M261" s="262">
        <v>0.17004</v>
      </c>
      <c r="N261" s="262">
        <v>0.16567999999999999</v>
      </c>
      <c r="O261" s="262">
        <v>0.12316999999999999</v>
      </c>
      <c r="P261" s="262">
        <v>0.15695999999999999</v>
      </c>
      <c r="Q261" s="262">
        <v>0.16459000000000001</v>
      </c>
      <c r="R261" s="262">
        <v>0.14933000000000002</v>
      </c>
      <c r="S261" s="262">
        <v>0.16459000000000001</v>
      </c>
      <c r="T261" s="262">
        <v>0.16459000000000001</v>
      </c>
      <c r="U261" s="262">
        <v>0.18093999999999999</v>
      </c>
      <c r="V261" s="262">
        <v>0.15478</v>
      </c>
      <c r="W261" s="262">
        <v>8.9380000000000001E-2</v>
      </c>
      <c r="X261" s="262">
        <v>8.9380000000000001E-2</v>
      </c>
      <c r="Y261" s="262">
        <v>8.2839999999999997E-2</v>
      </c>
      <c r="Z261" s="262">
        <v>8.72E-2</v>
      </c>
      <c r="AA261" s="262">
        <v>0.11881000000000001</v>
      </c>
      <c r="AB261" s="262">
        <v>9.919E-2</v>
      </c>
      <c r="AC261" s="262">
        <v>7.8479999999999994E-2</v>
      </c>
      <c r="AD261" s="262">
        <v>0.18420999999999998</v>
      </c>
      <c r="AE261" s="262">
        <v>0.16022999999999998</v>
      </c>
      <c r="AF261" s="262">
        <v>0.16022999999999998</v>
      </c>
      <c r="AG261" s="262">
        <v>0.12861999999999998</v>
      </c>
      <c r="AH261" s="262">
        <v>7.4120000000000005E-2</v>
      </c>
      <c r="AI261" s="262">
        <v>0.13843</v>
      </c>
      <c r="AJ261" s="262">
        <v>0.12753</v>
      </c>
      <c r="AK261" s="262">
        <v>0.11772000000000001</v>
      </c>
      <c r="AL261" s="262">
        <v>0.12753</v>
      </c>
      <c r="AM261" s="262">
        <v>0.14061000000000001</v>
      </c>
      <c r="AN261" s="262">
        <v>0.14061000000000001</v>
      </c>
      <c r="AO261" s="262">
        <v>0.11990000000000001</v>
      </c>
      <c r="AP261" s="262">
        <v>0.11881000000000001</v>
      </c>
      <c r="AQ261" s="262">
        <v>4.5780000000000001E-2</v>
      </c>
      <c r="AR261" s="262">
        <v>6.4309999999999992E-2</v>
      </c>
      <c r="AS261" s="262">
        <v>6.4309999999999992E-2</v>
      </c>
      <c r="AT261" s="262">
        <v>0.109</v>
      </c>
      <c r="AU261" s="262">
        <v>0.12316999999999999</v>
      </c>
      <c r="AV261" s="262">
        <v>0.12208000000000001</v>
      </c>
      <c r="AW261" s="262">
        <v>7.6299999999999993E-2</v>
      </c>
      <c r="AX261" s="262">
        <v>9.2649999999999996E-2</v>
      </c>
      <c r="AY261" s="262">
        <v>8.2839999999999997E-2</v>
      </c>
      <c r="AZ261" s="262">
        <v>8.3930000000000005E-2</v>
      </c>
      <c r="BA261" s="262">
        <v>8.72E-2</v>
      </c>
      <c r="BB261" s="262">
        <v>8.8290000000000007E-2</v>
      </c>
      <c r="BC261" s="262">
        <v>8.9380000000000001E-2</v>
      </c>
      <c r="BD261" s="262">
        <v>8.9380000000000001E-2</v>
      </c>
      <c r="BE261" s="262">
        <v>8.3930000000000005E-2</v>
      </c>
      <c r="BF261" s="262">
        <v>9.2649999999999996E-2</v>
      </c>
      <c r="BG261" s="262">
        <v>9.2649999999999996E-2</v>
      </c>
      <c r="BH261" s="262">
        <v>9.5920000000000005E-2</v>
      </c>
      <c r="BI261" s="262">
        <v>7.1940000000000004E-2</v>
      </c>
      <c r="BJ261" s="262">
        <v>7.8479999999999994E-2</v>
      </c>
      <c r="BK261" s="262">
        <v>8.5019999999999998E-2</v>
      </c>
      <c r="BL261" s="262">
        <v>0.10354999999999999</v>
      </c>
      <c r="BM261" s="262">
        <v>6.6489999999999994E-2</v>
      </c>
      <c r="BN261" s="262">
        <v>6.4309999999999992E-2</v>
      </c>
      <c r="BO261" s="262">
        <v>5.9950000000000003E-2</v>
      </c>
      <c r="BP261" s="262">
        <v>6.4309999999999992E-2</v>
      </c>
    </row>
    <row r="262" spans="2:68" x14ac:dyDescent="0.25">
      <c r="C262" s="254" t="s">
        <v>778</v>
      </c>
      <c r="D262" s="255">
        <f t="shared" si="19"/>
        <v>7.3896540647650819E-2</v>
      </c>
      <c r="E262" s="260">
        <f t="shared" si="20"/>
        <v>1417.1139599999997</v>
      </c>
      <c r="F262" s="255">
        <f t="shared" si="21"/>
        <v>7.9615205053202256E-2</v>
      </c>
      <c r="G262" s="260">
        <f t="shared" si="22"/>
        <v>4120508.822089999</v>
      </c>
      <c r="H262" s="255">
        <f t="shared" si="23"/>
        <v>-0.27488268555897649</v>
      </c>
      <c r="I262" s="260">
        <f t="shared" si="24"/>
        <v>92.817120295388321</v>
      </c>
      <c r="J262" s="262">
        <v>9.9280000000000007E-2</v>
      </c>
      <c r="K262" s="262">
        <v>0.10073999999999998</v>
      </c>
      <c r="L262" s="262">
        <v>9.9280000000000007E-2</v>
      </c>
      <c r="M262" s="262">
        <v>0.10001</v>
      </c>
      <c r="N262" s="262">
        <v>0.10804</v>
      </c>
      <c r="O262" s="262">
        <v>0.10804</v>
      </c>
      <c r="P262" s="262">
        <v>0.12994</v>
      </c>
      <c r="Q262" s="262">
        <v>0.10804</v>
      </c>
      <c r="R262" s="262">
        <v>0.10804</v>
      </c>
      <c r="S262" s="262">
        <v>9.4899999999999998E-2</v>
      </c>
      <c r="T262" s="262">
        <v>9.4899999999999998E-2</v>
      </c>
      <c r="U262" s="262">
        <v>9.4899999999999998E-2</v>
      </c>
      <c r="V262" s="262">
        <v>8.9059999999999986E-2</v>
      </c>
      <c r="W262" s="262">
        <v>9.2710000000000001E-2</v>
      </c>
      <c r="X262" s="262">
        <v>0.14088999999999999</v>
      </c>
      <c r="Y262" s="262">
        <v>0.18031</v>
      </c>
      <c r="Z262" s="262">
        <v>0.12044999999999999</v>
      </c>
      <c r="AA262" s="262">
        <v>9.7820000000000004E-2</v>
      </c>
      <c r="AB262" s="262">
        <v>9.7820000000000004E-2</v>
      </c>
      <c r="AC262" s="262">
        <v>8.9059999999999986E-2</v>
      </c>
      <c r="AD262" s="262">
        <v>8.3219999999999988E-2</v>
      </c>
      <c r="AE262" s="262">
        <v>9.1249999999999998E-2</v>
      </c>
      <c r="AF262" s="262">
        <v>8.3219999999999988E-2</v>
      </c>
      <c r="AG262" s="262">
        <v>9.0519999999999989E-2</v>
      </c>
      <c r="AH262" s="262">
        <v>8.7599999999999997E-2</v>
      </c>
      <c r="AI262" s="262">
        <v>8.7599999999999997E-2</v>
      </c>
      <c r="AJ262" s="262">
        <v>7.5189999999999993E-2</v>
      </c>
      <c r="AK262" s="262">
        <v>7.7380000000000004E-2</v>
      </c>
      <c r="AL262" s="262">
        <v>7.7380000000000004E-2</v>
      </c>
      <c r="AM262" s="262">
        <v>6.9349999999999995E-2</v>
      </c>
      <c r="AN262" s="262">
        <v>7.007999999999999E-2</v>
      </c>
      <c r="AO262" s="262">
        <v>8.0299999999999996E-2</v>
      </c>
      <c r="AP262" s="262">
        <v>8.1030000000000005E-2</v>
      </c>
      <c r="AQ262" s="262">
        <v>8.4679999999999991E-2</v>
      </c>
      <c r="AR262" s="262">
        <v>6.3509999999999997E-2</v>
      </c>
      <c r="AS262" s="262">
        <v>0.10219999999999999</v>
      </c>
      <c r="AT262" s="262">
        <v>7.007999999999999E-2</v>
      </c>
      <c r="AU262" s="262">
        <v>6.5699999999999995E-2</v>
      </c>
      <c r="AV262" s="262">
        <v>6.5699999999999995E-2</v>
      </c>
      <c r="AW262" s="262">
        <v>6.497E-2</v>
      </c>
      <c r="AX262" s="262">
        <v>5.6209999999999996E-2</v>
      </c>
      <c r="AY262" s="262">
        <v>5.3289999999999997E-2</v>
      </c>
      <c r="AZ262" s="262">
        <v>5.9130000000000002E-2</v>
      </c>
      <c r="BA262" s="262">
        <v>4.7449999999999999E-2</v>
      </c>
      <c r="BB262" s="262">
        <v>4.2339999999999996E-2</v>
      </c>
      <c r="BC262" s="262">
        <v>3.2849999999999997E-2</v>
      </c>
      <c r="BD262" s="262">
        <v>4.2339999999999996E-2</v>
      </c>
      <c r="BE262" s="262">
        <v>4.2339999999999996E-2</v>
      </c>
      <c r="BF262" s="262">
        <v>7.2999999999999995E-2</v>
      </c>
      <c r="BG262" s="262">
        <v>6.8619999999999987E-2</v>
      </c>
      <c r="BH262" s="262">
        <v>6.7890000000000006E-2</v>
      </c>
      <c r="BI262" s="262">
        <v>4.8180000000000001E-2</v>
      </c>
      <c r="BJ262" s="262">
        <v>5.985999999999999E-2</v>
      </c>
      <c r="BK262" s="262">
        <v>7.4459999999999998E-2</v>
      </c>
      <c r="BL262" s="262">
        <v>6.0589999999999991E-2</v>
      </c>
      <c r="BM262" s="262">
        <v>4.8910000000000002E-2</v>
      </c>
      <c r="BN262" s="262">
        <v>4.3069999999999997E-2</v>
      </c>
      <c r="BO262" s="262">
        <v>4.088E-2</v>
      </c>
      <c r="BP262" s="262">
        <v>4.3069999999999997E-2</v>
      </c>
    </row>
    <row r="263" spans="2:68" x14ac:dyDescent="0.25">
      <c r="B263" s="254" t="s">
        <v>785</v>
      </c>
      <c r="C263" s="254" t="s">
        <v>775</v>
      </c>
      <c r="D263" s="255">
        <f t="shared" si="19"/>
        <v>0.21002222245398142</v>
      </c>
      <c r="E263" s="260">
        <f t="shared" si="20"/>
        <v>4027.5961600000014</v>
      </c>
      <c r="F263" s="255">
        <f t="shared" si="21"/>
        <v>0.20488353756388233</v>
      </c>
      <c r="G263" s="260">
        <f t="shared" si="22"/>
        <v>10603808.951679999</v>
      </c>
      <c r="H263" s="255">
        <f t="shared" si="23"/>
        <v>0.40800249599761829</v>
      </c>
      <c r="I263" s="260">
        <f t="shared" si="24"/>
        <v>102.50810043168883</v>
      </c>
      <c r="J263" s="262">
        <v>0.1862</v>
      </c>
      <c r="K263" s="262">
        <v>0.1862</v>
      </c>
      <c r="L263" s="262">
        <v>0.1862</v>
      </c>
      <c r="M263" s="262">
        <v>0.19992000000000001</v>
      </c>
      <c r="N263" s="262">
        <v>0.20972000000000002</v>
      </c>
      <c r="O263" s="262">
        <v>0.33712000000000003</v>
      </c>
      <c r="P263" s="262">
        <v>0.21756000000000003</v>
      </c>
      <c r="Q263" s="262">
        <v>0.21560000000000001</v>
      </c>
      <c r="R263" s="262">
        <v>0.28616000000000003</v>
      </c>
      <c r="S263" s="262">
        <v>0.22344</v>
      </c>
      <c r="T263" s="262">
        <v>0.24696000000000001</v>
      </c>
      <c r="U263" s="262">
        <v>0.16856000000000002</v>
      </c>
      <c r="V263" s="262">
        <v>0.17836000000000002</v>
      </c>
      <c r="W263" s="262">
        <v>0.19012000000000001</v>
      </c>
      <c r="X263" s="262">
        <v>0.14308000000000001</v>
      </c>
      <c r="Y263" s="262">
        <v>0.16464000000000001</v>
      </c>
      <c r="Z263" s="262">
        <v>0.15288000000000002</v>
      </c>
      <c r="AA263" s="262">
        <v>0.34300000000000003</v>
      </c>
      <c r="AB263" s="262">
        <v>0.22539999999999999</v>
      </c>
      <c r="AC263" s="262">
        <v>0.16856000000000002</v>
      </c>
      <c r="AD263" s="262">
        <v>0.18815999999999999</v>
      </c>
      <c r="AE263" s="262">
        <v>0.21756000000000003</v>
      </c>
      <c r="AF263" s="262">
        <v>0.21560000000000001</v>
      </c>
      <c r="AG263" s="262">
        <v>0.25676000000000004</v>
      </c>
      <c r="AH263" s="262">
        <v>0.19404000000000002</v>
      </c>
      <c r="AI263" s="262">
        <v>0.26264000000000004</v>
      </c>
      <c r="AJ263" s="262">
        <v>0.28027999999999997</v>
      </c>
      <c r="AK263" s="262">
        <v>0.26068000000000002</v>
      </c>
      <c r="AL263" s="262">
        <v>0.31947999999999999</v>
      </c>
      <c r="AM263" s="262">
        <v>0.17247999999999999</v>
      </c>
      <c r="AN263" s="262">
        <v>0.11563999999999999</v>
      </c>
      <c r="AO263" s="262">
        <v>0.25676000000000004</v>
      </c>
      <c r="AP263" s="262">
        <v>0.31164000000000003</v>
      </c>
      <c r="AQ263" s="262">
        <v>7.4480000000000005E-2</v>
      </c>
      <c r="AR263" s="262">
        <v>9.4079999999999997E-2</v>
      </c>
      <c r="AS263" s="262">
        <v>0.12936</v>
      </c>
      <c r="AT263" s="262">
        <v>0.22539999999999999</v>
      </c>
      <c r="AU263" s="262">
        <v>0.24696000000000001</v>
      </c>
      <c r="AV263" s="262">
        <v>0.25676000000000004</v>
      </c>
      <c r="AW263" s="262">
        <v>0.17444000000000001</v>
      </c>
      <c r="AX263" s="262">
        <v>0.15092</v>
      </c>
      <c r="AY263" s="262">
        <v>0.21952000000000002</v>
      </c>
      <c r="AZ263" s="262">
        <v>0.22539999999999999</v>
      </c>
      <c r="BA263" s="262">
        <v>0.19600000000000001</v>
      </c>
      <c r="BB263" s="262">
        <v>6.0760000000000002E-2</v>
      </c>
      <c r="BC263" s="262">
        <v>4.7039999999999998E-2</v>
      </c>
      <c r="BD263" s="262">
        <v>0.13916000000000001</v>
      </c>
      <c r="BE263" s="262">
        <v>0.10192000000000001</v>
      </c>
      <c r="BF263" s="262">
        <v>0.17444000000000001</v>
      </c>
      <c r="BG263" s="262">
        <v>0.1862</v>
      </c>
      <c r="BH263" s="262">
        <v>0.19404000000000002</v>
      </c>
      <c r="BI263" s="262">
        <v>0.11956</v>
      </c>
      <c r="BJ263" s="262">
        <v>0.12936</v>
      </c>
      <c r="BK263" s="262">
        <v>8.4280000000000008E-2</v>
      </c>
      <c r="BL263" s="262">
        <v>8.6239999999999997E-2</v>
      </c>
      <c r="BM263" s="262">
        <v>0.12152</v>
      </c>
      <c r="BN263" s="262">
        <v>8.6239999999999997E-2</v>
      </c>
      <c r="BO263" s="262">
        <v>9.9960000000000007E-2</v>
      </c>
      <c r="BP263" s="262">
        <v>6.0760000000000002E-2</v>
      </c>
    </row>
    <row r="264" spans="2:68" x14ac:dyDescent="0.25">
      <c r="C264" s="254" t="s">
        <v>776</v>
      </c>
      <c r="D264" s="255">
        <f t="shared" si="19"/>
        <v>1.4926473379569276E-2</v>
      </c>
      <c r="E264" s="260">
        <f t="shared" si="20"/>
        <v>286.24498</v>
      </c>
      <c r="F264" s="255">
        <f t="shared" si="21"/>
        <v>1.6057496322115804E-2</v>
      </c>
      <c r="G264" s="260">
        <f t="shared" si="22"/>
        <v>831060.53940000001</v>
      </c>
      <c r="H264" s="255">
        <f t="shared" si="23"/>
        <v>-0.10169191877206561</v>
      </c>
      <c r="I264" s="260">
        <f t="shared" si="24"/>
        <v>92.956417863295513</v>
      </c>
      <c r="J264" s="262">
        <v>3.6119999999999999E-2</v>
      </c>
      <c r="K264" s="262">
        <v>2.2680000000000002E-2</v>
      </c>
      <c r="L264" s="262">
        <v>4.1439999999999998E-2</v>
      </c>
      <c r="M264" s="262">
        <v>2.52E-2</v>
      </c>
      <c r="N264" s="262">
        <v>2.0719999999999999E-2</v>
      </c>
      <c r="O264" s="262">
        <v>2.8419999999999997E-2</v>
      </c>
      <c r="P264" s="262">
        <v>2.3519999999999999E-2</v>
      </c>
      <c r="Q264" s="262">
        <v>2.912E-2</v>
      </c>
      <c r="R264" s="262">
        <v>4.5080000000000002E-2</v>
      </c>
      <c r="S264" s="262">
        <v>2.0299999999999999E-2</v>
      </c>
      <c r="T264" s="262">
        <v>2.0299999999999999E-2</v>
      </c>
      <c r="U264" s="262">
        <v>1.61E-2</v>
      </c>
      <c r="V264" s="262">
        <v>1.26E-2</v>
      </c>
      <c r="W264" s="262">
        <v>2.4220000000000002E-2</v>
      </c>
      <c r="X264" s="262">
        <v>2.2260000000000002E-2</v>
      </c>
      <c r="Y264" s="262">
        <v>2.2260000000000002E-2</v>
      </c>
      <c r="Z264" s="262">
        <v>2.1980000000000003E-2</v>
      </c>
      <c r="AA264" s="262">
        <v>2.8419999999999997E-2</v>
      </c>
      <c r="AB264" s="262">
        <v>2.086E-2</v>
      </c>
      <c r="AC264" s="262">
        <v>1.5959999999999998E-2</v>
      </c>
      <c r="AD264" s="262">
        <v>1.7219999999999999E-2</v>
      </c>
      <c r="AE264" s="262">
        <v>1.6379999999999999E-2</v>
      </c>
      <c r="AF264" s="262">
        <v>1.456E-2</v>
      </c>
      <c r="AG264" s="262">
        <v>2.0160000000000001E-2</v>
      </c>
      <c r="AH264" s="262">
        <v>2.0160000000000001E-2</v>
      </c>
      <c r="AI264" s="262">
        <v>2.2260000000000002E-2</v>
      </c>
      <c r="AJ264" s="262">
        <v>1.7500000000000002E-2</v>
      </c>
      <c r="AK264" s="262">
        <v>1.7500000000000002E-2</v>
      </c>
      <c r="AL264" s="262">
        <v>1.7500000000000002E-2</v>
      </c>
      <c r="AM264" s="262">
        <v>1.5260000000000001E-2</v>
      </c>
      <c r="AN264" s="262">
        <v>1.316E-2</v>
      </c>
      <c r="AO264" s="262">
        <v>1.8340000000000002E-2</v>
      </c>
      <c r="AP264" s="262">
        <v>2.002E-2</v>
      </c>
      <c r="AQ264" s="262">
        <v>9.5200000000000007E-3</v>
      </c>
      <c r="AR264" s="262">
        <v>6.5799999999999999E-3</v>
      </c>
      <c r="AS264" s="262">
        <v>9.5200000000000007E-3</v>
      </c>
      <c r="AT264" s="262">
        <v>1.204E-2</v>
      </c>
      <c r="AU264" s="262">
        <v>1.204E-2</v>
      </c>
      <c r="AV264" s="262">
        <v>1.3299999999999999E-2</v>
      </c>
      <c r="AW264" s="262">
        <v>1.008E-2</v>
      </c>
      <c r="AX264" s="262">
        <v>9.5200000000000007E-3</v>
      </c>
      <c r="AY264" s="262">
        <v>9.5200000000000007E-3</v>
      </c>
      <c r="AZ264" s="262">
        <v>9.5200000000000007E-3</v>
      </c>
      <c r="BA264" s="262">
        <v>7.9799999999999992E-3</v>
      </c>
      <c r="BB264" s="262">
        <v>5.4600000000000004E-3</v>
      </c>
      <c r="BC264" s="262">
        <v>4.0599999999999994E-3</v>
      </c>
      <c r="BD264" s="262">
        <v>5.4600000000000004E-3</v>
      </c>
      <c r="BE264" s="262">
        <v>5.4600000000000004E-3</v>
      </c>
      <c r="BF264" s="262">
        <v>7.9799999999999992E-3</v>
      </c>
      <c r="BG264" s="262">
        <v>9.2399999999999999E-3</v>
      </c>
      <c r="BH264" s="262">
        <v>7.9799999999999992E-3</v>
      </c>
      <c r="BI264" s="262">
        <v>6.3E-3</v>
      </c>
      <c r="BJ264" s="262">
        <v>7.0000000000000001E-3</v>
      </c>
      <c r="BK264" s="262">
        <v>6.3E-3</v>
      </c>
      <c r="BL264" s="262">
        <v>5.3200000000000001E-3</v>
      </c>
      <c r="BM264" s="262">
        <v>5.0400000000000002E-3</v>
      </c>
      <c r="BN264" s="262">
        <v>5.0400000000000002E-3</v>
      </c>
      <c r="BO264" s="262">
        <v>4.0599999999999994E-3</v>
      </c>
      <c r="BP264" s="262">
        <v>5.0400000000000002E-3</v>
      </c>
    </row>
    <row r="265" spans="2:68" x14ac:dyDescent="0.25">
      <c r="C265" s="254" t="s">
        <v>778</v>
      </c>
      <c r="D265" s="255">
        <f t="shared" si="19"/>
        <v>4.4498907545497207E-2</v>
      </c>
      <c r="E265" s="260">
        <f t="shared" si="20"/>
        <v>853.35554999999999</v>
      </c>
      <c r="F265" s="255">
        <f t="shared" si="21"/>
        <v>4.6423848222307655E-2</v>
      </c>
      <c r="G265" s="260">
        <f t="shared" si="22"/>
        <v>2402680.1918999995</v>
      </c>
      <c r="H265" s="255">
        <f t="shared" si="23"/>
        <v>2.6514598553340707E-2</v>
      </c>
      <c r="I265" s="260">
        <f t="shared" si="24"/>
        <v>95.853552106252423</v>
      </c>
      <c r="J265" s="262">
        <v>6.3550000000000009E-2</v>
      </c>
      <c r="K265" s="262">
        <v>5.5760000000000004E-2</v>
      </c>
      <c r="L265" s="262">
        <v>6.6830000000000001E-2</v>
      </c>
      <c r="M265" s="262">
        <v>5.3710000000000008E-2</v>
      </c>
      <c r="N265" s="262">
        <v>7.4210000000000012E-2</v>
      </c>
      <c r="O265" s="262">
        <v>8.4870000000000001E-2</v>
      </c>
      <c r="P265" s="262">
        <v>6.5190000000000012E-2</v>
      </c>
      <c r="Q265" s="262">
        <v>7.6260000000000008E-2</v>
      </c>
      <c r="R265" s="262">
        <v>9.758E-2</v>
      </c>
      <c r="S265" s="262">
        <v>6.3960000000000003E-2</v>
      </c>
      <c r="T265" s="262">
        <v>5.4940000000000003E-2</v>
      </c>
      <c r="U265" s="262">
        <v>4.5920000000000009E-2</v>
      </c>
      <c r="V265" s="262">
        <v>3.2390000000000002E-2</v>
      </c>
      <c r="W265" s="262">
        <v>7.5440000000000007E-2</v>
      </c>
      <c r="X265" s="262">
        <v>6.3550000000000009E-2</v>
      </c>
      <c r="Y265" s="262">
        <v>6.3550000000000009E-2</v>
      </c>
      <c r="Z265" s="262">
        <v>6.3550000000000009E-2</v>
      </c>
      <c r="AA265" s="262">
        <v>7.9130000000000006E-2</v>
      </c>
      <c r="AB265" s="262">
        <v>6.3550000000000009E-2</v>
      </c>
      <c r="AC265" s="262">
        <v>5.6579999999999998E-2</v>
      </c>
      <c r="AD265" s="262">
        <v>6.0270000000000004E-2</v>
      </c>
      <c r="AE265" s="262">
        <v>5.8630000000000002E-2</v>
      </c>
      <c r="AF265" s="262">
        <v>4.9200000000000001E-2</v>
      </c>
      <c r="AG265" s="262">
        <v>5.8630000000000002E-2</v>
      </c>
      <c r="AH265" s="262">
        <v>4.8379999999999999E-2</v>
      </c>
      <c r="AI265" s="262">
        <v>6.6830000000000001E-2</v>
      </c>
      <c r="AJ265" s="262">
        <v>4.7559999999999998E-2</v>
      </c>
      <c r="AK265" s="262">
        <v>5.8220000000000001E-2</v>
      </c>
      <c r="AL265" s="262">
        <v>6.1499999999999999E-2</v>
      </c>
      <c r="AM265" s="262">
        <v>3.4029999999999998E-2</v>
      </c>
      <c r="AN265" s="262">
        <v>2.2140000000000003E-2</v>
      </c>
      <c r="AO265" s="262">
        <v>5.6579999999999998E-2</v>
      </c>
      <c r="AP265" s="262">
        <v>5.6579999999999998E-2</v>
      </c>
      <c r="AQ265" s="262">
        <v>2.009E-2</v>
      </c>
      <c r="AR265" s="262">
        <v>2.2960000000000005E-2</v>
      </c>
      <c r="AS265" s="262">
        <v>2.8289999999999999E-2</v>
      </c>
      <c r="AT265" s="262">
        <v>3.8539999999999998E-2</v>
      </c>
      <c r="AU265" s="262">
        <v>3.8949999999999999E-2</v>
      </c>
      <c r="AV265" s="262">
        <v>4.2640000000000004E-2</v>
      </c>
      <c r="AW265" s="262">
        <v>2.7060000000000001E-2</v>
      </c>
      <c r="AX265" s="262">
        <v>2.9520000000000001E-2</v>
      </c>
      <c r="AY265" s="262">
        <v>3.4029999999999998E-2</v>
      </c>
      <c r="AZ265" s="262">
        <v>2.9520000000000001E-2</v>
      </c>
      <c r="BA265" s="262">
        <v>2.9520000000000001E-2</v>
      </c>
      <c r="BB265" s="262">
        <v>9.0200000000000002E-3</v>
      </c>
      <c r="BC265" s="262">
        <v>1.1070000000000002E-2</v>
      </c>
      <c r="BD265" s="262">
        <v>1.4760000000000001E-2</v>
      </c>
      <c r="BE265" s="262">
        <v>1.4760000000000001E-2</v>
      </c>
      <c r="BF265" s="262">
        <v>2.8289999999999999E-2</v>
      </c>
      <c r="BG265" s="262">
        <v>3.6080000000000001E-2</v>
      </c>
      <c r="BH265" s="262">
        <v>2.6650000000000004E-2</v>
      </c>
      <c r="BI265" s="262">
        <v>1.763E-2</v>
      </c>
      <c r="BJ265" s="262">
        <v>2.5420000000000002E-2</v>
      </c>
      <c r="BK265" s="262">
        <v>1.8860000000000002E-2</v>
      </c>
      <c r="BL265" s="262">
        <v>1.6400000000000001E-2</v>
      </c>
      <c r="BM265" s="262">
        <v>1.763E-2</v>
      </c>
      <c r="BN265" s="262">
        <v>1.3940000000000001E-2</v>
      </c>
      <c r="BO265" s="262">
        <v>1.3940000000000001E-2</v>
      </c>
      <c r="BP265" s="262">
        <v>1.189E-2</v>
      </c>
    </row>
    <row r="266" spans="2:68" x14ac:dyDescent="0.25">
      <c r="B266" s="254" t="s">
        <v>786</v>
      </c>
      <c r="C266" s="254" t="s">
        <v>775</v>
      </c>
      <c r="D266" s="255">
        <f t="shared" si="19"/>
        <v>9.3131344840173113E-3</v>
      </c>
      <c r="E266" s="260">
        <f t="shared" si="20"/>
        <v>178.59797999999998</v>
      </c>
      <c r="F266" s="255">
        <f t="shared" si="21"/>
        <v>9.9663964469339332E-3</v>
      </c>
      <c r="G266" s="260">
        <f t="shared" si="22"/>
        <v>515813.83802999981</v>
      </c>
      <c r="H266" s="255">
        <f t="shared" si="23"/>
        <v>-0.14303833307644748</v>
      </c>
      <c r="I266" s="260">
        <f t="shared" si="24"/>
        <v>93.445354432819187</v>
      </c>
      <c r="J266" s="262">
        <v>1.602E-2</v>
      </c>
      <c r="K266" s="262">
        <v>1.602E-2</v>
      </c>
      <c r="L266" s="262">
        <v>1.7009999999999997E-2</v>
      </c>
      <c r="M266" s="262">
        <v>1.359E-2</v>
      </c>
      <c r="N266" s="262">
        <v>1.9169999999999996E-2</v>
      </c>
      <c r="O266" s="262">
        <v>1.359E-2</v>
      </c>
      <c r="P266" s="262">
        <v>1.359E-2</v>
      </c>
      <c r="Q266" s="262">
        <v>1.359E-2</v>
      </c>
      <c r="R266" s="262">
        <v>1.359E-2</v>
      </c>
      <c r="S266" s="262">
        <v>1.2419999999999999E-2</v>
      </c>
      <c r="T266" s="262">
        <v>1.2419999999999999E-2</v>
      </c>
      <c r="U266" s="262">
        <v>1.2419999999999999E-2</v>
      </c>
      <c r="V266" s="262">
        <v>1.2419999999999999E-2</v>
      </c>
      <c r="W266" s="262">
        <v>9.2699999999999987E-3</v>
      </c>
      <c r="X266" s="262">
        <v>9.2699999999999987E-3</v>
      </c>
      <c r="Y266" s="262">
        <v>9.2699999999999987E-3</v>
      </c>
      <c r="Z266" s="262">
        <v>1.2149999999999999E-2</v>
      </c>
      <c r="AA266" s="262">
        <v>1.4039999999999999E-2</v>
      </c>
      <c r="AB266" s="262">
        <v>9.2699999999999987E-3</v>
      </c>
      <c r="AC266" s="262">
        <v>6.6599999999999993E-3</v>
      </c>
      <c r="AD266" s="262">
        <v>1.8089999999999998E-2</v>
      </c>
      <c r="AE266" s="262">
        <v>1.1339999999999999E-2</v>
      </c>
      <c r="AF266" s="262">
        <v>1.1339999999999999E-2</v>
      </c>
      <c r="AG266" s="262">
        <v>1.197E-2</v>
      </c>
      <c r="AH266" s="262">
        <v>1.1069999999999998E-2</v>
      </c>
      <c r="AI266" s="262">
        <v>1.1069999999999998E-2</v>
      </c>
      <c r="AJ266" s="262">
        <v>1.0889999999999999E-2</v>
      </c>
      <c r="AK266" s="262">
        <v>1.1339999999999999E-2</v>
      </c>
      <c r="AL266" s="262">
        <v>1.0889999999999999E-2</v>
      </c>
      <c r="AM266" s="262">
        <v>9.4500000000000001E-3</v>
      </c>
      <c r="AN266" s="262">
        <v>7.4699999999999992E-3</v>
      </c>
      <c r="AO266" s="262">
        <v>9.3600000000000003E-3</v>
      </c>
      <c r="AP266" s="262">
        <v>9.3600000000000003E-3</v>
      </c>
      <c r="AQ266" s="262">
        <v>7.6499999999999988E-3</v>
      </c>
      <c r="AR266" s="262">
        <v>7.6499999999999988E-3</v>
      </c>
      <c r="AS266" s="262">
        <v>7.6499999999999988E-3</v>
      </c>
      <c r="AT266" s="262">
        <v>8.1899999999999994E-3</v>
      </c>
      <c r="AU266" s="262">
        <v>7.6499999999999988E-3</v>
      </c>
      <c r="AV266" s="262">
        <v>7.6499999999999988E-3</v>
      </c>
      <c r="AW266" s="262">
        <v>7.6499999999999988E-3</v>
      </c>
      <c r="AX266" s="262">
        <v>7.92E-3</v>
      </c>
      <c r="AY266" s="262">
        <v>7.8300000000000002E-3</v>
      </c>
      <c r="AZ266" s="262">
        <v>7.6499999999999988E-3</v>
      </c>
      <c r="BA266" s="262">
        <v>7.6499999999999988E-3</v>
      </c>
      <c r="BB266" s="262">
        <v>6.7499999999999991E-3</v>
      </c>
      <c r="BC266" s="262">
        <v>6.2999999999999992E-3</v>
      </c>
      <c r="BD266" s="262">
        <v>6.7499999999999991E-3</v>
      </c>
      <c r="BE266" s="262">
        <v>5.2199999999999989E-3</v>
      </c>
      <c r="BF266" s="262">
        <v>8.7299999999999999E-3</v>
      </c>
      <c r="BG266" s="262">
        <v>8.5499999999999986E-3</v>
      </c>
      <c r="BH266" s="262">
        <v>7.1999999999999998E-3</v>
      </c>
      <c r="BI266" s="262">
        <v>5.2199999999999989E-3</v>
      </c>
      <c r="BJ266" s="262">
        <v>5.2199999999999989E-3</v>
      </c>
      <c r="BK266" s="262">
        <v>5.2199999999999989E-3</v>
      </c>
      <c r="BL266" s="262">
        <v>5.2199999999999989E-3</v>
      </c>
      <c r="BM266" s="262">
        <v>5.2199999999999989E-3</v>
      </c>
      <c r="BN266" s="262">
        <v>4.4999999999999997E-3</v>
      </c>
      <c r="BO266" s="262">
        <v>4.9500000000000004E-3</v>
      </c>
      <c r="BP266" s="262">
        <v>4.9500000000000004E-3</v>
      </c>
    </row>
    <row r="267" spans="2:68" x14ac:dyDescent="0.25">
      <c r="C267" s="254" t="s">
        <v>776</v>
      </c>
      <c r="D267" s="255">
        <f t="shared" si="19"/>
        <v>9.9383636648068033E-4</v>
      </c>
      <c r="E267" s="260">
        <f t="shared" si="20"/>
        <v>19.058800000000005</v>
      </c>
      <c r="F267" s="255">
        <f t="shared" si="21"/>
        <v>1.1136143935017283E-3</v>
      </c>
      <c r="G267" s="260">
        <f t="shared" si="22"/>
        <v>57635.44702</v>
      </c>
      <c r="H267" s="255">
        <f t="shared" si="23"/>
        <v>-0.30651009993945894</v>
      </c>
      <c r="I267" s="260">
        <f t="shared" si="24"/>
        <v>89.244209870132025</v>
      </c>
      <c r="J267" s="262">
        <v>1.9399999999999999E-3</v>
      </c>
      <c r="K267" s="262">
        <v>1.9399999999999999E-3</v>
      </c>
      <c r="L267" s="262">
        <v>1.9399999999999999E-3</v>
      </c>
      <c r="M267" s="262">
        <v>1.5E-3</v>
      </c>
      <c r="N267" s="262">
        <v>1.5E-3</v>
      </c>
      <c r="O267" s="262">
        <v>1.5E-3</v>
      </c>
      <c r="P267" s="262">
        <v>1.5E-3</v>
      </c>
      <c r="Q267" s="262">
        <v>1.5E-3</v>
      </c>
      <c r="R267" s="262">
        <v>2.4399999999999999E-3</v>
      </c>
      <c r="S267" s="262">
        <v>1.5200000000000001E-3</v>
      </c>
      <c r="T267" s="262">
        <v>9.0000000000000008E-4</v>
      </c>
      <c r="U267" s="262">
        <v>1.1299999999999999E-3</v>
      </c>
      <c r="V267" s="262">
        <v>8.7000000000000001E-4</v>
      </c>
      <c r="W267" s="262">
        <v>1.8600000000000001E-3</v>
      </c>
      <c r="X267" s="262">
        <v>1.8600000000000001E-3</v>
      </c>
      <c r="Y267" s="262">
        <v>5.2100000000000002E-3</v>
      </c>
      <c r="Z267" s="262">
        <v>1.82E-3</v>
      </c>
      <c r="AA267" s="262">
        <v>1.65E-3</v>
      </c>
      <c r="AB267" s="262">
        <v>1.9599999999999999E-3</v>
      </c>
      <c r="AC267" s="262">
        <v>1.47E-3</v>
      </c>
      <c r="AD267" s="262">
        <v>1.2600000000000001E-3</v>
      </c>
      <c r="AE267" s="262">
        <v>1.1299999999999999E-3</v>
      </c>
      <c r="AF267" s="262">
        <v>1.1299999999999999E-3</v>
      </c>
      <c r="AG267" s="262">
        <v>1.01E-3</v>
      </c>
      <c r="AH267" s="262">
        <v>1.01E-3</v>
      </c>
      <c r="AI267" s="262">
        <v>1.2099999999999999E-3</v>
      </c>
      <c r="AJ267" s="262">
        <v>1.01E-3</v>
      </c>
      <c r="AK267" s="262">
        <v>1.01E-3</v>
      </c>
      <c r="AL267" s="262">
        <v>1.01E-3</v>
      </c>
      <c r="AM267" s="262">
        <v>8.5999999999999998E-4</v>
      </c>
      <c r="AN267" s="262">
        <v>8.5999999999999998E-4</v>
      </c>
      <c r="AO267" s="262">
        <v>1.01E-3</v>
      </c>
      <c r="AP267" s="262">
        <v>1.01E-3</v>
      </c>
      <c r="AQ267" s="262">
        <v>1.0400000000000001E-3</v>
      </c>
      <c r="AR267" s="262">
        <v>1.0400000000000001E-3</v>
      </c>
      <c r="AS267" s="262">
        <v>1.0400000000000001E-3</v>
      </c>
      <c r="AT267" s="262">
        <v>7.8000000000000009E-4</v>
      </c>
      <c r="AU267" s="262">
        <v>7.8000000000000009E-4</v>
      </c>
      <c r="AV267" s="262">
        <v>7.8000000000000009E-4</v>
      </c>
      <c r="AW267" s="262">
        <v>7.8000000000000009E-4</v>
      </c>
      <c r="AX267" s="262">
        <v>5.3000000000000009E-4</v>
      </c>
      <c r="AY267" s="262">
        <v>5.3000000000000009E-4</v>
      </c>
      <c r="AZ267" s="262">
        <v>5.3000000000000009E-4</v>
      </c>
      <c r="BA267" s="262">
        <v>5.3000000000000009E-4</v>
      </c>
      <c r="BB267" s="262">
        <v>7.8000000000000009E-4</v>
      </c>
      <c r="BC267" s="262">
        <v>7.8000000000000009E-4</v>
      </c>
      <c r="BD267" s="262">
        <v>7.8000000000000009E-4</v>
      </c>
      <c r="BE267" s="262">
        <v>7.8000000000000009E-4</v>
      </c>
      <c r="BF267" s="262">
        <v>8.0000000000000004E-4</v>
      </c>
      <c r="BG267" s="262">
        <v>7.2999999999999996E-4</v>
      </c>
      <c r="BH267" s="262">
        <v>8.8000000000000003E-4</v>
      </c>
      <c r="BI267" s="262">
        <v>7.2999999999999996E-4</v>
      </c>
      <c r="BJ267" s="262">
        <v>7.2999999999999996E-4</v>
      </c>
      <c r="BK267" s="262">
        <v>6.5000000000000008E-4</v>
      </c>
      <c r="BL267" s="262">
        <v>9.2000000000000003E-4</v>
      </c>
      <c r="BM267" s="262">
        <v>5.9000000000000003E-4</v>
      </c>
      <c r="BN267" s="262">
        <v>7.3999999999999999E-4</v>
      </c>
      <c r="BO267" s="262">
        <v>6.8000000000000005E-4</v>
      </c>
      <c r="BP267" s="262">
        <v>7.3999999999999999E-4</v>
      </c>
    </row>
    <row r="268" spans="2:68" x14ac:dyDescent="0.25">
      <c r="C268" s="254" t="s">
        <v>778</v>
      </c>
      <c r="D268" s="255">
        <f t="shared" si="19"/>
        <v>2.0649767951191529E-3</v>
      </c>
      <c r="E268" s="260">
        <f t="shared" si="20"/>
        <v>39.600059999999992</v>
      </c>
      <c r="F268" s="255">
        <f t="shared" si="21"/>
        <v>2.1862146570496171E-3</v>
      </c>
      <c r="G268" s="260">
        <f t="shared" si="22"/>
        <v>113148.19544000005</v>
      </c>
      <c r="H268" s="255">
        <f t="shared" si="23"/>
        <v>-8.634542769337529E-2</v>
      </c>
      <c r="I268" s="260">
        <f t="shared" si="24"/>
        <v>94.454439250074401</v>
      </c>
      <c r="J268" s="262">
        <v>2.98E-3</v>
      </c>
      <c r="K268" s="262">
        <v>2.98E-3</v>
      </c>
      <c r="L268" s="262">
        <v>2.98E-3</v>
      </c>
      <c r="M268" s="262">
        <v>5.0800000000000003E-3</v>
      </c>
      <c r="N268" s="262">
        <v>3.6800000000000001E-3</v>
      </c>
      <c r="O268" s="262">
        <v>3.6800000000000001E-3</v>
      </c>
      <c r="P268" s="262">
        <v>3.3E-3</v>
      </c>
      <c r="Q268" s="262">
        <v>3.6800000000000001E-3</v>
      </c>
      <c r="R268" s="262">
        <v>4.9199999999999999E-3</v>
      </c>
      <c r="S268" s="262">
        <v>2.98E-3</v>
      </c>
      <c r="T268" s="262">
        <v>2.5400000000000002E-3</v>
      </c>
      <c r="U268" s="262">
        <v>2.98E-3</v>
      </c>
      <c r="V268" s="262">
        <v>2.98E-3</v>
      </c>
      <c r="W268" s="262">
        <v>2.14E-3</v>
      </c>
      <c r="X268" s="262">
        <v>2.14E-3</v>
      </c>
      <c r="Y268" s="262">
        <v>2.14E-3</v>
      </c>
      <c r="Z268" s="262">
        <v>2.14E-3</v>
      </c>
      <c r="AA268" s="262">
        <v>2.2000000000000001E-3</v>
      </c>
      <c r="AB268" s="262">
        <v>2.2000000000000001E-3</v>
      </c>
      <c r="AC268" s="262">
        <v>2.2000000000000001E-3</v>
      </c>
      <c r="AD268" s="262">
        <v>1.48E-3</v>
      </c>
      <c r="AE268" s="262">
        <v>1.9399999999999999E-3</v>
      </c>
      <c r="AF268" s="262">
        <v>1.6999999999999999E-3</v>
      </c>
      <c r="AG268" s="262">
        <v>1.98E-3</v>
      </c>
      <c r="AH268" s="262">
        <v>1.98E-3</v>
      </c>
      <c r="AI268" s="262">
        <v>1.98E-3</v>
      </c>
      <c r="AJ268" s="262">
        <v>1.9399999999999999E-3</v>
      </c>
      <c r="AK268" s="262">
        <v>2.48E-3</v>
      </c>
      <c r="AL268" s="262">
        <v>1.9399999999999999E-3</v>
      </c>
      <c r="AM268" s="262">
        <v>1.74E-3</v>
      </c>
      <c r="AN268" s="262">
        <v>1.74E-3</v>
      </c>
      <c r="AO268" s="262">
        <v>1.9399999999999999E-3</v>
      </c>
      <c r="AP268" s="262">
        <v>1.9399999999999999E-3</v>
      </c>
      <c r="AQ268" s="262">
        <v>1.58E-3</v>
      </c>
      <c r="AR268" s="262">
        <v>1.58E-3</v>
      </c>
      <c r="AS268" s="262">
        <v>1.58E-3</v>
      </c>
      <c r="AT268" s="262">
        <v>1.58E-3</v>
      </c>
      <c r="AU268" s="262">
        <v>1.58E-3</v>
      </c>
      <c r="AV268" s="262">
        <v>1.58E-3</v>
      </c>
      <c r="AW268" s="262">
        <v>1.1000000000000001E-3</v>
      </c>
      <c r="AX268" s="262">
        <v>1.58E-3</v>
      </c>
      <c r="AY268" s="262">
        <v>1.58E-3</v>
      </c>
      <c r="AZ268" s="262">
        <v>1.58E-3</v>
      </c>
      <c r="BA268" s="262">
        <v>1.58E-3</v>
      </c>
      <c r="BB268" s="262">
        <v>1.0400000000000001E-3</v>
      </c>
      <c r="BC268" s="262">
        <v>1.58E-3</v>
      </c>
      <c r="BD268" s="262">
        <v>1.58E-3</v>
      </c>
      <c r="BE268" s="262">
        <v>1.58E-3</v>
      </c>
      <c r="BF268" s="262">
        <v>1.74E-3</v>
      </c>
      <c r="BG268" s="262">
        <v>1.74E-3</v>
      </c>
      <c r="BH268" s="262">
        <v>1.74E-3</v>
      </c>
      <c r="BI268" s="262">
        <v>1.74E-3</v>
      </c>
      <c r="BJ268" s="262">
        <v>1.74E-3</v>
      </c>
      <c r="BK268" s="262">
        <v>1.74E-3</v>
      </c>
      <c r="BL268" s="262">
        <v>1.74E-3</v>
      </c>
      <c r="BM268" s="262">
        <v>1.74E-3</v>
      </c>
      <c r="BN268" s="262">
        <v>1.16E-3</v>
      </c>
      <c r="BO268" s="262">
        <v>1.4599999999999999E-3</v>
      </c>
      <c r="BP268" s="262">
        <v>1.4599999999999999E-3</v>
      </c>
    </row>
    <row r="269" spans="2:68" x14ac:dyDescent="0.25">
      <c r="B269" s="254" t="s">
        <v>787</v>
      </c>
      <c r="C269" s="254" t="s">
        <v>775</v>
      </c>
      <c r="D269" s="255">
        <f t="shared" si="19"/>
        <v>5.5978387130416647E-2</v>
      </c>
      <c r="E269" s="260">
        <f t="shared" si="20"/>
        <v>1073.4975300000001</v>
      </c>
      <c r="F269" s="255">
        <f t="shared" si="21"/>
        <v>5.2936121423699599E-2</v>
      </c>
      <c r="G269" s="260">
        <f t="shared" si="22"/>
        <v>2739724.8451199997</v>
      </c>
      <c r="H269" s="255">
        <f t="shared" si="23"/>
        <v>0.32075913511567716</v>
      </c>
      <c r="I269" s="260">
        <f t="shared" si="24"/>
        <v>105.74705064310778</v>
      </c>
      <c r="J269" s="262">
        <v>3.1920000000000004E-2</v>
      </c>
      <c r="K269" s="262">
        <v>3.1920000000000004E-2</v>
      </c>
      <c r="L269" s="262">
        <v>3.0780000000000002E-2</v>
      </c>
      <c r="M269" s="262">
        <v>2.2800000000000001E-2</v>
      </c>
      <c r="N269" s="262">
        <v>2.6789999999999998E-2</v>
      </c>
      <c r="O269" s="262">
        <v>5.5289999999999999E-2</v>
      </c>
      <c r="P269" s="262">
        <v>3.0780000000000002E-2</v>
      </c>
      <c r="Q269" s="262">
        <v>3.5340000000000003E-2</v>
      </c>
      <c r="R269" s="262">
        <v>3.5340000000000003E-2</v>
      </c>
      <c r="S269" s="262">
        <v>3.5340000000000003E-2</v>
      </c>
      <c r="T269" s="262">
        <v>3.5340000000000003E-2</v>
      </c>
      <c r="U269" s="262">
        <v>3.5340000000000003E-2</v>
      </c>
      <c r="V269" s="262">
        <v>3.5340000000000003E-2</v>
      </c>
      <c r="W269" s="262">
        <v>4.9590000000000002E-2</v>
      </c>
      <c r="X269" s="262">
        <v>5.2440000000000007E-2</v>
      </c>
      <c r="Y269" s="262">
        <v>5.2440000000000007E-2</v>
      </c>
      <c r="Z269" s="262">
        <v>5.2440000000000007E-2</v>
      </c>
      <c r="AA269" s="262">
        <v>5.2440000000000007E-2</v>
      </c>
      <c r="AB269" s="262">
        <v>5.2440000000000007E-2</v>
      </c>
      <c r="AC269" s="262">
        <v>4.5600000000000002E-2</v>
      </c>
      <c r="AD269" s="262">
        <v>5.9850000000000007E-2</v>
      </c>
      <c r="AE269" s="262">
        <v>4.6170000000000003E-2</v>
      </c>
      <c r="AF269" s="262">
        <v>5.1300000000000005E-2</v>
      </c>
      <c r="AG269" s="262">
        <v>5.0160000000000003E-2</v>
      </c>
      <c r="AH269" s="262">
        <v>4.5600000000000002E-2</v>
      </c>
      <c r="AI269" s="262">
        <v>5.0160000000000003E-2</v>
      </c>
      <c r="AJ269" s="262">
        <v>5.3010000000000002E-2</v>
      </c>
      <c r="AK269" s="262">
        <v>5.1300000000000005E-2</v>
      </c>
      <c r="AL269" s="262">
        <v>5.1300000000000005E-2</v>
      </c>
      <c r="AM269" s="262">
        <v>3.8760000000000003E-2</v>
      </c>
      <c r="AN269" s="262">
        <v>3.8760000000000003E-2</v>
      </c>
      <c r="AO269" s="262">
        <v>5.4149999999999997E-2</v>
      </c>
      <c r="AP269" s="262">
        <v>5.4149999999999997E-2</v>
      </c>
      <c r="AQ269" s="262">
        <v>3.8190000000000002E-2</v>
      </c>
      <c r="AR269" s="262">
        <v>2.793E-2</v>
      </c>
      <c r="AS269" s="262">
        <v>5.3579999999999996E-2</v>
      </c>
      <c r="AT269" s="262">
        <v>6.3270000000000007E-2</v>
      </c>
      <c r="AU269" s="262">
        <v>6.3270000000000007E-2</v>
      </c>
      <c r="AV269" s="262">
        <v>7.1250000000000008E-2</v>
      </c>
      <c r="AW269" s="262">
        <v>4.6170000000000003E-2</v>
      </c>
      <c r="AX269" s="262">
        <v>5.9280000000000006E-2</v>
      </c>
      <c r="AY269" s="262">
        <v>6.2700000000000006E-2</v>
      </c>
      <c r="AZ269" s="262">
        <v>6.2700000000000006E-2</v>
      </c>
      <c r="BA269" s="262">
        <v>7.0680000000000007E-2</v>
      </c>
      <c r="BB269" s="262">
        <v>4.3320000000000004E-2</v>
      </c>
      <c r="BC269" s="262">
        <v>4.4460000000000006E-2</v>
      </c>
      <c r="BD269" s="262">
        <v>6.1560000000000004E-2</v>
      </c>
      <c r="BE269" s="262">
        <v>6.1560000000000004E-2</v>
      </c>
      <c r="BF269" s="262">
        <v>7.0680000000000007E-2</v>
      </c>
      <c r="BG269" s="262">
        <v>7.3529999999999998E-2</v>
      </c>
      <c r="BH269" s="262">
        <v>8.0939999999999998E-2</v>
      </c>
      <c r="BI269" s="262">
        <v>8.5500000000000007E-2</v>
      </c>
      <c r="BJ269" s="262">
        <v>6.4979999999999996E-2</v>
      </c>
      <c r="BK269" s="262">
        <v>5.9280000000000006E-2</v>
      </c>
      <c r="BL269" s="262">
        <v>5.1300000000000005E-2</v>
      </c>
      <c r="BM269" s="262">
        <v>8.721000000000001E-2</v>
      </c>
      <c r="BN269" s="262">
        <v>7.2960000000000011E-2</v>
      </c>
      <c r="BO269" s="262">
        <v>7.5810000000000002E-2</v>
      </c>
      <c r="BP269" s="262">
        <v>6.6689999999999999E-2</v>
      </c>
    </row>
    <row r="270" spans="2:68" x14ac:dyDescent="0.25">
      <c r="C270" s="254" t="s">
        <v>776</v>
      </c>
      <c r="D270" s="255">
        <f t="shared" si="19"/>
        <v>2.6908705219794552E-2</v>
      </c>
      <c r="E270" s="260">
        <f t="shared" si="20"/>
        <v>516.0282400000001</v>
      </c>
      <c r="F270" s="255">
        <f t="shared" si="21"/>
        <v>2.6626776691469272E-2</v>
      </c>
      <c r="G270" s="260">
        <f t="shared" si="22"/>
        <v>1378076.8156999997</v>
      </c>
      <c r="H270" s="255">
        <f t="shared" si="23"/>
        <v>0.27410492782715501</v>
      </c>
      <c r="I270" s="260">
        <f t="shared" si="24"/>
        <v>101.05881583637424</v>
      </c>
      <c r="J270" s="262">
        <v>2.0279999999999999E-2</v>
      </c>
      <c r="K270" s="262">
        <v>2.0279999999999999E-2</v>
      </c>
      <c r="L270" s="262">
        <v>2.0279999999999999E-2</v>
      </c>
      <c r="M270" s="262">
        <v>2.418E-2</v>
      </c>
      <c r="N270" s="262">
        <v>2.1839999999999998E-2</v>
      </c>
      <c r="O270" s="262">
        <v>3.6659999999999998E-2</v>
      </c>
      <c r="P270" s="262">
        <v>2.6779999999999998E-2</v>
      </c>
      <c r="Q270" s="262">
        <v>2.6779999999999998E-2</v>
      </c>
      <c r="R270" s="262">
        <v>3.3799999999999997E-2</v>
      </c>
      <c r="S270" s="262">
        <v>2.5479999999999999E-2</v>
      </c>
      <c r="T270" s="262">
        <v>2.5219999999999999E-2</v>
      </c>
      <c r="U270" s="262">
        <v>2.1579999999999998E-2</v>
      </c>
      <c r="V270" s="262">
        <v>1.7420000000000001E-2</v>
      </c>
      <c r="W270" s="262">
        <v>3.4320000000000003E-2</v>
      </c>
      <c r="X270" s="262">
        <v>2.496E-2</v>
      </c>
      <c r="Y270" s="262">
        <v>2.5739999999999999E-2</v>
      </c>
      <c r="Z270" s="262">
        <v>3.9259999999999996E-2</v>
      </c>
      <c r="AA270" s="262">
        <v>4.3679999999999997E-2</v>
      </c>
      <c r="AB270" s="262">
        <v>4.2379999999999994E-2</v>
      </c>
      <c r="AC270" s="262">
        <v>2.3140000000000001E-2</v>
      </c>
      <c r="AD270" s="262">
        <v>2.8340000000000001E-2</v>
      </c>
      <c r="AE270" s="262">
        <v>2.8340000000000001E-2</v>
      </c>
      <c r="AF270" s="262">
        <v>2.6259999999999999E-2</v>
      </c>
      <c r="AG270" s="262">
        <v>2.7820000000000001E-2</v>
      </c>
      <c r="AH270" s="262">
        <v>2.5999999999999999E-2</v>
      </c>
      <c r="AI270" s="262">
        <v>3.1719999999999998E-2</v>
      </c>
      <c r="AJ270" s="262">
        <v>2.912E-2</v>
      </c>
      <c r="AK270" s="262">
        <v>2.912E-2</v>
      </c>
      <c r="AL270" s="262">
        <v>3.3279999999999997E-2</v>
      </c>
      <c r="AM270" s="262">
        <v>2.4699999999999996E-2</v>
      </c>
      <c r="AN270" s="262">
        <v>1.7939999999999998E-2</v>
      </c>
      <c r="AO270" s="262">
        <v>3.3279999999999997E-2</v>
      </c>
      <c r="AP270" s="262">
        <v>3.458E-2</v>
      </c>
      <c r="AQ270" s="262">
        <v>2.2619999999999998E-2</v>
      </c>
      <c r="AR270" s="262">
        <v>1.924E-2</v>
      </c>
      <c r="AS270" s="262">
        <v>2.366E-2</v>
      </c>
      <c r="AT270" s="262">
        <v>2.7039999999999998E-2</v>
      </c>
      <c r="AU270" s="262">
        <v>2.7039999999999998E-2</v>
      </c>
      <c r="AV270" s="262">
        <v>2.9899999999999996E-2</v>
      </c>
      <c r="AW270" s="262">
        <v>1.7420000000000001E-2</v>
      </c>
      <c r="AX270" s="262">
        <v>2.1579999999999998E-2</v>
      </c>
      <c r="AY270" s="262">
        <v>2.2619999999999998E-2</v>
      </c>
      <c r="AZ270" s="262">
        <v>2.366E-2</v>
      </c>
      <c r="BA270" s="262">
        <v>2.2619999999999998E-2</v>
      </c>
      <c r="BB270" s="262">
        <v>9.6200000000000001E-3</v>
      </c>
      <c r="BC270" s="262">
        <v>1.2999999999999999E-2</v>
      </c>
      <c r="BD270" s="262">
        <v>1.5599999999999999E-2</v>
      </c>
      <c r="BE270" s="262">
        <v>1.5599999999999999E-2</v>
      </c>
      <c r="BF270" s="262">
        <v>2.912E-2</v>
      </c>
      <c r="BG270" s="262">
        <v>3.0679999999999995E-2</v>
      </c>
      <c r="BH270" s="262">
        <v>2.912E-2</v>
      </c>
      <c r="BI270" s="262">
        <v>2.2359999999999998E-2</v>
      </c>
      <c r="BJ270" s="262">
        <v>2.2359999999999998E-2</v>
      </c>
      <c r="BK270" s="262">
        <v>2.2359999999999998E-2</v>
      </c>
      <c r="BL270" s="262">
        <v>1.3259999999999999E-2</v>
      </c>
      <c r="BM270" s="262">
        <v>2.2359999999999998E-2</v>
      </c>
      <c r="BN270" s="262">
        <v>2.2879999999999998E-2</v>
      </c>
      <c r="BO270" s="262">
        <v>2.2879999999999998E-2</v>
      </c>
      <c r="BP270" s="262">
        <v>2.2879999999999998E-2</v>
      </c>
    </row>
    <row r="271" spans="2:68" x14ac:dyDescent="0.25">
      <c r="C271" s="254" t="s">
        <v>777</v>
      </c>
      <c r="D271" s="255">
        <f t="shared" si="19"/>
        <v>5.0268785524326008E-3</v>
      </c>
      <c r="E271" s="260">
        <f t="shared" si="20"/>
        <v>96.400449999999992</v>
      </c>
      <c r="F271" s="255">
        <f t="shared" si="21"/>
        <v>4.9714301066750644E-3</v>
      </c>
      <c r="G271" s="260">
        <f t="shared" si="22"/>
        <v>257297.85659999994</v>
      </c>
      <c r="H271" s="255">
        <f t="shared" si="23"/>
        <v>1.5797634048590879E-2</v>
      </c>
      <c r="I271" s="260">
        <f t="shared" si="24"/>
        <v>101.11534195528739</v>
      </c>
      <c r="J271" s="262">
        <v>4.2500000000000003E-3</v>
      </c>
      <c r="K271" s="262">
        <v>4.2500000000000003E-3</v>
      </c>
      <c r="L271" s="262">
        <v>4.2500000000000003E-3</v>
      </c>
      <c r="M271" s="262">
        <v>4.0999999999999995E-3</v>
      </c>
      <c r="N271" s="262">
        <v>4.7000000000000002E-3</v>
      </c>
      <c r="O271" s="262">
        <v>5.6999999999999993E-3</v>
      </c>
      <c r="P271" s="262">
        <v>4.7000000000000002E-3</v>
      </c>
      <c r="Q271" s="262">
        <v>4.7000000000000002E-3</v>
      </c>
      <c r="R271" s="262">
        <v>6.0499999999999998E-3</v>
      </c>
      <c r="S271" s="262">
        <v>3.9000000000000003E-3</v>
      </c>
      <c r="T271" s="262">
        <v>3.5499999999999998E-3</v>
      </c>
      <c r="U271" s="262">
        <v>3.15E-3</v>
      </c>
      <c r="V271" s="262">
        <v>3.9000000000000003E-3</v>
      </c>
      <c r="W271" s="262">
        <v>7.9500000000000005E-3</v>
      </c>
      <c r="X271" s="262">
        <v>9.5999999999999992E-3</v>
      </c>
      <c r="Y271" s="262">
        <v>7.9500000000000005E-3</v>
      </c>
      <c r="Z271" s="262">
        <v>7.9500000000000005E-3</v>
      </c>
      <c r="AA271" s="262">
        <v>5.5500000000000002E-3</v>
      </c>
      <c r="AB271" s="262">
        <v>5.5500000000000002E-3</v>
      </c>
      <c r="AC271" s="262">
        <v>5.5500000000000002E-3</v>
      </c>
      <c r="AD271" s="262">
        <v>5.0000000000000001E-3</v>
      </c>
      <c r="AE271" s="262">
        <v>5.0000000000000001E-3</v>
      </c>
      <c r="AF271" s="262">
        <v>5.0000000000000001E-3</v>
      </c>
      <c r="AG271" s="262">
        <v>5.0000000000000001E-3</v>
      </c>
      <c r="AH271" s="262">
        <v>5.0000000000000001E-3</v>
      </c>
      <c r="AI271" s="262">
        <v>5.0000000000000001E-3</v>
      </c>
      <c r="AJ271" s="262">
        <v>5.0000000000000001E-3</v>
      </c>
      <c r="AK271" s="262">
        <v>5.0000000000000001E-3</v>
      </c>
      <c r="AL271" s="262">
        <v>5.0000000000000001E-3</v>
      </c>
      <c r="AM271" s="262">
        <v>4.7999999999999996E-3</v>
      </c>
      <c r="AN271" s="262">
        <v>3.65E-3</v>
      </c>
      <c r="AO271" s="262">
        <v>4.45E-3</v>
      </c>
      <c r="AP271" s="262">
        <v>5.3E-3</v>
      </c>
      <c r="AQ271" s="262">
        <v>2.0499999999999997E-3</v>
      </c>
      <c r="AR271" s="262">
        <v>3.2500000000000003E-3</v>
      </c>
      <c r="AS271" s="262">
        <v>3.2500000000000003E-3</v>
      </c>
      <c r="AT271" s="262">
        <v>4.5500000000000002E-3</v>
      </c>
      <c r="AU271" s="262">
        <v>4.5500000000000002E-3</v>
      </c>
      <c r="AV271" s="262">
        <v>4.5500000000000002E-3</v>
      </c>
      <c r="AW271" s="262">
        <v>3.2000000000000002E-3</v>
      </c>
      <c r="AX271" s="262">
        <v>4.5500000000000002E-3</v>
      </c>
      <c r="AY271" s="262">
        <v>4.5500000000000002E-3</v>
      </c>
      <c r="AZ271" s="262">
        <v>5.2500000000000003E-3</v>
      </c>
      <c r="BA271" s="262">
        <v>4.5500000000000002E-3</v>
      </c>
      <c r="BB271" s="262">
        <v>2.7000000000000001E-3</v>
      </c>
      <c r="BC271" s="262">
        <v>4.4000000000000003E-3</v>
      </c>
      <c r="BD271" s="262">
        <v>4.4000000000000003E-3</v>
      </c>
      <c r="BE271" s="262">
        <v>4.4000000000000003E-3</v>
      </c>
      <c r="BF271" s="262">
        <v>5.5000000000000005E-3</v>
      </c>
      <c r="BG271" s="262">
        <v>6.7500000000000008E-3</v>
      </c>
      <c r="BH271" s="262">
        <v>5.5000000000000005E-3</v>
      </c>
      <c r="BI271" s="262">
        <v>5.5500000000000002E-3</v>
      </c>
      <c r="BJ271" s="262">
        <v>5.1000000000000004E-3</v>
      </c>
      <c r="BK271" s="262">
        <v>5.5000000000000005E-3</v>
      </c>
      <c r="BL271" s="262">
        <v>5.5000000000000005E-3</v>
      </c>
      <c r="BM271" s="262">
        <v>5.5000000000000005E-3</v>
      </c>
      <c r="BN271" s="262">
        <v>6.2500000000000003E-3</v>
      </c>
      <c r="BO271" s="262">
        <v>6.2500000000000003E-3</v>
      </c>
      <c r="BP271" s="262">
        <v>7.45E-3</v>
      </c>
    </row>
    <row r="272" spans="2:68" x14ac:dyDescent="0.25">
      <c r="C272" s="254" t="s">
        <v>778</v>
      </c>
      <c r="D272" s="255">
        <f t="shared" si="19"/>
        <v>2.2823213224174792E-2</v>
      </c>
      <c r="E272" s="260">
        <f t="shared" si="20"/>
        <v>437.68075999999996</v>
      </c>
      <c r="F272" s="255">
        <f t="shared" si="21"/>
        <v>2.2093233584966166E-2</v>
      </c>
      <c r="G272" s="260">
        <f t="shared" si="22"/>
        <v>1143441.9321599994</v>
      </c>
      <c r="H272" s="255">
        <f t="shared" si="23"/>
        <v>0.45147481589912664</v>
      </c>
      <c r="I272" s="260">
        <f t="shared" si="24"/>
        <v>103.30408691150288</v>
      </c>
      <c r="J272" s="262">
        <v>1.738E-2</v>
      </c>
      <c r="K272" s="262">
        <v>1.738E-2</v>
      </c>
      <c r="L272" s="262">
        <v>1.5399999999999999E-2</v>
      </c>
      <c r="M272" s="262">
        <v>1.5619999999999998E-2</v>
      </c>
      <c r="N272" s="262">
        <v>1.9359999999999999E-2</v>
      </c>
      <c r="O272" s="262">
        <v>3.1019999999999995E-2</v>
      </c>
      <c r="P272" s="262">
        <v>2.222E-2</v>
      </c>
      <c r="Q272" s="262">
        <v>1.8919999999999999E-2</v>
      </c>
      <c r="R272" s="262">
        <v>2.5739999999999996E-2</v>
      </c>
      <c r="S272" s="262">
        <v>2.3539999999999998E-2</v>
      </c>
      <c r="T272" s="262">
        <v>2.222E-2</v>
      </c>
      <c r="U272" s="262">
        <v>1.6059999999999998E-2</v>
      </c>
      <c r="V272" s="262">
        <v>2.222E-2</v>
      </c>
      <c r="W272" s="262">
        <v>1.9799999999999998E-2</v>
      </c>
      <c r="X272" s="262">
        <v>2.376E-2</v>
      </c>
      <c r="Y272" s="262">
        <v>2.376E-2</v>
      </c>
      <c r="Z272" s="262">
        <v>2.376E-2</v>
      </c>
      <c r="AA272" s="262">
        <v>3.2119999999999996E-2</v>
      </c>
      <c r="AB272" s="262">
        <v>2.5079999999999998E-2</v>
      </c>
      <c r="AC272" s="262">
        <v>1.6279999999999999E-2</v>
      </c>
      <c r="AD272" s="262">
        <v>2.332E-2</v>
      </c>
      <c r="AE272" s="262">
        <v>2.1999999999999999E-2</v>
      </c>
      <c r="AF272" s="262">
        <v>1.9359999999999999E-2</v>
      </c>
      <c r="AG272" s="262">
        <v>2.4199999999999999E-2</v>
      </c>
      <c r="AH272" s="262">
        <v>2.1339999999999998E-2</v>
      </c>
      <c r="AI272" s="262">
        <v>2.5299999999999996E-2</v>
      </c>
      <c r="AJ272" s="262">
        <v>2.5959999999999997E-2</v>
      </c>
      <c r="AK272" s="262">
        <v>2.5959999999999997E-2</v>
      </c>
      <c r="AL272" s="262">
        <v>2.7279999999999999E-2</v>
      </c>
      <c r="AM272" s="262">
        <v>1.8259999999999998E-2</v>
      </c>
      <c r="AN272" s="262">
        <v>1.5399999999999999E-2</v>
      </c>
      <c r="AO272" s="262">
        <v>2.7719999999999998E-2</v>
      </c>
      <c r="AP272" s="262">
        <v>2.904E-2</v>
      </c>
      <c r="AQ272" s="262">
        <v>1.694E-2</v>
      </c>
      <c r="AR272" s="262">
        <v>1.694E-2</v>
      </c>
      <c r="AS272" s="262">
        <v>1.694E-2</v>
      </c>
      <c r="AT272" s="262">
        <v>2.1779999999999997E-2</v>
      </c>
      <c r="AU272" s="262">
        <v>2.1779999999999997E-2</v>
      </c>
      <c r="AV272" s="262">
        <v>2.6399999999999996E-2</v>
      </c>
      <c r="AW272" s="262">
        <v>1.4079999999999999E-2</v>
      </c>
      <c r="AX272" s="262">
        <v>2.222E-2</v>
      </c>
      <c r="AY272" s="262">
        <v>2.222E-2</v>
      </c>
      <c r="AZ272" s="262">
        <v>2.3099999999999999E-2</v>
      </c>
      <c r="BA272" s="262">
        <v>2.222E-2</v>
      </c>
      <c r="BB272" s="262">
        <v>1.0999999999999999E-2</v>
      </c>
      <c r="BC272" s="262">
        <v>1.0999999999999999E-2</v>
      </c>
      <c r="BD272" s="262">
        <v>1.6279999999999999E-2</v>
      </c>
      <c r="BE272" s="262">
        <v>1.6279999999999999E-2</v>
      </c>
      <c r="BF272" s="262">
        <v>2.4640000000000002E-2</v>
      </c>
      <c r="BG272" s="262">
        <v>2.4640000000000002E-2</v>
      </c>
      <c r="BH272" s="262">
        <v>2.4640000000000002E-2</v>
      </c>
      <c r="BI272" s="262">
        <v>2.0459999999999999E-2</v>
      </c>
      <c r="BJ272" s="262">
        <v>2.0459999999999999E-2</v>
      </c>
      <c r="BK272" s="262">
        <v>1.8259999999999998E-2</v>
      </c>
      <c r="BL272" s="262">
        <v>1.3859999999999999E-2</v>
      </c>
      <c r="BM272" s="262">
        <v>2.0459999999999999E-2</v>
      </c>
      <c r="BN272" s="262">
        <v>2.1779999999999997E-2</v>
      </c>
      <c r="BO272" s="262">
        <v>2.1119999999999996E-2</v>
      </c>
      <c r="BP272" s="262">
        <v>1.8919999999999999E-2</v>
      </c>
    </row>
    <row r="273" spans="2:68" x14ac:dyDescent="0.25">
      <c r="B273" s="254" t="s">
        <v>788</v>
      </c>
      <c r="C273" s="254" t="s">
        <v>775</v>
      </c>
      <c r="D273" s="255">
        <f t="shared" si="19"/>
        <v>3.6034299421181616E-2</v>
      </c>
      <c r="E273" s="260">
        <f t="shared" si="20"/>
        <v>691.0297599999999</v>
      </c>
      <c r="F273" s="255">
        <f t="shared" si="21"/>
        <v>3.6321384628047758E-2</v>
      </c>
      <c r="G273" s="260">
        <f t="shared" si="22"/>
        <v>1879824.1578400002</v>
      </c>
      <c r="H273" s="255">
        <f t="shared" si="23"/>
        <v>-0.2119839015423301</v>
      </c>
      <c r="I273" s="260">
        <f t="shared" si="24"/>
        <v>99.209597294249491</v>
      </c>
      <c r="J273" s="262">
        <v>5.2539999999999996E-2</v>
      </c>
      <c r="K273" s="262">
        <v>8.029E-2</v>
      </c>
      <c r="L273" s="262">
        <v>3.3299999999999996E-2</v>
      </c>
      <c r="M273" s="262">
        <v>2.886E-2</v>
      </c>
      <c r="N273" s="262">
        <v>2.7749999999999997E-2</v>
      </c>
      <c r="O273" s="262">
        <v>3.2189999999999996E-2</v>
      </c>
      <c r="P273" s="262">
        <v>3.0339999999999995E-2</v>
      </c>
      <c r="Q273" s="262">
        <v>3.5149999999999994E-2</v>
      </c>
      <c r="R273" s="262">
        <v>3.1820000000000001E-2</v>
      </c>
      <c r="S273" s="262">
        <v>2.7379999999999998E-2</v>
      </c>
      <c r="T273" s="262">
        <v>3.2559999999999999E-2</v>
      </c>
      <c r="U273" s="262">
        <v>3.3299999999999996E-2</v>
      </c>
      <c r="V273" s="262">
        <v>3.2559999999999999E-2</v>
      </c>
      <c r="W273" s="262">
        <v>4.0329999999999998E-2</v>
      </c>
      <c r="X273" s="262">
        <v>4.2179999999999995E-2</v>
      </c>
      <c r="Y273" s="262">
        <v>4.0329999999999998E-2</v>
      </c>
      <c r="Z273" s="262">
        <v>4.0329999999999998E-2</v>
      </c>
      <c r="AA273" s="262">
        <v>3.737E-2</v>
      </c>
      <c r="AB273" s="262">
        <v>3.737E-2</v>
      </c>
      <c r="AC273" s="262">
        <v>3.5519999999999996E-2</v>
      </c>
      <c r="AD273" s="262">
        <v>3.4040000000000001E-2</v>
      </c>
      <c r="AE273" s="262">
        <v>2.886E-2</v>
      </c>
      <c r="AF273" s="262">
        <v>3.6260000000000001E-2</v>
      </c>
      <c r="AG273" s="262">
        <v>3.6260000000000001E-2</v>
      </c>
      <c r="AH273" s="262">
        <v>3.737E-2</v>
      </c>
      <c r="AI273" s="262">
        <v>3.737E-2</v>
      </c>
      <c r="AJ273" s="262">
        <v>3.737E-2</v>
      </c>
      <c r="AK273" s="262">
        <v>3.848E-2</v>
      </c>
      <c r="AL273" s="262">
        <v>3.737E-2</v>
      </c>
      <c r="AM273" s="262">
        <v>3.5889999999999998E-2</v>
      </c>
      <c r="AN273" s="262">
        <v>4.2179999999999995E-2</v>
      </c>
      <c r="AO273" s="262">
        <v>3.737E-2</v>
      </c>
      <c r="AP273" s="262">
        <v>3.737E-2</v>
      </c>
      <c r="AQ273" s="262">
        <v>5.2909999999999992E-2</v>
      </c>
      <c r="AR273" s="262">
        <v>3.5149999999999994E-2</v>
      </c>
      <c r="AS273" s="262">
        <v>4.7359999999999999E-2</v>
      </c>
      <c r="AT273" s="262">
        <v>4.2549999999999998E-2</v>
      </c>
      <c r="AU273" s="262">
        <v>4.2549999999999998E-2</v>
      </c>
      <c r="AV273" s="262">
        <v>4.5509999999999995E-2</v>
      </c>
      <c r="AW273" s="262">
        <v>3.737E-2</v>
      </c>
      <c r="AX273" s="262">
        <v>3.1449999999999999E-2</v>
      </c>
      <c r="AY273" s="262">
        <v>3.4779999999999998E-2</v>
      </c>
      <c r="AZ273" s="262">
        <v>3.6629999999999996E-2</v>
      </c>
      <c r="BA273" s="262">
        <v>3.7739999999999996E-2</v>
      </c>
      <c r="BB273" s="262">
        <v>2.9600000000000001E-2</v>
      </c>
      <c r="BC273" s="262">
        <v>3.737E-2</v>
      </c>
      <c r="BD273" s="262">
        <v>3.737E-2</v>
      </c>
      <c r="BE273" s="262">
        <v>3.8109999999999998E-2</v>
      </c>
      <c r="BF273" s="262">
        <v>4.8469999999999999E-2</v>
      </c>
      <c r="BG273" s="262">
        <v>4.5879999999999997E-2</v>
      </c>
      <c r="BH273" s="262">
        <v>4.5879999999999997E-2</v>
      </c>
      <c r="BI273" s="262">
        <v>3.1820000000000001E-2</v>
      </c>
      <c r="BJ273" s="262">
        <v>3.1820000000000001E-2</v>
      </c>
      <c r="BK273" s="262">
        <v>2.0720000000000002E-2</v>
      </c>
      <c r="BL273" s="262">
        <v>3.1449999999999999E-2</v>
      </c>
      <c r="BM273" s="262">
        <v>3.2559999999999999E-2</v>
      </c>
      <c r="BN273" s="262">
        <v>3.6999999999999998E-2</v>
      </c>
      <c r="BO273" s="262">
        <v>3.6999999999999998E-2</v>
      </c>
      <c r="BP273" s="262">
        <v>3.5519999999999996E-2</v>
      </c>
    </row>
    <row r="274" spans="2:68" x14ac:dyDescent="0.25">
      <c r="C274" s="254" t="s">
        <v>776</v>
      </c>
      <c r="D274" s="255">
        <f t="shared" si="19"/>
        <v>0.17028796735672944</v>
      </c>
      <c r="E274" s="260">
        <f t="shared" si="20"/>
        <v>3265.6123500000003</v>
      </c>
      <c r="F274" s="255">
        <f t="shared" si="21"/>
        <v>0.17301535628041961</v>
      </c>
      <c r="G274" s="260">
        <f t="shared" si="22"/>
        <v>8954461.6689000018</v>
      </c>
      <c r="H274" s="255">
        <f t="shared" si="23"/>
        <v>0.22087139008127979</v>
      </c>
      <c r="I274" s="260">
        <f t="shared" si="24"/>
        <v>98.423614537850796</v>
      </c>
      <c r="J274" s="262">
        <v>0.16995000000000002</v>
      </c>
      <c r="K274" s="262">
        <v>0.16995000000000002</v>
      </c>
      <c r="L274" s="262">
        <v>0.16830000000000001</v>
      </c>
      <c r="M274" s="262">
        <v>0.19470000000000001</v>
      </c>
      <c r="N274" s="262">
        <v>0.20625000000000002</v>
      </c>
      <c r="O274" s="262">
        <v>0.23760000000000001</v>
      </c>
      <c r="P274" s="262">
        <v>0.15015000000000001</v>
      </c>
      <c r="Q274" s="262">
        <v>0.19800000000000001</v>
      </c>
      <c r="R274" s="262">
        <v>0.23924999999999999</v>
      </c>
      <c r="S274" s="262">
        <v>0.19305</v>
      </c>
      <c r="T274" s="262">
        <v>0.18975</v>
      </c>
      <c r="U274" s="262">
        <v>0.16830000000000001</v>
      </c>
      <c r="V274" s="262">
        <v>0.18975</v>
      </c>
      <c r="W274" s="262">
        <v>0.15180000000000002</v>
      </c>
      <c r="X274" s="262">
        <v>0.15180000000000002</v>
      </c>
      <c r="Y274" s="262">
        <v>0.15180000000000002</v>
      </c>
      <c r="Z274" s="262">
        <v>0.1386</v>
      </c>
      <c r="AA274" s="262">
        <v>0.22935</v>
      </c>
      <c r="AB274" s="262">
        <v>0.20955000000000001</v>
      </c>
      <c r="AC274" s="262">
        <v>0.1386</v>
      </c>
      <c r="AD274" s="262">
        <v>0.20295000000000002</v>
      </c>
      <c r="AE274" s="262">
        <v>0.21120000000000003</v>
      </c>
      <c r="AF274" s="262">
        <v>0.20130000000000001</v>
      </c>
      <c r="AG274" s="262">
        <v>0.21945000000000003</v>
      </c>
      <c r="AH274" s="262">
        <v>0.19470000000000001</v>
      </c>
      <c r="AI274" s="262">
        <v>0.21450000000000002</v>
      </c>
      <c r="AJ274" s="262">
        <v>0.19800000000000001</v>
      </c>
      <c r="AK274" s="262">
        <v>0.17325000000000002</v>
      </c>
      <c r="AL274" s="262">
        <v>0.2079</v>
      </c>
      <c r="AM274" s="262">
        <v>0.15675</v>
      </c>
      <c r="AN274" s="262">
        <v>0.10725000000000001</v>
      </c>
      <c r="AO274" s="262">
        <v>0.19964999999999999</v>
      </c>
      <c r="AP274" s="262">
        <v>0.22440000000000002</v>
      </c>
      <c r="AQ274" s="262">
        <v>0.1386</v>
      </c>
      <c r="AR274" s="262">
        <v>0.1386</v>
      </c>
      <c r="AS274" s="262">
        <v>0.1386</v>
      </c>
      <c r="AT274" s="262">
        <v>0.18150000000000002</v>
      </c>
      <c r="AU274" s="262">
        <v>0.18975</v>
      </c>
      <c r="AV274" s="262">
        <v>0.18480000000000002</v>
      </c>
      <c r="AW274" s="262">
        <v>0.1221</v>
      </c>
      <c r="AX274" s="262">
        <v>0.14850000000000002</v>
      </c>
      <c r="AY274" s="262">
        <v>0.14850000000000002</v>
      </c>
      <c r="AZ274" s="262">
        <v>0.14850000000000002</v>
      </c>
      <c r="BA274" s="262">
        <v>0.14850000000000002</v>
      </c>
      <c r="BB274" s="262">
        <v>8.5800000000000001E-2</v>
      </c>
      <c r="BC274" s="262">
        <v>7.9200000000000007E-2</v>
      </c>
      <c r="BD274" s="262">
        <v>0.12540000000000001</v>
      </c>
      <c r="BE274" s="262">
        <v>0.10890000000000001</v>
      </c>
      <c r="BF274" s="262">
        <v>0.16170000000000001</v>
      </c>
      <c r="BG274" s="262">
        <v>0.17985000000000001</v>
      </c>
      <c r="BH274" s="262">
        <v>0.16170000000000001</v>
      </c>
      <c r="BI274" s="262">
        <v>0.12705</v>
      </c>
      <c r="BJ274" s="262">
        <v>0.11549999999999999</v>
      </c>
      <c r="BK274" s="262">
        <v>7.425000000000001E-2</v>
      </c>
      <c r="BL274" s="262">
        <v>8.0850000000000005E-2</v>
      </c>
      <c r="BM274" s="262">
        <v>0.12705</v>
      </c>
      <c r="BN274" s="262">
        <v>0.11715</v>
      </c>
      <c r="BO274" s="262">
        <v>0.11055000000000001</v>
      </c>
      <c r="BP274" s="262">
        <v>8.4150000000000003E-2</v>
      </c>
    </row>
    <row r="275" spans="2:68" x14ac:dyDescent="0.25">
      <c r="C275" s="254" t="s">
        <v>778</v>
      </c>
      <c r="D275" s="255">
        <f t="shared" si="19"/>
        <v>8.1949904573186655E-2</v>
      </c>
      <c r="E275" s="260">
        <f t="shared" si="20"/>
        <v>1571.5533200000004</v>
      </c>
      <c r="F275" s="255">
        <f t="shared" si="21"/>
        <v>8.3804261651270501E-2</v>
      </c>
      <c r="G275" s="260">
        <f t="shared" si="22"/>
        <v>4337314.7030400001</v>
      </c>
      <c r="H275" s="255">
        <f t="shared" si="23"/>
        <v>0.2035273168842274</v>
      </c>
      <c r="I275" s="260">
        <f t="shared" si="24"/>
        <v>97.787275919451133</v>
      </c>
      <c r="J275" s="262">
        <v>9.085E-2</v>
      </c>
      <c r="K275" s="262">
        <v>9.085E-2</v>
      </c>
      <c r="L275" s="262">
        <v>9.085E-2</v>
      </c>
      <c r="M275" s="262">
        <v>0.10744000000000001</v>
      </c>
      <c r="N275" s="262">
        <v>0.11613</v>
      </c>
      <c r="O275" s="262">
        <v>0.10744000000000001</v>
      </c>
      <c r="P275" s="262">
        <v>8.9269999999999988E-2</v>
      </c>
      <c r="Q275" s="262">
        <v>0.10744000000000001</v>
      </c>
      <c r="R275" s="262">
        <v>0.10980999999999999</v>
      </c>
      <c r="S275" s="262">
        <v>0.11218</v>
      </c>
      <c r="T275" s="262">
        <v>0.10586000000000001</v>
      </c>
      <c r="U275" s="262">
        <v>0.11218</v>
      </c>
      <c r="V275" s="262">
        <v>7.0309999999999997E-2</v>
      </c>
      <c r="W275" s="262">
        <v>7.4259999999999993E-2</v>
      </c>
      <c r="X275" s="262">
        <v>5.8459999999999998E-2</v>
      </c>
      <c r="Y275" s="262">
        <v>7.5049999999999992E-2</v>
      </c>
      <c r="Z275" s="262">
        <v>5.3720000000000004E-2</v>
      </c>
      <c r="AA275" s="262">
        <v>9.6379999999999993E-2</v>
      </c>
      <c r="AB275" s="262">
        <v>7.4259999999999993E-2</v>
      </c>
      <c r="AC275" s="262">
        <v>5.688E-2</v>
      </c>
      <c r="AD275" s="262">
        <v>0.10507000000000001</v>
      </c>
      <c r="AE275" s="262">
        <v>0.10507000000000001</v>
      </c>
      <c r="AF275" s="262">
        <v>0.10744000000000001</v>
      </c>
      <c r="AG275" s="262">
        <v>0.10744000000000001</v>
      </c>
      <c r="AH275" s="262">
        <v>7.2680000000000008E-2</v>
      </c>
      <c r="AI275" s="262">
        <v>9.8750000000000004E-2</v>
      </c>
      <c r="AJ275" s="262">
        <v>0.10033</v>
      </c>
      <c r="AK275" s="262">
        <v>8.295000000000001E-2</v>
      </c>
      <c r="AL275" s="262">
        <v>9.8750000000000004E-2</v>
      </c>
      <c r="AM275" s="262">
        <v>0.10586000000000001</v>
      </c>
      <c r="AN275" s="262">
        <v>7.1099999999999997E-2</v>
      </c>
      <c r="AO275" s="262">
        <v>9.7170000000000006E-2</v>
      </c>
      <c r="AP275" s="262">
        <v>9.6379999999999993E-2</v>
      </c>
      <c r="AQ275" s="262">
        <v>4.7399999999999998E-2</v>
      </c>
      <c r="AR275" s="262">
        <v>4.7399999999999998E-2</v>
      </c>
      <c r="AS275" s="262">
        <v>4.6609999999999999E-2</v>
      </c>
      <c r="AT275" s="262">
        <v>7.5049999999999992E-2</v>
      </c>
      <c r="AU275" s="262">
        <v>8.3740000000000009E-2</v>
      </c>
      <c r="AV275" s="262">
        <v>8.6110000000000006E-2</v>
      </c>
      <c r="AW275" s="262">
        <v>5.3720000000000004E-2</v>
      </c>
      <c r="AX275" s="262">
        <v>7.5840000000000005E-2</v>
      </c>
      <c r="AY275" s="262">
        <v>7.3470000000000008E-2</v>
      </c>
      <c r="AZ275" s="262">
        <v>7.1099999999999997E-2</v>
      </c>
      <c r="BA275" s="262">
        <v>6.8729999999999999E-2</v>
      </c>
      <c r="BB275" s="262">
        <v>6.3200000000000006E-2</v>
      </c>
      <c r="BC275" s="262">
        <v>5.5299999999999995E-2</v>
      </c>
      <c r="BD275" s="262">
        <v>6.3200000000000006E-2</v>
      </c>
      <c r="BE275" s="262">
        <v>6.241E-2</v>
      </c>
      <c r="BF275" s="262">
        <v>6.5570000000000003E-2</v>
      </c>
      <c r="BG275" s="262">
        <v>6.6360000000000002E-2</v>
      </c>
      <c r="BH275" s="262">
        <v>6.5570000000000003E-2</v>
      </c>
      <c r="BI275" s="262">
        <v>5.688E-2</v>
      </c>
      <c r="BJ275" s="262">
        <v>5.3720000000000004E-2</v>
      </c>
      <c r="BK275" s="262">
        <v>3.3180000000000001E-2</v>
      </c>
      <c r="BL275" s="262">
        <v>3.5549999999999998E-2</v>
      </c>
      <c r="BM275" s="262">
        <v>5.9249999999999997E-2</v>
      </c>
      <c r="BN275" s="262">
        <v>5.2140000000000006E-2</v>
      </c>
      <c r="BO275" s="262">
        <v>5.2140000000000006E-2</v>
      </c>
      <c r="BP275" s="262">
        <v>4.5029999999999994E-2</v>
      </c>
    </row>
    <row r="276" spans="2:68" x14ac:dyDescent="0.25">
      <c r="B276" s="254" t="s">
        <v>789</v>
      </c>
      <c r="C276" s="254" t="s">
        <v>775</v>
      </c>
      <c r="D276" s="255">
        <f t="shared" si="19"/>
        <v>6.0580977212285544E-3</v>
      </c>
      <c r="E276" s="260">
        <f t="shared" si="20"/>
        <v>116.17613999999999</v>
      </c>
      <c r="F276" s="255">
        <f t="shared" si="21"/>
        <v>6.97556239225741E-3</v>
      </c>
      <c r="G276" s="260">
        <f t="shared" si="22"/>
        <v>361022.32427999994</v>
      </c>
      <c r="H276" s="255">
        <f t="shared" si="23"/>
        <v>-0.28391865748668976</v>
      </c>
      <c r="I276" s="260">
        <f t="shared" si="24"/>
        <v>86.847445131489266</v>
      </c>
      <c r="J276" s="262">
        <v>1.1519999999999999E-2</v>
      </c>
      <c r="K276" s="262">
        <v>1.1519999999999999E-2</v>
      </c>
      <c r="L276" s="262">
        <v>1.1519999999999999E-2</v>
      </c>
      <c r="M276" s="262">
        <v>1.4100000000000001E-2</v>
      </c>
      <c r="N276" s="262">
        <v>1.2659999999999999E-2</v>
      </c>
      <c r="O276" s="262">
        <v>1.2659999999999999E-2</v>
      </c>
      <c r="P276" s="262">
        <v>1.2659999999999999E-2</v>
      </c>
      <c r="Q276" s="262">
        <v>1.2659999999999999E-2</v>
      </c>
      <c r="R276" s="262">
        <v>1.2659999999999999E-2</v>
      </c>
      <c r="S276" s="262">
        <v>1.1519999999999999E-2</v>
      </c>
      <c r="T276" s="262">
        <v>1.1519999999999999E-2</v>
      </c>
      <c r="U276" s="262">
        <v>1.1519999999999999E-2</v>
      </c>
      <c r="V276" s="262">
        <v>8.94E-3</v>
      </c>
      <c r="W276" s="262">
        <v>9.6600000000000002E-3</v>
      </c>
      <c r="X276" s="262">
        <v>1.1940000000000001E-2</v>
      </c>
      <c r="Y276" s="262">
        <v>9.6600000000000002E-3</v>
      </c>
      <c r="Z276" s="262">
        <v>9.6600000000000002E-3</v>
      </c>
      <c r="AA276" s="262">
        <v>7.4999999999999997E-3</v>
      </c>
      <c r="AB276" s="262">
        <v>7.4999999999999997E-3</v>
      </c>
      <c r="AC276" s="262">
        <v>7.4999999999999997E-3</v>
      </c>
      <c r="AD276" s="262">
        <v>1.1639999999999999E-2</v>
      </c>
      <c r="AE276" s="262">
        <v>7.3800000000000003E-3</v>
      </c>
      <c r="AF276" s="262">
        <v>7.3800000000000003E-3</v>
      </c>
      <c r="AG276" s="262">
        <v>6.7200000000000011E-3</v>
      </c>
      <c r="AH276" s="262">
        <v>6.0000000000000001E-3</v>
      </c>
      <c r="AI276" s="262">
        <v>6.0000000000000001E-3</v>
      </c>
      <c r="AJ276" s="262">
        <v>5.94E-3</v>
      </c>
      <c r="AK276" s="262">
        <v>5.94E-3</v>
      </c>
      <c r="AL276" s="262">
        <v>5.94E-3</v>
      </c>
      <c r="AM276" s="262">
        <v>5.94E-3</v>
      </c>
      <c r="AN276" s="262">
        <v>5.94E-3</v>
      </c>
      <c r="AO276" s="262">
        <v>5.2199999999999998E-3</v>
      </c>
      <c r="AP276" s="262">
        <v>5.2199999999999998E-3</v>
      </c>
      <c r="AQ276" s="262">
        <v>5.2199999999999998E-3</v>
      </c>
      <c r="AR276" s="262">
        <v>3.5399999999999997E-3</v>
      </c>
      <c r="AS276" s="262">
        <v>7.0799999999999995E-3</v>
      </c>
      <c r="AT276" s="262">
        <v>4.8600000000000006E-3</v>
      </c>
      <c r="AU276" s="262">
        <v>4.8600000000000006E-3</v>
      </c>
      <c r="AV276" s="262">
        <v>4.9199999999999999E-3</v>
      </c>
      <c r="AW276" s="262">
        <v>4.8600000000000006E-3</v>
      </c>
      <c r="AX276" s="262">
        <v>3.3000000000000004E-3</v>
      </c>
      <c r="AY276" s="262">
        <v>3.3000000000000004E-3</v>
      </c>
      <c r="AZ276" s="262">
        <v>3.3000000000000004E-3</v>
      </c>
      <c r="BA276" s="262">
        <v>2.5200000000000001E-3</v>
      </c>
      <c r="BB276" s="262">
        <v>3.3600000000000006E-3</v>
      </c>
      <c r="BC276" s="262">
        <v>3.5999999999999999E-3</v>
      </c>
      <c r="BD276" s="262">
        <v>3.5999999999999999E-3</v>
      </c>
      <c r="BE276" s="262">
        <v>3.5999999999999999E-3</v>
      </c>
      <c r="BF276" s="262">
        <v>5.5800000000000008E-3</v>
      </c>
      <c r="BG276" s="262">
        <v>4.0200000000000001E-3</v>
      </c>
      <c r="BH276" s="262">
        <v>4.0200000000000001E-3</v>
      </c>
      <c r="BI276" s="262">
        <v>3.2400000000000003E-3</v>
      </c>
      <c r="BJ276" s="262">
        <v>4.1999999999999997E-3</v>
      </c>
      <c r="BK276" s="262">
        <v>3.2400000000000003E-3</v>
      </c>
      <c r="BL276" s="262">
        <v>3.2400000000000003E-3</v>
      </c>
      <c r="BM276" s="262">
        <v>2.4000000000000002E-3</v>
      </c>
      <c r="BN276" s="262">
        <v>3.3000000000000004E-3</v>
      </c>
      <c r="BO276" s="262">
        <v>3.3000000000000004E-3</v>
      </c>
      <c r="BP276" s="262">
        <v>3.3000000000000004E-3</v>
      </c>
    </row>
    <row r="277" spans="2:68" x14ac:dyDescent="0.25">
      <c r="C277" s="254" t="s">
        <v>776</v>
      </c>
      <c r="D277" s="255">
        <f t="shared" si="19"/>
        <v>2.0214538248944053E-3</v>
      </c>
      <c r="E277" s="260">
        <f t="shared" si="20"/>
        <v>38.765420000000006</v>
      </c>
      <c r="F277" s="255">
        <f t="shared" si="21"/>
        <v>2.4560721939588799E-3</v>
      </c>
      <c r="G277" s="260">
        <f t="shared" si="22"/>
        <v>127114.75322000001</v>
      </c>
      <c r="H277" s="255">
        <f t="shared" si="23"/>
        <v>-0.34727133548415823</v>
      </c>
      <c r="I277" s="260">
        <f t="shared" si="24"/>
        <v>82.304332497493718</v>
      </c>
      <c r="J277" s="262">
        <v>9.8800000000000016E-3</v>
      </c>
      <c r="K277" s="262">
        <v>1.0960000000000001E-2</v>
      </c>
      <c r="L277" s="262">
        <v>9.8800000000000016E-3</v>
      </c>
      <c r="M277" s="262">
        <v>5.7599999999999995E-3</v>
      </c>
      <c r="N277" s="262">
        <v>4.9800000000000009E-3</v>
      </c>
      <c r="O277" s="262">
        <v>5.0800000000000003E-3</v>
      </c>
      <c r="P277" s="262">
        <v>5.0800000000000003E-3</v>
      </c>
      <c r="Q277" s="262">
        <v>5.0800000000000003E-3</v>
      </c>
      <c r="R277" s="262">
        <v>5.5799999999999999E-3</v>
      </c>
      <c r="S277" s="262">
        <v>3.5800000000000003E-3</v>
      </c>
      <c r="T277" s="262">
        <v>3.5800000000000003E-3</v>
      </c>
      <c r="U277" s="262">
        <v>3.5800000000000003E-3</v>
      </c>
      <c r="V277" s="262">
        <v>3.4199999999999999E-3</v>
      </c>
      <c r="W277" s="262">
        <v>3.7400000000000003E-3</v>
      </c>
      <c r="X277" s="262">
        <v>6.1200000000000004E-3</v>
      </c>
      <c r="Y277" s="262">
        <v>3.7400000000000003E-3</v>
      </c>
      <c r="Z277" s="262">
        <v>3.7400000000000003E-3</v>
      </c>
      <c r="AA277" s="262">
        <v>3.4199999999999999E-3</v>
      </c>
      <c r="AB277" s="262">
        <v>3.4399999999999999E-3</v>
      </c>
      <c r="AC277" s="262">
        <v>3.1800000000000001E-3</v>
      </c>
      <c r="AD277" s="262">
        <v>4.4200000000000003E-3</v>
      </c>
      <c r="AE277" s="262">
        <v>1.58E-3</v>
      </c>
      <c r="AF277" s="262">
        <v>1.92E-3</v>
      </c>
      <c r="AG277" s="262">
        <v>1.92E-3</v>
      </c>
      <c r="AH277" s="262">
        <v>1.92E-3</v>
      </c>
      <c r="AI277" s="262">
        <v>1.92E-3</v>
      </c>
      <c r="AJ277" s="262">
        <v>1.92E-3</v>
      </c>
      <c r="AK277" s="262">
        <v>1.92E-3</v>
      </c>
      <c r="AL277" s="262">
        <v>1.8600000000000001E-3</v>
      </c>
      <c r="AM277" s="262">
        <v>1.58E-3</v>
      </c>
      <c r="AN277" s="262">
        <v>1.58E-3</v>
      </c>
      <c r="AO277" s="262">
        <v>1.92E-3</v>
      </c>
      <c r="AP277" s="262">
        <v>1.72E-3</v>
      </c>
      <c r="AQ277" s="262">
        <v>1.74E-3</v>
      </c>
      <c r="AR277" s="262">
        <v>1.74E-3</v>
      </c>
      <c r="AS277" s="262">
        <v>2.48E-3</v>
      </c>
      <c r="AT277" s="262">
        <v>8.8000000000000003E-4</v>
      </c>
      <c r="AU277" s="262">
        <v>8.8000000000000003E-4</v>
      </c>
      <c r="AV277" s="262">
        <v>8.8000000000000003E-4</v>
      </c>
      <c r="AW277" s="262">
        <v>1.3000000000000002E-3</v>
      </c>
      <c r="AX277" s="262">
        <v>6.4000000000000005E-4</v>
      </c>
      <c r="AY277" s="262">
        <v>6.4000000000000005E-4</v>
      </c>
      <c r="AZ277" s="262">
        <v>6.4000000000000005E-4</v>
      </c>
      <c r="BA277" s="262">
        <v>5.9999999999999995E-4</v>
      </c>
      <c r="BB277" s="262">
        <v>8.0000000000000004E-4</v>
      </c>
      <c r="BC277" s="262">
        <v>8.0000000000000004E-4</v>
      </c>
      <c r="BD277" s="262">
        <v>8.0000000000000004E-4</v>
      </c>
      <c r="BE277" s="262">
        <v>8.0000000000000004E-4</v>
      </c>
      <c r="BF277" s="262">
        <v>2.8600000000000001E-3</v>
      </c>
      <c r="BG277" s="262">
        <v>1.1800000000000001E-3</v>
      </c>
      <c r="BH277" s="262">
        <v>8.8000000000000003E-4</v>
      </c>
      <c r="BI277" s="262">
        <v>9.6000000000000002E-4</v>
      </c>
      <c r="BJ277" s="262">
        <v>1.74E-3</v>
      </c>
      <c r="BK277" s="262">
        <v>1.1800000000000001E-3</v>
      </c>
      <c r="BL277" s="262">
        <v>1.1800000000000001E-3</v>
      </c>
      <c r="BM277" s="262">
        <v>1E-3</v>
      </c>
      <c r="BN277" s="262">
        <v>9.6000000000000002E-4</v>
      </c>
      <c r="BO277" s="262">
        <v>7.3999999999999999E-4</v>
      </c>
      <c r="BP277" s="262">
        <v>9.6000000000000002E-4</v>
      </c>
    </row>
    <row r="278" spans="2:68" x14ac:dyDescent="0.25">
      <c r="C278" s="254" t="s">
        <v>778</v>
      </c>
      <c r="D278" s="255">
        <f t="shared" si="19"/>
        <v>9.8759555717786891E-4</v>
      </c>
      <c r="E278" s="260">
        <f t="shared" si="20"/>
        <v>18.939119999999992</v>
      </c>
      <c r="F278" s="255">
        <f t="shared" si="21"/>
        <v>1.1112509706252306E-3</v>
      </c>
      <c r="G278" s="260">
        <f t="shared" si="22"/>
        <v>57513.127359999999</v>
      </c>
      <c r="H278" s="255">
        <f t="shared" si="23"/>
        <v>-0.32033571398486538</v>
      </c>
      <c r="I278" s="260">
        <f t="shared" si="24"/>
        <v>88.872413458699739</v>
      </c>
      <c r="J278" s="262">
        <v>1.6200000000000001E-3</v>
      </c>
      <c r="K278" s="262">
        <v>1.6200000000000001E-3</v>
      </c>
      <c r="L278" s="262">
        <v>1.8600000000000001E-3</v>
      </c>
      <c r="M278" s="262">
        <v>1.75E-3</v>
      </c>
      <c r="N278" s="262">
        <v>1.75E-3</v>
      </c>
      <c r="O278" s="262">
        <v>1.75E-3</v>
      </c>
      <c r="P278" s="262">
        <v>1.75E-3</v>
      </c>
      <c r="Q278" s="262">
        <v>1.75E-3</v>
      </c>
      <c r="R278" s="262">
        <v>1.75E-3</v>
      </c>
      <c r="S278" s="262">
        <v>1.4599999999999999E-3</v>
      </c>
      <c r="T278" s="262">
        <v>1.32E-3</v>
      </c>
      <c r="U278" s="262">
        <v>1.4599999999999999E-3</v>
      </c>
      <c r="V278" s="262">
        <v>1.4599999999999999E-3</v>
      </c>
      <c r="W278" s="262">
        <v>2.3600000000000001E-3</v>
      </c>
      <c r="X278" s="262">
        <v>2.3600000000000001E-3</v>
      </c>
      <c r="Y278" s="262">
        <v>3.2200000000000002E-3</v>
      </c>
      <c r="Z278" s="262">
        <v>3.1800000000000001E-3</v>
      </c>
      <c r="AA278" s="262">
        <v>1.4E-3</v>
      </c>
      <c r="AB278" s="262">
        <v>1.4E-3</v>
      </c>
      <c r="AC278" s="262">
        <v>1.4E-3</v>
      </c>
      <c r="AD278" s="262">
        <v>1E-3</v>
      </c>
      <c r="AE278" s="262">
        <v>1E-3</v>
      </c>
      <c r="AF278" s="262">
        <v>1E-3</v>
      </c>
      <c r="AG278" s="262">
        <v>1.58E-3</v>
      </c>
      <c r="AH278" s="262">
        <v>1E-3</v>
      </c>
      <c r="AI278" s="262">
        <v>7.3999999999999999E-4</v>
      </c>
      <c r="AJ278" s="262">
        <v>1E-3</v>
      </c>
      <c r="AK278" s="262">
        <v>1E-3</v>
      </c>
      <c r="AL278" s="262">
        <v>8.8000000000000003E-4</v>
      </c>
      <c r="AM278" s="262">
        <v>9.6000000000000002E-4</v>
      </c>
      <c r="AN278" s="262">
        <v>9.6000000000000002E-4</v>
      </c>
      <c r="AO278" s="262">
        <v>1E-3</v>
      </c>
      <c r="AP278" s="262">
        <v>1E-3</v>
      </c>
      <c r="AQ278" s="262">
        <v>7.1000000000000002E-4</v>
      </c>
      <c r="AR278" s="262">
        <v>7.1000000000000002E-4</v>
      </c>
      <c r="AS278" s="262">
        <v>7.8000000000000009E-4</v>
      </c>
      <c r="AT278" s="262">
        <v>6.8999999999999997E-4</v>
      </c>
      <c r="AU278" s="262">
        <v>6.8999999999999997E-4</v>
      </c>
      <c r="AV278" s="262">
        <v>6.8999999999999997E-4</v>
      </c>
      <c r="AW278" s="262">
        <v>6.8999999999999997E-4</v>
      </c>
      <c r="AX278" s="262">
        <v>4.6000000000000001E-4</v>
      </c>
      <c r="AY278" s="262">
        <v>5.5000000000000003E-4</v>
      </c>
      <c r="AZ278" s="262">
        <v>5.5000000000000003E-4</v>
      </c>
      <c r="BA278" s="262">
        <v>5.5000000000000003E-4</v>
      </c>
      <c r="BB278" s="262">
        <v>6.6E-4</v>
      </c>
      <c r="BC278" s="262">
        <v>6.8999999999999997E-4</v>
      </c>
      <c r="BD278" s="262">
        <v>6.8999999999999997E-4</v>
      </c>
      <c r="BE278" s="262">
        <v>6.8999999999999997E-4</v>
      </c>
      <c r="BF278" s="262">
        <v>8.0000000000000004E-4</v>
      </c>
      <c r="BG278" s="262">
        <v>8.1999999999999998E-4</v>
      </c>
      <c r="BH278" s="262">
        <v>7.9000000000000001E-4</v>
      </c>
      <c r="BI278" s="262">
        <v>8.0000000000000004E-4</v>
      </c>
      <c r="BJ278" s="262">
        <v>8.0000000000000004E-4</v>
      </c>
      <c r="BK278" s="262">
        <v>8.0000000000000004E-4</v>
      </c>
      <c r="BL278" s="262">
        <v>8.0000000000000004E-4</v>
      </c>
      <c r="BM278" s="262">
        <v>8.0000000000000004E-4</v>
      </c>
      <c r="BN278" s="262">
        <v>5.3000000000000009E-4</v>
      </c>
      <c r="BO278" s="262">
        <v>6.8000000000000005E-4</v>
      </c>
      <c r="BP278" s="262">
        <v>6.8000000000000005E-4</v>
      </c>
    </row>
    <row r="279" spans="2:68" x14ac:dyDescent="0.25">
      <c r="B279" s="254" t="s">
        <v>790</v>
      </c>
      <c r="C279" s="254" t="s">
        <v>775</v>
      </c>
      <c r="D279" s="255">
        <f t="shared" si="19"/>
        <v>7.9570485477394818E-3</v>
      </c>
      <c r="E279" s="260">
        <f t="shared" si="20"/>
        <v>152.59232000000003</v>
      </c>
      <c r="F279" s="255">
        <f t="shared" si="21"/>
        <v>8.1258945074224251E-3</v>
      </c>
      <c r="G279" s="260">
        <f t="shared" si="22"/>
        <v>420558.10799999983</v>
      </c>
      <c r="H279" s="255">
        <f t="shared" si="23"/>
        <v>-0.16673323952692476</v>
      </c>
      <c r="I279" s="260">
        <f t="shared" si="24"/>
        <v>97.922124640816904</v>
      </c>
      <c r="J279" s="262">
        <v>8.0000000000000002E-3</v>
      </c>
      <c r="K279" s="262">
        <v>8.0000000000000002E-3</v>
      </c>
      <c r="L279" s="262">
        <v>8.0000000000000002E-3</v>
      </c>
      <c r="M279" s="262">
        <v>7.8399999999999997E-3</v>
      </c>
      <c r="N279" s="262">
        <v>8.0000000000000002E-3</v>
      </c>
      <c r="O279" s="262">
        <v>0.01</v>
      </c>
      <c r="P279" s="262">
        <v>8.0000000000000002E-3</v>
      </c>
      <c r="Q279" s="262">
        <v>8.0000000000000002E-3</v>
      </c>
      <c r="R279" s="262">
        <v>8.0000000000000002E-3</v>
      </c>
      <c r="S279" s="262">
        <v>7.7599999999999995E-3</v>
      </c>
      <c r="T279" s="262">
        <v>7.7599999999999995E-3</v>
      </c>
      <c r="U279" s="262">
        <v>6.4800000000000005E-3</v>
      </c>
      <c r="V279" s="262">
        <v>7.7599999999999995E-3</v>
      </c>
      <c r="W279" s="262">
        <v>9.8399999999999998E-3</v>
      </c>
      <c r="X279" s="262">
        <v>1.1039999999999999E-2</v>
      </c>
      <c r="Y279" s="262">
        <v>1.2E-2</v>
      </c>
      <c r="Z279" s="262">
        <v>0.01</v>
      </c>
      <c r="AA279" s="262">
        <v>9.1999999999999998E-3</v>
      </c>
      <c r="AB279" s="262">
        <v>9.1999999999999998E-3</v>
      </c>
      <c r="AC279" s="262">
        <v>8.5599999999999999E-3</v>
      </c>
      <c r="AD279" s="262">
        <v>7.4400000000000004E-3</v>
      </c>
      <c r="AE279" s="262">
        <v>7.4400000000000004E-3</v>
      </c>
      <c r="AF279" s="262">
        <v>6.5599999999999999E-3</v>
      </c>
      <c r="AG279" s="262">
        <v>9.92E-3</v>
      </c>
      <c r="AH279" s="262">
        <v>9.92E-3</v>
      </c>
      <c r="AI279" s="262">
        <v>9.92E-3</v>
      </c>
      <c r="AJ279" s="262">
        <v>8.0800000000000004E-3</v>
      </c>
      <c r="AK279" s="262">
        <v>9.5999999999999992E-3</v>
      </c>
      <c r="AL279" s="262">
        <v>8.0800000000000004E-3</v>
      </c>
      <c r="AM279" s="262">
        <v>5.4400000000000004E-3</v>
      </c>
      <c r="AN279" s="262">
        <v>5.5999999999999999E-3</v>
      </c>
      <c r="AO279" s="262">
        <v>8.2400000000000008E-3</v>
      </c>
      <c r="AP279" s="262">
        <v>8.0800000000000004E-3</v>
      </c>
      <c r="AQ279" s="262">
        <v>1.392E-2</v>
      </c>
      <c r="AR279" s="262">
        <v>9.2800000000000001E-3</v>
      </c>
      <c r="AS279" s="262">
        <v>1.6E-2</v>
      </c>
      <c r="AT279" s="262">
        <v>7.92E-3</v>
      </c>
      <c r="AU279" s="262">
        <v>7.92E-3</v>
      </c>
      <c r="AV279" s="262">
        <v>7.92E-3</v>
      </c>
      <c r="AW279" s="262">
        <v>8.320000000000001E-3</v>
      </c>
      <c r="AX279" s="262">
        <v>4.5599999999999998E-3</v>
      </c>
      <c r="AY279" s="262">
        <v>7.8399999999999997E-3</v>
      </c>
      <c r="AZ279" s="262">
        <v>7.28E-3</v>
      </c>
      <c r="BA279" s="262">
        <v>7.28E-3</v>
      </c>
      <c r="BB279" s="262">
        <v>5.3600000000000002E-3</v>
      </c>
      <c r="BC279" s="262">
        <v>6.4800000000000005E-3</v>
      </c>
      <c r="BD279" s="262">
        <v>6.4800000000000005E-3</v>
      </c>
      <c r="BE279" s="262">
        <v>6.4800000000000005E-3</v>
      </c>
      <c r="BF279" s="262">
        <v>8.0800000000000004E-3</v>
      </c>
      <c r="BG279" s="262">
        <v>8.0800000000000004E-3</v>
      </c>
      <c r="BH279" s="262">
        <v>8.0800000000000004E-3</v>
      </c>
      <c r="BI279" s="262">
        <v>8.0800000000000004E-3</v>
      </c>
      <c r="BJ279" s="262">
        <v>8.0800000000000004E-3</v>
      </c>
      <c r="BK279" s="262">
        <v>8.0800000000000004E-3</v>
      </c>
      <c r="BL279" s="262">
        <v>8.0800000000000004E-3</v>
      </c>
      <c r="BM279" s="262">
        <v>8.0800000000000004E-3</v>
      </c>
      <c r="BN279" s="262">
        <v>6.7200000000000003E-3</v>
      </c>
      <c r="BO279" s="262">
        <v>6.0000000000000001E-3</v>
      </c>
      <c r="BP279" s="262">
        <v>6.7200000000000003E-3</v>
      </c>
    </row>
    <row r="280" spans="2:68" x14ac:dyDescent="0.25">
      <c r="C280" s="254" t="s">
        <v>776</v>
      </c>
      <c r="D280" s="255">
        <f t="shared" si="19"/>
        <v>1.9766032226104188E-3</v>
      </c>
      <c r="E280" s="260">
        <f t="shared" si="20"/>
        <v>37.905320000000003</v>
      </c>
      <c r="F280" s="255">
        <f t="shared" si="21"/>
        <v>2.0288893898789116E-3</v>
      </c>
      <c r="G280" s="260">
        <f t="shared" si="22"/>
        <v>105005.77904000002</v>
      </c>
      <c r="H280" s="255">
        <f t="shared" si="23"/>
        <v>-0.15489716522273744</v>
      </c>
      <c r="I280" s="260">
        <f t="shared" si="24"/>
        <v>97.422916816987566</v>
      </c>
      <c r="J280" s="262">
        <v>1.92E-3</v>
      </c>
      <c r="K280" s="262">
        <v>1.92E-3</v>
      </c>
      <c r="L280" s="262">
        <v>1.92E-3</v>
      </c>
      <c r="M280" s="262">
        <v>1.98E-3</v>
      </c>
      <c r="N280" s="262">
        <v>1.58E-3</v>
      </c>
      <c r="O280" s="262">
        <v>1.98E-3</v>
      </c>
      <c r="P280" s="262">
        <v>1.98E-3</v>
      </c>
      <c r="Q280" s="262">
        <v>1.98E-3</v>
      </c>
      <c r="R280" s="262">
        <v>3.8400000000000001E-3</v>
      </c>
      <c r="S280" s="262">
        <v>1.32E-3</v>
      </c>
      <c r="T280" s="262">
        <v>1.32E-3</v>
      </c>
      <c r="U280" s="262">
        <v>1.32E-3</v>
      </c>
      <c r="V280" s="262">
        <v>1.1800000000000001E-3</v>
      </c>
      <c r="W280" s="262">
        <v>2.5600000000000002E-3</v>
      </c>
      <c r="X280" s="262">
        <v>2.5600000000000002E-3</v>
      </c>
      <c r="Y280" s="262">
        <v>2.5600000000000002E-3</v>
      </c>
      <c r="Z280" s="262">
        <v>1.48E-3</v>
      </c>
      <c r="AA280" s="262">
        <v>2.7200000000000002E-3</v>
      </c>
      <c r="AB280" s="262">
        <v>3.46E-3</v>
      </c>
      <c r="AC280" s="262">
        <v>2.7200000000000002E-3</v>
      </c>
      <c r="AD280" s="262">
        <v>3.0600000000000002E-3</v>
      </c>
      <c r="AE280" s="262">
        <v>2.0600000000000002E-3</v>
      </c>
      <c r="AF280" s="262">
        <v>2.0600000000000002E-3</v>
      </c>
      <c r="AG280" s="262">
        <v>1.98E-3</v>
      </c>
      <c r="AH280" s="262">
        <v>1.98E-3</v>
      </c>
      <c r="AI280" s="262">
        <v>1.98E-3</v>
      </c>
      <c r="AJ280" s="262">
        <v>1.98E-3</v>
      </c>
      <c r="AK280" s="262">
        <v>1.98E-3</v>
      </c>
      <c r="AL280" s="262">
        <v>1.98E-3</v>
      </c>
      <c r="AM280" s="262">
        <v>1.98E-3</v>
      </c>
      <c r="AN280" s="262">
        <v>1.98E-3</v>
      </c>
      <c r="AO280" s="262">
        <v>2.2799999999999999E-3</v>
      </c>
      <c r="AP280" s="262">
        <v>1.98E-3</v>
      </c>
      <c r="AQ280" s="262">
        <v>4.0800000000000003E-3</v>
      </c>
      <c r="AR280" s="262">
        <v>2.96E-3</v>
      </c>
      <c r="AS280" s="262">
        <v>2.96E-3</v>
      </c>
      <c r="AT280" s="262">
        <v>1.8600000000000001E-3</v>
      </c>
      <c r="AU280" s="262">
        <v>1.8600000000000001E-3</v>
      </c>
      <c r="AV280" s="262">
        <v>1.8600000000000001E-3</v>
      </c>
      <c r="AW280" s="262">
        <v>1.8600000000000001E-3</v>
      </c>
      <c r="AX280" s="262">
        <v>1.7600000000000001E-3</v>
      </c>
      <c r="AY280" s="262">
        <v>1.7600000000000001E-3</v>
      </c>
      <c r="AZ280" s="262">
        <v>1.7600000000000001E-3</v>
      </c>
      <c r="BA280" s="262">
        <v>1.7600000000000001E-3</v>
      </c>
      <c r="BB280" s="262">
        <v>1.3000000000000002E-3</v>
      </c>
      <c r="BC280" s="262">
        <v>1.3000000000000002E-3</v>
      </c>
      <c r="BD280" s="262">
        <v>1.3000000000000002E-3</v>
      </c>
      <c r="BE280" s="262">
        <v>1.3000000000000002E-3</v>
      </c>
      <c r="BF280" s="262">
        <v>2.1000000000000003E-3</v>
      </c>
      <c r="BG280" s="262">
        <v>1.98E-3</v>
      </c>
      <c r="BH280" s="262">
        <v>1.98E-3</v>
      </c>
      <c r="BI280" s="262">
        <v>1.9599999999999999E-3</v>
      </c>
      <c r="BJ280" s="262">
        <v>1.9599999999999999E-3</v>
      </c>
      <c r="BK280" s="262">
        <v>1.9599999999999999E-3</v>
      </c>
      <c r="BL280" s="262">
        <v>1.9599999999999999E-3</v>
      </c>
      <c r="BM280" s="262">
        <v>1.9599999999999999E-3</v>
      </c>
      <c r="BN280" s="262">
        <v>1.98E-3</v>
      </c>
      <c r="BO280" s="262">
        <v>1.98E-3</v>
      </c>
      <c r="BP280" s="262">
        <v>1.98E-3</v>
      </c>
    </row>
    <row r="281" spans="2:68" x14ac:dyDescent="0.25">
      <c r="C281" s="254" t="s">
        <v>778</v>
      </c>
      <c r="D281" s="255">
        <f t="shared" si="19"/>
        <v>2.9362955623924497E-3</v>
      </c>
      <c r="E281" s="260">
        <f t="shared" si="20"/>
        <v>56.309340000000006</v>
      </c>
      <c r="F281" s="255">
        <f t="shared" si="21"/>
        <v>3.0295763697630973E-3</v>
      </c>
      <c r="G281" s="260">
        <f t="shared" si="22"/>
        <v>156796.63389000003</v>
      </c>
      <c r="H281" s="255">
        <f t="shared" si="23"/>
        <v>-0.25403582836137018</v>
      </c>
      <c r="I281" s="260">
        <f t="shared" si="24"/>
        <v>96.920995017599054</v>
      </c>
      <c r="J281" s="262">
        <v>2.9099999999999998E-3</v>
      </c>
      <c r="K281" s="262">
        <v>2.9099999999999998E-3</v>
      </c>
      <c r="L281" s="262">
        <v>2.9099999999999998E-3</v>
      </c>
      <c r="M281" s="262">
        <v>2.9099999999999998E-3</v>
      </c>
      <c r="N281" s="262">
        <v>1.98E-3</v>
      </c>
      <c r="O281" s="262">
        <v>4.0200000000000001E-3</v>
      </c>
      <c r="P281" s="262">
        <v>2.9099999999999998E-3</v>
      </c>
      <c r="Q281" s="262">
        <v>2.9099999999999998E-3</v>
      </c>
      <c r="R281" s="262">
        <v>2.9099999999999998E-3</v>
      </c>
      <c r="S281" s="262">
        <v>2.5799999999999998E-3</v>
      </c>
      <c r="T281" s="262">
        <v>2.5799999999999998E-3</v>
      </c>
      <c r="U281" s="262">
        <v>1.5300000000000001E-3</v>
      </c>
      <c r="V281" s="262">
        <v>2.5799999999999998E-3</v>
      </c>
      <c r="W281" s="262">
        <v>3.3000000000000004E-3</v>
      </c>
      <c r="X281" s="262">
        <v>4.5599999999999998E-3</v>
      </c>
      <c r="Y281" s="262">
        <v>3.63E-3</v>
      </c>
      <c r="Z281" s="262">
        <v>3.63E-3</v>
      </c>
      <c r="AA281" s="262">
        <v>3.0600000000000002E-3</v>
      </c>
      <c r="AB281" s="262">
        <v>3.0600000000000002E-3</v>
      </c>
      <c r="AC281" s="262">
        <v>3.0600000000000002E-3</v>
      </c>
      <c r="AD281" s="262">
        <v>4.6500000000000005E-3</v>
      </c>
      <c r="AE281" s="262">
        <v>3.1800000000000001E-3</v>
      </c>
      <c r="AF281" s="262">
        <v>3.1800000000000001E-3</v>
      </c>
      <c r="AG281" s="262">
        <v>3.0600000000000002E-3</v>
      </c>
      <c r="AH281" s="262">
        <v>3.0600000000000002E-3</v>
      </c>
      <c r="AI281" s="262">
        <v>3.0600000000000002E-3</v>
      </c>
      <c r="AJ281" s="262">
        <v>3.0600000000000002E-3</v>
      </c>
      <c r="AK281" s="262">
        <v>2.7000000000000001E-3</v>
      </c>
      <c r="AL281" s="262">
        <v>3.0600000000000002E-3</v>
      </c>
      <c r="AM281" s="262">
        <v>3.0600000000000002E-3</v>
      </c>
      <c r="AN281" s="262">
        <v>3.0600000000000002E-3</v>
      </c>
      <c r="AO281" s="262">
        <v>3.7799999999999999E-3</v>
      </c>
      <c r="AP281" s="262">
        <v>3.0600000000000002E-3</v>
      </c>
      <c r="AQ281" s="262">
        <v>5.3400000000000001E-3</v>
      </c>
      <c r="AR281" s="262">
        <v>4.3200000000000001E-3</v>
      </c>
      <c r="AS281" s="262">
        <v>4.3200000000000001E-3</v>
      </c>
      <c r="AT281" s="262">
        <v>3.0600000000000002E-3</v>
      </c>
      <c r="AU281" s="262">
        <v>3.0600000000000002E-3</v>
      </c>
      <c r="AV281" s="262">
        <v>3.0600000000000002E-3</v>
      </c>
      <c r="AW281" s="262">
        <v>3.0600000000000002E-3</v>
      </c>
      <c r="AX281" s="262">
        <v>2.7600000000000003E-3</v>
      </c>
      <c r="AY281" s="262">
        <v>3.15E-3</v>
      </c>
      <c r="AZ281" s="262">
        <v>3.0600000000000002E-3</v>
      </c>
      <c r="BA281" s="262">
        <v>3.0600000000000002E-3</v>
      </c>
      <c r="BB281" s="262">
        <v>1.7699999999999999E-3</v>
      </c>
      <c r="BC281" s="262">
        <v>2.5799999999999998E-3</v>
      </c>
      <c r="BD281" s="262">
        <v>2.4599999999999999E-3</v>
      </c>
      <c r="BE281" s="262">
        <v>2.7000000000000001E-3</v>
      </c>
      <c r="BF281" s="262">
        <v>3.9300000000000003E-3</v>
      </c>
      <c r="BG281" s="262">
        <v>3.0600000000000002E-3</v>
      </c>
      <c r="BH281" s="262">
        <v>3.0600000000000002E-3</v>
      </c>
      <c r="BI281" s="262">
        <v>2.7300000000000002E-3</v>
      </c>
      <c r="BJ281" s="262">
        <v>2.4300000000000003E-3</v>
      </c>
      <c r="BK281" s="262">
        <v>2.7300000000000002E-3</v>
      </c>
      <c r="BL281" s="262">
        <v>2.7300000000000002E-3</v>
      </c>
      <c r="BM281" s="262">
        <v>2.7300000000000002E-3</v>
      </c>
      <c r="BN281" s="262">
        <v>2.2200000000000002E-3</v>
      </c>
      <c r="BO281" s="262">
        <v>3.0600000000000002E-3</v>
      </c>
      <c r="BP281" s="262">
        <v>3.0600000000000002E-3</v>
      </c>
    </row>
    <row r="282" spans="2:68" x14ac:dyDescent="0.25">
      <c r="B282" s="254" t="s">
        <v>791</v>
      </c>
      <c r="C282" s="254" t="s">
        <v>792</v>
      </c>
      <c r="D282" s="264">
        <f t="shared" si="19"/>
        <v>293.62169568232787</v>
      </c>
      <c r="E282" s="260"/>
      <c r="F282" s="264">
        <f t="shared" si="21"/>
        <v>296.07925108096367</v>
      </c>
      <c r="G282" s="260"/>
      <c r="H282" s="255">
        <f t="shared" si="23"/>
        <v>-0.18592347494842096</v>
      </c>
      <c r="I282" s="260">
        <f t="shared" si="24"/>
        <v>99.169967030900182</v>
      </c>
      <c r="J282" s="265">
        <v>370.08125000000001</v>
      </c>
      <c r="K282" s="265">
        <v>367.12059999999997</v>
      </c>
      <c r="L282" s="265">
        <v>355.27799999999996</v>
      </c>
      <c r="M282" s="265">
        <v>316.78955000000002</v>
      </c>
      <c r="N282" s="265">
        <v>331.59280000000001</v>
      </c>
      <c r="O282" s="265">
        <v>340.47474999999997</v>
      </c>
      <c r="P282" s="265">
        <v>340.47474999999997</v>
      </c>
      <c r="Q282" s="265">
        <v>334.55344999999994</v>
      </c>
      <c r="R282" s="265">
        <v>364.15994999999998</v>
      </c>
      <c r="S282" s="265">
        <v>319.75020000000001</v>
      </c>
      <c r="T282" s="265">
        <v>290.14369999999997</v>
      </c>
      <c r="U282" s="265">
        <v>272.37979999999999</v>
      </c>
      <c r="V282" s="265">
        <v>281.26175000000001</v>
      </c>
      <c r="W282" s="265">
        <v>352.31734999999998</v>
      </c>
      <c r="X282" s="265">
        <v>373.0419</v>
      </c>
      <c r="Y282" s="265">
        <v>370.08125000000001</v>
      </c>
      <c r="Z282" s="265">
        <v>355.27799999999996</v>
      </c>
      <c r="AA282" s="265">
        <v>337.51409999999998</v>
      </c>
      <c r="AB282" s="265">
        <v>340.47474999999997</v>
      </c>
      <c r="AC282" s="265">
        <v>334.55344999999994</v>
      </c>
      <c r="AD282" s="265">
        <v>301.98630000000003</v>
      </c>
      <c r="AE282" s="265">
        <v>310.86824999999999</v>
      </c>
      <c r="AF282" s="265">
        <v>278.30109999999996</v>
      </c>
      <c r="AG282" s="265">
        <v>299.02564999999998</v>
      </c>
      <c r="AH282" s="265">
        <v>299.02564999999998</v>
      </c>
      <c r="AI282" s="265">
        <v>304.94695000000002</v>
      </c>
      <c r="AJ282" s="265">
        <v>266.45850000000002</v>
      </c>
      <c r="AK282" s="265">
        <v>301.98630000000003</v>
      </c>
      <c r="AL282" s="265">
        <v>301.98630000000003</v>
      </c>
      <c r="AM282" s="265">
        <v>248.69459999999998</v>
      </c>
      <c r="AN282" s="265">
        <v>222.04874999999998</v>
      </c>
      <c r="AO282" s="265">
        <v>307.9076</v>
      </c>
      <c r="AP282" s="265">
        <v>299.02564999999998</v>
      </c>
      <c r="AQ282" s="265">
        <v>296.065</v>
      </c>
      <c r="AR282" s="265">
        <v>301.98630000000003</v>
      </c>
      <c r="AS282" s="265">
        <v>316.78955000000002</v>
      </c>
      <c r="AT282" s="265">
        <v>293.10435000000001</v>
      </c>
      <c r="AU282" s="265">
        <v>266.45850000000002</v>
      </c>
      <c r="AV282" s="265">
        <v>269.41915</v>
      </c>
      <c r="AW282" s="265">
        <v>272.37979999999999</v>
      </c>
      <c r="AX282" s="265">
        <v>287.18304999999998</v>
      </c>
      <c r="AY282" s="265">
        <v>287.18304999999998</v>
      </c>
      <c r="AZ282" s="265">
        <v>269.41915</v>
      </c>
      <c r="BA282" s="265">
        <v>254.61589999999998</v>
      </c>
      <c r="BB282" s="265">
        <v>242.77329999999998</v>
      </c>
      <c r="BC282" s="265">
        <v>227.97005000000001</v>
      </c>
      <c r="BD282" s="265">
        <v>254.61589999999998</v>
      </c>
      <c r="BE282" s="265">
        <v>251.65525</v>
      </c>
      <c r="BF282" s="265">
        <v>293.10435000000001</v>
      </c>
      <c r="BG282" s="265">
        <v>287.18304999999998</v>
      </c>
      <c r="BH282" s="265">
        <v>269.41915</v>
      </c>
      <c r="BI282" s="265">
        <v>266.45850000000002</v>
      </c>
      <c r="BJ282" s="265">
        <v>307.9076</v>
      </c>
      <c r="BK282" s="265">
        <v>304.94695000000002</v>
      </c>
      <c r="BL282" s="265">
        <v>301.98630000000003</v>
      </c>
      <c r="BM282" s="265">
        <v>272.37979999999999</v>
      </c>
      <c r="BN282" s="265">
        <v>278.30109999999996</v>
      </c>
      <c r="BO282" s="265">
        <v>254.61589999999998</v>
      </c>
      <c r="BP282" s="265">
        <v>251.65525</v>
      </c>
    </row>
    <row r="283" spans="2:68" x14ac:dyDescent="0.25">
      <c r="C283" s="254" t="s">
        <v>793</v>
      </c>
      <c r="D283" s="264">
        <f t="shared" si="19"/>
        <v>37.062316003545916</v>
      </c>
      <c r="E283" s="260"/>
      <c r="F283" s="264">
        <f t="shared" si="21"/>
        <v>37.134542683006373</v>
      </c>
      <c r="G283" s="260"/>
      <c r="H283" s="255">
        <f t="shared" si="23"/>
        <v>0.10433332912773717</v>
      </c>
      <c r="I283" s="260">
        <f t="shared" si="24"/>
        <v>99.80550001631363</v>
      </c>
      <c r="J283" s="265">
        <v>42.385199999999998</v>
      </c>
      <c r="K283" s="265">
        <v>40.526200000000003</v>
      </c>
      <c r="L283" s="265">
        <v>42.756999999999998</v>
      </c>
      <c r="M283" s="265">
        <v>40.898000000000003</v>
      </c>
      <c r="N283" s="265">
        <v>40.898000000000003</v>
      </c>
      <c r="O283" s="265">
        <v>40.898000000000003</v>
      </c>
      <c r="P283" s="265">
        <v>39.410800000000002</v>
      </c>
      <c r="Q283" s="265">
        <v>41.269800000000004</v>
      </c>
      <c r="R283" s="265">
        <v>43.128799999999998</v>
      </c>
      <c r="S283" s="265">
        <v>40.154400000000003</v>
      </c>
      <c r="T283" s="265">
        <v>38.295400000000001</v>
      </c>
      <c r="U283" s="265">
        <v>38.667200000000001</v>
      </c>
      <c r="V283" s="265">
        <v>36.064599999999999</v>
      </c>
      <c r="W283" s="265">
        <v>39.410800000000002</v>
      </c>
      <c r="X283" s="265">
        <v>34.205600000000004</v>
      </c>
      <c r="Y283" s="265">
        <v>36.808199999999999</v>
      </c>
      <c r="Z283" s="265">
        <v>34.949199999999998</v>
      </c>
      <c r="AA283" s="265">
        <v>39.410800000000002</v>
      </c>
      <c r="AB283" s="265">
        <v>35.320999999999998</v>
      </c>
      <c r="AC283" s="265">
        <v>36.436399999999999</v>
      </c>
      <c r="AD283" s="265">
        <v>39.782600000000002</v>
      </c>
      <c r="AE283" s="265">
        <v>42.013399999999997</v>
      </c>
      <c r="AF283" s="265">
        <v>38.295400000000001</v>
      </c>
      <c r="AG283" s="265">
        <v>39.039000000000001</v>
      </c>
      <c r="AH283" s="265">
        <v>37.9236</v>
      </c>
      <c r="AI283" s="265">
        <v>37.9236</v>
      </c>
      <c r="AJ283" s="265">
        <v>36.808199999999999</v>
      </c>
      <c r="AK283" s="265">
        <v>38.295400000000001</v>
      </c>
      <c r="AL283" s="265">
        <v>39.039000000000001</v>
      </c>
      <c r="AM283" s="265">
        <v>36.064599999999999</v>
      </c>
      <c r="AN283" s="265">
        <v>33.090200000000003</v>
      </c>
      <c r="AO283" s="265">
        <v>35.692799999999998</v>
      </c>
      <c r="AP283" s="265">
        <v>36.808199999999999</v>
      </c>
      <c r="AQ283" s="265">
        <v>30.1158</v>
      </c>
      <c r="AR283" s="265">
        <v>30.859399999999997</v>
      </c>
      <c r="AS283" s="265">
        <v>33.090200000000003</v>
      </c>
      <c r="AT283" s="265">
        <v>36.808199999999999</v>
      </c>
      <c r="AU283" s="265">
        <v>36.436399999999999</v>
      </c>
      <c r="AV283" s="265">
        <v>36.064599999999999</v>
      </c>
      <c r="AW283" s="265">
        <v>35.692799999999998</v>
      </c>
      <c r="AX283" s="265">
        <v>37.5518</v>
      </c>
      <c r="AY283" s="265">
        <v>36.808199999999999</v>
      </c>
      <c r="AZ283" s="265">
        <v>36.064599999999999</v>
      </c>
      <c r="BA283" s="265">
        <v>35.692799999999998</v>
      </c>
      <c r="BB283" s="265">
        <v>32.718400000000003</v>
      </c>
      <c r="BC283" s="265">
        <v>30.487599999999997</v>
      </c>
      <c r="BD283" s="265">
        <v>34.949199999999998</v>
      </c>
      <c r="BE283" s="265">
        <v>34.205600000000004</v>
      </c>
      <c r="BF283" s="265">
        <v>34.577400000000004</v>
      </c>
      <c r="BG283" s="265">
        <v>34.577400000000004</v>
      </c>
      <c r="BH283" s="265">
        <v>33.462000000000003</v>
      </c>
      <c r="BI283" s="265">
        <v>35.320999999999998</v>
      </c>
      <c r="BJ283" s="265">
        <v>36.436399999999999</v>
      </c>
      <c r="BK283" s="265">
        <v>34.577400000000004</v>
      </c>
      <c r="BL283" s="265">
        <v>35.692799999999998</v>
      </c>
      <c r="BM283" s="265">
        <v>35.320999999999998</v>
      </c>
      <c r="BN283" s="265">
        <v>34.949199999999998</v>
      </c>
      <c r="BO283" s="265">
        <v>33.462000000000003</v>
      </c>
      <c r="BP283" s="265">
        <v>32.346600000000002</v>
      </c>
    </row>
    <row r="284" spans="2:68" x14ac:dyDescent="0.25">
      <c r="C284" s="254" t="s">
        <v>794</v>
      </c>
      <c r="D284" s="264">
        <f t="shared" si="19"/>
        <v>14.61350686603744</v>
      </c>
      <c r="E284" s="260"/>
      <c r="F284" s="264">
        <f t="shared" si="21"/>
        <v>14.500934245412358</v>
      </c>
      <c r="G284" s="260"/>
      <c r="H284" s="255">
        <f t="shared" si="23"/>
        <v>3.1623185989865368E-2</v>
      </c>
      <c r="I284" s="260">
        <f t="shared" si="24"/>
        <v>100.77631288246616</v>
      </c>
      <c r="J284" s="265">
        <v>12.91301</v>
      </c>
      <c r="K284" s="265">
        <v>13.203190000000001</v>
      </c>
      <c r="L284" s="265">
        <v>13.493370000000001</v>
      </c>
      <c r="M284" s="265">
        <v>13.058100000000001</v>
      </c>
      <c r="N284" s="265">
        <v>13.493370000000001</v>
      </c>
      <c r="O284" s="265">
        <v>14.073729999999999</v>
      </c>
      <c r="P284" s="265">
        <v>13.92864</v>
      </c>
      <c r="Q284" s="265">
        <v>13.203190000000001</v>
      </c>
      <c r="R284" s="265">
        <v>14.073729999999999</v>
      </c>
      <c r="S284" s="265">
        <v>13.493370000000001</v>
      </c>
      <c r="T284" s="265">
        <v>13.348280000000001</v>
      </c>
      <c r="U284" s="265">
        <v>12.477740000000001</v>
      </c>
      <c r="V284" s="265">
        <v>13.78355</v>
      </c>
      <c r="W284" s="265">
        <v>13.493370000000001</v>
      </c>
      <c r="X284" s="265">
        <v>14.509</v>
      </c>
      <c r="Y284" s="265">
        <v>13.63846</v>
      </c>
      <c r="Z284" s="265">
        <v>14.218820000000001</v>
      </c>
      <c r="AA284" s="265">
        <v>14.218820000000001</v>
      </c>
      <c r="AB284" s="265">
        <v>14.79918</v>
      </c>
      <c r="AC284" s="265">
        <v>13.348280000000001</v>
      </c>
      <c r="AD284" s="265">
        <v>13.78355</v>
      </c>
      <c r="AE284" s="265">
        <v>13.78355</v>
      </c>
      <c r="AF284" s="265">
        <v>13.348280000000001</v>
      </c>
      <c r="AG284" s="265">
        <v>13.493370000000001</v>
      </c>
      <c r="AH284" s="265">
        <v>12.76792</v>
      </c>
      <c r="AI284" s="265">
        <v>14.073729999999999</v>
      </c>
      <c r="AJ284" s="265">
        <v>13.493370000000001</v>
      </c>
      <c r="AK284" s="265">
        <v>13.203190000000001</v>
      </c>
      <c r="AL284" s="265">
        <v>13.63846</v>
      </c>
      <c r="AM284" s="265">
        <v>12.76792</v>
      </c>
      <c r="AN284" s="265">
        <v>12.76792</v>
      </c>
      <c r="AO284" s="265">
        <v>14.65409</v>
      </c>
      <c r="AP284" s="265">
        <v>14.363910000000001</v>
      </c>
      <c r="AQ284" s="265">
        <v>16.250080000000001</v>
      </c>
      <c r="AR284" s="265">
        <v>14.65409</v>
      </c>
      <c r="AS284" s="265">
        <v>15.959900000000001</v>
      </c>
      <c r="AT284" s="265">
        <v>14.65409</v>
      </c>
      <c r="AU284" s="265">
        <v>14.65409</v>
      </c>
      <c r="AV284" s="265">
        <v>14.944270000000001</v>
      </c>
      <c r="AW284" s="265">
        <v>14.509</v>
      </c>
      <c r="AX284" s="265">
        <v>14.79918</v>
      </c>
      <c r="AY284" s="265">
        <v>15.234450000000001</v>
      </c>
      <c r="AZ284" s="265">
        <v>15.089360000000001</v>
      </c>
      <c r="BA284" s="265">
        <v>16.68535</v>
      </c>
      <c r="BB284" s="265">
        <v>16.250080000000001</v>
      </c>
      <c r="BC284" s="265">
        <v>16.830439999999999</v>
      </c>
      <c r="BD284" s="265">
        <v>15.814810000000001</v>
      </c>
      <c r="BE284" s="265">
        <v>17.265709999999999</v>
      </c>
      <c r="BF284" s="265">
        <v>15.814810000000001</v>
      </c>
      <c r="BG284" s="265">
        <v>15.37954</v>
      </c>
      <c r="BH284" s="265">
        <v>15.814810000000001</v>
      </c>
      <c r="BI284" s="265">
        <v>17.410799999999998</v>
      </c>
      <c r="BJ284" s="265">
        <v>13.348280000000001</v>
      </c>
      <c r="BK284" s="265">
        <v>14.65409</v>
      </c>
      <c r="BL284" s="265">
        <v>14.65409</v>
      </c>
      <c r="BM284" s="265">
        <v>16.68535</v>
      </c>
      <c r="BN284" s="265">
        <v>17.410799999999998</v>
      </c>
      <c r="BO284" s="265">
        <v>17.555890000000002</v>
      </c>
      <c r="BP284" s="265">
        <v>18.716609999999999</v>
      </c>
    </row>
    <row r="285" spans="2:68" x14ac:dyDescent="0.25">
      <c r="C285" s="254" t="s">
        <v>795</v>
      </c>
      <c r="D285" s="264">
        <f t="shared" si="19"/>
        <v>23.824595117067322</v>
      </c>
      <c r="E285" s="260"/>
      <c r="F285" s="264">
        <f t="shared" si="21"/>
        <v>24.102430419967028</v>
      </c>
      <c r="G285" s="260"/>
      <c r="H285" s="255">
        <f t="shared" si="23"/>
        <v>-1.54992655633923E-2</v>
      </c>
      <c r="I285" s="260">
        <f t="shared" si="24"/>
        <v>98.847272668944029</v>
      </c>
      <c r="J285" s="265">
        <v>30.609539999999999</v>
      </c>
      <c r="K285" s="265">
        <v>29.404440000000001</v>
      </c>
      <c r="L285" s="265">
        <v>31.09158</v>
      </c>
      <c r="M285" s="265">
        <v>27.235259999999997</v>
      </c>
      <c r="N285" s="265">
        <v>28.440359999999998</v>
      </c>
      <c r="O285" s="265">
        <v>30.850560000000002</v>
      </c>
      <c r="P285" s="265">
        <v>28.681380000000001</v>
      </c>
      <c r="Q285" s="265">
        <v>29.404440000000001</v>
      </c>
      <c r="R285" s="265">
        <v>33.260759999999998</v>
      </c>
      <c r="S285" s="265">
        <v>26.994240000000001</v>
      </c>
      <c r="T285" s="265">
        <v>25.548120000000001</v>
      </c>
      <c r="U285" s="265">
        <v>21.93282</v>
      </c>
      <c r="V285" s="265">
        <v>22.173840000000002</v>
      </c>
      <c r="W285" s="265">
        <v>29.163419999999999</v>
      </c>
      <c r="X285" s="265">
        <v>26.030160000000002</v>
      </c>
      <c r="Y285" s="265">
        <v>26.753220000000002</v>
      </c>
      <c r="Z285" s="265">
        <v>24.825060000000001</v>
      </c>
      <c r="AA285" s="265">
        <v>29.163419999999999</v>
      </c>
      <c r="AB285" s="265">
        <v>26.271180000000001</v>
      </c>
      <c r="AC285" s="265">
        <v>24.825060000000001</v>
      </c>
      <c r="AD285" s="265">
        <v>25.548120000000001</v>
      </c>
      <c r="AE285" s="265">
        <v>29.163419999999999</v>
      </c>
      <c r="AF285" s="265">
        <v>23.37894</v>
      </c>
      <c r="AG285" s="265">
        <v>25.789140000000003</v>
      </c>
      <c r="AH285" s="265">
        <v>24.584040000000002</v>
      </c>
      <c r="AI285" s="265">
        <v>25.307100000000002</v>
      </c>
      <c r="AJ285" s="265">
        <v>22.896899999999999</v>
      </c>
      <c r="AK285" s="265">
        <v>25.307100000000002</v>
      </c>
      <c r="AL285" s="265">
        <v>26.271180000000001</v>
      </c>
      <c r="AM285" s="265">
        <v>20.004659999999998</v>
      </c>
      <c r="AN285" s="265">
        <v>15.425280000000001</v>
      </c>
      <c r="AO285" s="265">
        <v>24.102</v>
      </c>
      <c r="AP285" s="265">
        <v>24.825060000000001</v>
      </c>
      <c r="AQ285" s="265">
        <v>20.727720000000001</v>
      </c>
      <c r="AR285" s="265">
        <v>22.414860000000001</v>
      </c>
      <c r="AS285" s="265">
        <v>22.65588</v>
      </c>
      <c r="AT285" s="265">
        <v>23.619959999999999</v>
      </c>
      <c r="AU285" s="265">
        <v>22.173840000000002</v>
      </c>
      <c r="AV285" s="265">
        <v>22.65588</v>
      </c>
      <c r="AW285" s="265">
        <v>23.37894</v>
      </c>
      <c r="AX285" s="265">
        <v>22.414860000000001</v>
      </c>
      <c r="AY285" s="265">
        <v>22.65588</v>
      </c>
      <c r="AZ285" s="265">
        <v>21.93282</v>
      </c>
      <c r="BA285" s="265">
        <v>20.727720000000001</v>
      </c>
      <c r="BB285" s="265">
        <v>16.148340000000001</v>
      </c>
      <c r="BC285" s="265">
        <v>12.77406</v>
      </c>
      <c r="BD285" s="265">
        <v>19.763639999999999</v>
      </c>
      <c r="BE285" s="265">
        <v>18.558540000000001</v>
      </c>
      <c r="BF285" s="265">
        <v>22.173840000000002</v>
      </c>
      <c r="BG285" s="265">
        <v>21.93282</v>
      </c>
      <c r="BH285" s="265">
        <v>21.450780000000002</v>
      </c>
      <c r="BI285" s="265">
        <v>21.209759999999999</v>
      </c>
      <c r="BJ285" s="265">
        <v>23.37894</v>
      </c>
      <c r="BK285" s="265">
        <v>20.727720000000001</v>
      </c>
      <c r="BL285" s="265">
        <v>21.209759999999999</v>
      </c>
      <c r="BM285" s="265">
        <v>21.209759999999999</v>
      </c>
      <c r="BN285" s="265">
        <v>20.727720000000001</v>
      </c>
      <c r="BO285" s="265">
        <v>19.281600000000001</v>
      </c>
      <c r="BP285" s="265">
        <v>17.594460000000002</v>
      </c>
    </row>
    <row r="286" spans="2:68" x14ac:dyDescent="0.25">
      <c r="C286" s="254" t="s">
        <v>796</v>
      </c>
      <c r="D286" s="264">
        <f t="shared" si="19"/>
        <v>38.552753979245978</v>
      </c>
      <c r="E286" s="260"/>
      <c r="F286" s="264">
        <f t="shared" si="21"/>
        <v>38.690803520908389</v>
      </c>
      <c r="G286" s="260"/>
      <c r="H286" s="255">
        <f t="shared" si="23"/>
        <v>-0.33139405308666137</v>
      </c>
      <c r="I286" s="260">
        <f t="shared" si="24"/>
        <v>99.643198049407772</v>
      </c>
      <c r="J286" s="265">
        <v>42.197170000000007</v>
      </c>
      <c r="K286" s="265">
        <v>58.843760000000003</v>
      </c>
      <c r="L286" s="265">
        <v>25.163450000000001</v>
      </c>
      <c r="M286" s="265">
        <v>22.066409999999998</v>
      </c>
      <c r="N286" s="265">
        <v>25.55058</v>
      </c>
      <c r="O286" s="265">
        <v>23.227799999999998</v>
      </c>
      <c r="P286" s="265">
        <v>41.035780000000003</v>
      </c>
      <c r="Q286" s="265">
        <v>25.163450000000001</v>
      </c>
      <c r="R286" s="265">
        <v>23.614930000000001</v>
      </c>
      <c r="S286" s="265">
        <v>26.324840000000002</v>
      </c>
      <c r="T286" s="265">
        <v>21.292150000000003</v>
      </c>
      <c r="U286" s="265">
        <v>22.45354</v>
      </c>
      <c r="V286" s="265">
        <v>36.390219999999999</v>
      </c>
      <c r="W286" s="265">
        <v>50.714030000000001</v>
      </c>
      <c r="X286" s="265">
        <v>102.20232</v>
      </c>
      <c r="Y286" s="265">
        <v>87.491379999999992</v>
      </c>
      <c r="Z286" s="265">
        <v>89.814160000000001</v>
      </c>
      <c r="AA286" s="265">
        <v>30.970400000000001</v>
      </c>
      <c r="AB286" s="265">
        <v>60.392280000000007</v>
      </c>
      <c r="AC286" s="265">
        <v>73.941829999999996</v>
      </c>
      <c r="AD286" s="265">
        <v>29.421880000000002</v>
      </c>
      <c r="AE286" s="265">
        <v>27.0991</v>
      </c>
      <c r="AF286" s="265">
        <v>25.937710000000003</v>
      </c>
      <c r="AG286" s="265">
        <v>23.614930000000001</v>
      </c>
      <c r="AH286" s="265">
        <v>38.713000000000001</v>
      </c>
      <c r="AI286" s="265">
        <v>29.034750000000003</v>
      </c>
      <c r="AJ286" s="265">
        <v>22.840669999999999</v>
      </c>
      <c r="AK286" s="265">
        <v>32.90605</v>
      </c>
      <c r="AL286" s="265">
        <v>23.227799999999998</v>
      </c>
      <c r="AM286" s="265">
        <v>22.45354</v>
      </c>
      <c r="AN286" s="265">
        <v>32.131790000000002</v>
      </c>
      <c r="AO286" s="265">
        <v>46.068469999999998</v>
      </c>
      <c r="AP286" s="265">
        <v>34.067439999999998</v>
      </c>
      <c r="AQ286" s="265">
        <v>59.230890000000002</v>
      </c>
      <c r="AR286" s="265">
        <v>61.166540000000005</v>
      </c>
      <c r="AS286" s="265">
        <v>79.361649999999997</v>
      </c>
      <c r="AT286" s="265">
        <v>39.487259999999999</v>
      </c>
      <c r="AU286" s="265">
        <v>30.196140000000003</v>
      </c>
      <c r="AV286" s="265">
        <v>30.583270000000002</v>
      </c>
      <c r="AW286" s="265">
        <v>41.422910000000002</v>
      </c>
      <c r="AX286" s="265">
        <v>39.487259999999999</v>
      </c>
      <c r="AY286" s="265">
        <v>40.648650000000004</v>
      </c>
      <c r="AZ286" s="265">
        <v>35.615960000000001</v>
      </c>
      <c r="BA286" s="265">
        <v>37.551609999999997</v>
      </c>
      <c r="BB286" s="265">
        <v>48.778379999999999</v>
      </c>
      <c r="BC286" s="265">
        <v>59.230890000000002</v>
      </c>
      <c r="BD286" s="265">
        <v>38.713000000000001</v>
      </c>
      <c r="BE286" s="265">
        <v>46.068469999999998</v>
      </c>
      <c r="BF286" s="265">
        <v>57.29524</v>
      </c>
      <c r="BG286" s="265">
        <v>50.714030000000001</v>
      </c>
      <c r="BH286" s="265">
        <v>45.29421</v>
      </c>
      <c r="BI286" s="265">
        <v>46.068469999999998</v>
      </c>
      <c r="BJ286" s="265">
        <v>65.424970000000002</v>
      </c>
      <c r="BK286" s="265">
        <v>84.394340000000014</v>
      </c>
      <c r="BL286" s="265">
        <v>76.264610000000005</v>
      </c>
      <c r="BM286" s="265">
        <v>46.842730000000003</v>
      </c>
      <c r="BN286" s="265">
        <v>54.1982</v>
      </c>
      <c r="BO286" s="265">
        <v>48.391249999999999</v>
      </c>
      <c r="BP286" s="265">
        <v>55.746719999999996</v>
      </c>
    </row>
    <row r="287" spans="2:68" x14ac:dyDescent="0.25">
      <c r="C287" s="254" t="s">
        <v>797</v>
      </c>
      <c r="D287" s="264">
        <f t="shared" si="19"/>
        <v>19.953423075559261</v>
      </c>
      <c r="E287" s="260"/>
      <c r="F287" s="264">
        <f t="shared" si="21"/>
        <v>20.413896338090979</v>
      </c>
      <c r="G287" s="260"/>
      <c r="H287" s="255">
        <f t="shared" si="23"/>
        <v>-6.6632230490220185E-2</v>
      </c>
      <c r="I287" s="260">
        <f t="shared" si="24"/>
        <v>97.744314681991867</v>
      </c>
      <c r="J287" s="265">
        <v>29.617699999999996</v>
      </c>
      <c r="K287" s="265">
        <v>26.349539999999998</v>
      </c>
      <c r="L287" s="265">
        <v>30.230479999999996</v>
      </c>
      <c r="M287" s="265">
        <v>26.962319999999998</v>
      </c>
      <c r="N287" s="265">
        <v>27.370840000000001</v>
      </c>
      <c r="O287" s="265">
        <v>26.75806</v>
      </c>
      <c r="P287" s="265">
        <v>24.919719999999998</v>
      </c>
      <c r="Q287" s="265">
        <v>27.16658</v>
      </c>
      <c r="R287" s="265">
        <v>29.821959999999997</v>
      </c>
      <c r="S287" s="265">
        <v>25.328239999999997</v>
      </c>
      <c r="T287" s="265">
        <v>22.264340000000001</v>
      </c>
      <c r="U287" s="265">
        <v>22.264340000000001</v>
      </c>
      <c r="V287" s="265">
        <v>19.404699999999998</v>
      </c>
      <c r="W287" s="265">
        <v>24.919719999999998</v>
      </c>
      <c r="X287" s="265">
        <v>19.813219999999998</v>
      </c>
      <c r="Y287" s="265">
        <v>22.67286</v>
      </c>
      <c r="Z287" s="265">
        <v>20.017479999999999</v>
      </c>
      <c r="AA287" s="265">
        <v>24.102679999999996</v>
      </c>
      <c r="AB287" s="265">
        <v>20.221739999999997</v>
      </c>
      <c r="AC287" s="265">
        <v>20.221739999999997</v>
      </c>
      <c r="AD287" s="265">
        <v>23.489899999999995</v>
      </c>
      <c r="AE287" s="265">
        <v>24.306939999999997</v>
      </c>
      <c r="AF287" s="265">
        <v>20.63026</v>
      </c>
      <c r="AG287" s="265">
        <v>23.285639999999997</v>
      </c>
      <c r="AH287" s="265">
        <v>20.834519999999998</v>
      </c>
      <c r="AI287" s="265">
        <v>21.447299999999998</v>
      </c>
      <c r="AJ287" s="265">
        <v>19.200439999999997</v>
      </c>
      <c r="AK287" s="265">
        <v>21.65156</v>
      </c>
      <c r="AL287" s="265">
        <v>22.060079999999999</v>
      </c>
      <c r="AM287" s="265">
        <v>18.58766</v>
      </c>
      <c r="AN287" s="265">
        <v>15.319499999999998</v>
      </c>
      <c r="AO287" s="265">
        <v>19.404699999999998</v>
      </c>
      <c r="AP287" s="265">
        <v>19.608959999999996</v>
      </c>
      <c r="AQ287" s="265">
        <v>16.340799999999998</v>
      </c>
      <c r="AR287" s="265">
        <v>17.362099999999998</v>
      </c>
      <c r="AS287" s="265">
        <v>16.340799999999998</v>
      </c>
      <c r="AT287" s="265">
        <v>18.996179999999999</v>
      </c>
      <c r="AU287" s="265">
        <v>17.974879999999999</v>
      </c>
      <c r="AV287" s="265">
        <v>17.770619999999997</v>
      </c>
      <c r="AW287" s="265">
        <v>17.362099999999998</v>
      </c>
      <c r="AX287" s="265">
        <v>18.996179999999999</v>
      </c>
      <c r="AY287" s="265">
        <v>18.791920000000001</v>
      </c>
      <c r="AZ287" s="265">
        <v>17.56636</v>
      </c>
      <c r="BA287" s="265">
        <v>16.340799999999998</v>
      </c>
      <c r="BB287" s="265">
        <v>14.910979999999999</v>
      </c>
      <c r="BC287" s="265">
        <v>12.868379999999998</v>
      </c>
      <c r="BD287" s="265">
        <v>16.340799999999998</v>
      </c>
      <c r="BE287" s="265">
        <v>15.115239999999998</v>
      </c>
      <c r="BF287" s="265">
        <v>16.749319999999997</v>
      </c>
      <c r="BG287" s="265">
        <v>17.157839999999997</v>
      </c>
      <c r="BH287" s="265">
        <v>16.13654</v>
      </c>
      <c r="BI287" s="265">
        <v>15.932279999999999</v>
      </c>
      <c r="BJ287" s="265">
        <v>18.383399999999998</v>
      </c>
      <c r="BK287" s="265">
        <v>16.340799999999998</v>
      </c>
      <c r="BL287" s="265">
        <v>16.340799999999998</v>
      </c>
      <c r="BM287" s="265">
        <v>16.340799999999998</v>
      </c>
      <c r="BN287" s="265">
        <v>15.932279999999999</v>
      </c>
      <c r="BO287" s="265">
        <v>14.910979999999999</v>
      </c>
      <c r="BP287" s="265">
        <v>13.88968</v>
      </c>
    </row>
    <row r="288" spans="2:68" x14ac:dyDescent="0.25">
      <c r="C288" s="254" t="s">
        <v>798</v>
      </c>
      <c r="D288" s="264">
        <f t="shared" si="19"/>
        <v>6.96073828440319</v>
      </c>
      <c r="E288" s="260"/>
      <c r="F288" s="264">
        <f t="shared" si="21"/>
        <v>7.1088756642925448</v>
      </c>
      <c r="G288" s="260"/>
      <c r="H288" s="255">
        <f t="shared" si="23"/>
        <v>-8.5039987277575085E-2</v>
      </c>
      <c r="I288" s="260">
        <f t="shared" si="24"/>
        <v>97.916163020919882</v>
      </c>
      <c r="J288" s="265">
        <v>11.153280000000001</v>
      </c>
      <c r="K288" s="265">
        <v>10.513920000000001</v>
      </c>
      <c r="L288" s="265">
        <v>10.513920000000001</v>
      </c>
      <c r="M288" s="265">
        <v>9.5193600000000007</v>
      </c>
      <c r="N288" s="265">
        <v>9.5193600000000007</v>
      </c>
      <c r="O288" s="265">
        <v>9.1641600000000007</v>
      </c>
      <c r="P288" s="265">
        <v>9.3772800000000007</v>
      </c>
      <c r="Q288" s="265">
        <v>9.8035199999999989</v>
      </c>
      <c r="R288" s="265">
        <v>10.016639999999999</v>
      </c>
      <c r="S288" s="265">
        <v>8.9510400000000008</v>
      </c>
      <c r="T288" s="265">
        <v>8.1695999999999991</v>
      </c>
      <c r="U288" s="265">
        <v>7.6723200000000009</v>
      </c>
      <c r="V288" s="265">
        <v>7.2460800000000001</v>
      </c>
      <c r="W288" s="265">
        <v>9.8035199999999989</v>
      </c>
      <c r="X288" s="265">
        <v>8.8800000000000008</v>
      </c>
      <c r="Y288" s="265">
        <v>9.5904000000000007</v>
      </c>
      <c r="Z288" s="265">
        <v>8.3116799999999991</v>
      </c>
      <c r="AA288" s="265">
        <v>8.8089600000000008</v>
      </c>
      <c r="AB288" s="265">
        <v>8.0275199999999991</v>
      </c>
      <c r="AC288" s="265">
        <v>7.8854400000000009</v>
      </c>
      <c r="AD288" s="265">
        <v>7.7433600000000009</v>
      </c>
      <c r="AE288" s="265">
        <v>7.3881600000000001</v>
      </c>
      <c r="AF288" s="265">
        <v>7.1040000000000001</v>
      </c>
      <c r="AG288" s="265">
        <v>8.1695999999999991</v>
      </c>
      <c r="AH288" s="265">
        <v>7.7433600000000009</v>
      </c>
      <c r="AI288" s="265">
        <v>8.0985599999999991</v>
      </c>
      <c r="AJ288" s="265">
        <v>6.8198400000000001</v>
      </c>
      <c r="AK288" s="265">
        <v>8.3116799999999991</v>
      </c>
      <c r="AL288" s="265">
        <v>8.0275199999999991</v>
      </c>
      <c r="AM288" s="265">
        <v>6.6067200000000001</v>
      </c>
      <c r="AN288" s="265">
        <v>5.7542400000000002</v>
      </c>
      <c r="AO288" s="265">
        <v>7.3881600000000001</v>
      </c>
      <c r="AP288" s="265">
        <v>7.3171200000000001</v>
      </c>
      <c r="AQ288" s="265">
        <v>4.5465600000000004</v>
      </c>
      <c r="AR288" s="265">
        <v>5.1148800000000003</v>
      </c>
      <c r="AS288" s="265">
        <v>6.1804800000000002</v>
      </c>
      <c r="AT288" s="265">
        <v>6.7488000000000001</v>
      </c>
      <c r="AU288" s="265">
        <v>6.1804800000000002</v>
      </c>
      <c r="AV288" s="265">
        <v>6.0384000000000002</v>
      </c>
      <c r="AW288" s="265">
        <v>5.2569600000000003</v>
      </c>
      <c r="AX288" s="265">
        <v>6.4646400000000002</v>
      </c>
      <c r="AY288" s="265">
        <v>6.2515200000000002</v>
      </c>
      <c r="AZ288" s="265">
        <v>5.5411200000000003</v>
      </c>
      <c r="BA288" s="265">
        <v>4.7596800000000004</v>
      </c>
      <c r="BB288" s="265">
        <v>4.7596800000000004</v>
      </c>
      <c r="BC288" s="265">
        <v>4.4044800000000004</v>
      </c>
      <c r="BD288" s="265">
        <v>4.8307200000000003</v>
      </c>
      <c r="BE288" s="265">
        <v>4.6176000000000004</v>
      </c>
      <c r="BF288" s="265">
        <v>5.8252799999999993</v>
      </c>
      <c r="BG288" s="265">
        <v>5.8252799999999993</v>
      </c>
      <c r="BH288" s="265">
        <v>5.1859200000000003</v>
      </c>
      <c r="BI288" s="265">
        <v>4.3334400000000004</v>
      </c>
      <c r="BJ288" s="265">
        <v>6.7488000000000001</v>
      </c>
      <c r="BK288" s="265">
        <v>6.2515200000000002</v>
      </c>
      <c r="BL288" s="265">
        <v>5.6832000000000003</v>
      </c>
      <c r="BM288" s="265">
        <v>4.6176000000000004</v>
      </c>
      <c r="BN288" s="265">
        <v>4.6886400000000004</v>
      </c>
      <c r="BO288" s="265">
        <v>4.1913599999999995</v>
      </c>
      <c r="BP288" s="265">
        <v>4.1913599999999995</v>
      </c>
    </row>
    <row r="289" spans="1:68" x14ac:dyDescent="0.25">
      <c r="C289" s="254" t="s">
        <v>799</v>
      </c>
      <c r="D289" s="264">
        <f t="shared" si="19"/>
        <v>39.159276411326076</v>
      </c>
      <c r="E289" s="260"/>
      <c r="F289" s="264">
        <f t="shared" si="21"/>
        <v>39.817956231416872</v>
      </c>
      <c r="G289" s="260"/>
      <c r="H289" s="255">
        <f t="shared" si="23"/>
        <v>5.8331108269655679E-2</v>
      </c>
      <c r="I289" s="260">
        <f t="shared" si="24"/>
        <v>98.345771901845907</v>
      </c>
      <c r="J289" s="265">
        <v>48.185829999999996</v>
      </c>
      <c r="K289" s="265">
        <v>42.212380000000003</v>
      </c>
      <c r="L289" s="265">
        <v>54.955739999999999</v>
      </c>
      <c r="M289" s="265">
        <v>49.380519999999997</v>
      </c>
      <c r="N289" s="265">
        <v>52.566360000000003</v>
      </c>
      <c r="O289" s="265">
        <v>53.362820000000006</v>
      </c>
      <c r="P289" s="265">
        <v>46.991140000000001</v>
      </c>
      <c r="Q289" s="265">
        <v>48.185829999999996</v>
      </c>
      <c r="R289" s="265">
        <v>57.74335</v>
      </c>
      <c r="S289" s="265">
        <v>49.778750000000002</v>
      </c>
      <c r="T289" s="265">
        <v>42.610610000000001</v>
      </c>
      <c r="U289" s="265">
        <v>40.221229999999998</v>
      </c>
      <c r="V289" s="265">
        <v>39.424770000000002</v>
      </c>
      <c r="W289" s="265">
        <v>43.407070000000004</v>
      </c>
      <c r="X289" s="265">
        <v>39.026539999999997</v>
      </c>
      <c r="Y289" s="265">
        <v>38.628309999999999</v>
      </c>
      <c r="Z289" s="265">
        <v>37.831849999999996</v>
      </c>
      <c r="AA289" s="265">
        <v>52.964590000000001</v>
      </c>
      <c r="AB289" s="265">
        <v>47.38937</v>
      </c>
      <c r="AC289" s="265">
        <v>33.849550000000001</v>
      </c>
      <c r="AD289" s="265">
        <v>45.398219999999995</v>
      </c>
      <c r="AE289" s="265">
        <v>46.592909999999996</v>
      </c>
      <c r="AF289" s="265">
        <v>41.017690000000002</v>
      </c>
      <c r="AG289" s="265">
        <v>44.999989999999997</v>
      </c>
      <c r="AH289" s="265">
        <v>35.840699999999998</v>
      </c>
      <c r="AI289" s="265">
        <v>45.79645</v>
      </c>
      <c r="AJ289" s="265">
        <v>37.831849999999996</v>
      </c>
      <c r="AK289" s="265">
        <v>38.628309999999999</v>
      </c>
      <c r="AL289" s="265">
        <v>45.79645</v>
      </c>
      <c r="AM289" s="265">
        <v>35.44247</v>
      </c>
      <c r="AN289" s="265">
        <v>29.070789999999999</v>
      </c>
      <c r="AO289" s="265">
        <v>41.814150000000005</v>
      </c>
      <c r="AP289" s="265">
        <v>42.610610000000001</v>
      </c>
      <c r="AQ289" s="265">
        <v>37.433619999999998</v>
      </c>
      <c r="AR289" s="265">
        <v>38.230080000000001</v>
      </c>
      <c r="AS289" s="265">
        <v>35.044240000000002</v>
      </c>
      <c r="AT289" s="265">
        <v>39.823</v>
      </c>
      <c r="AU289" s="265">
        <v>36.238930000000003</v>
      </c>
      <c r="AV289" s="265">
        <v>35.840699999999998</v>
      </c>
      <c r="AW289" s="265">
        <v>30.663710000000002</v>
      </c>
      <c r="AX289" s="265">
        <v>39.823</v>
      </c>
      <c r="AY289" s="265">
        <v>38.230080000000001</v>
      </c>
      <c r="AZ289" s="265">
        <v>33.451320000000003</v>
      </c>
      <c r="BA289" s="265">
        <v>30.663710000000002</v>
      </c>
      <c r="BB289" s="265">
        <v>28.274329999999999</v>
      </c>
      <c r="BC289" s="265">
        <v>23.495570000000001</v>
      </c>
      <c r="BD289" s="265">
        <v>31.06194</v>
      </c>
      <c r="BE289" s="265">
        <v>29.46902</v>
      </c>
      <c r="BF289" s="265">
        <v>37.433619999999998</v>
      </c>
      <c r="BG289" s="265">
        <v>35.840699999999998</v>
      </c>
      <c r="BH289" s="265">
        <v>31.460170000000002</v>
      </c>
      <c r="BI289" s="265">
        <v>29.070789999999999</v>
      </c>
      <c r="BJ289" s="265">
        <v>29.46902</v>
      </c>
      <c r="BK289" s="265">
        <v>25.486720000000002</v>
      </c>
      <c r="BL289" s="265">
        <v>25.08849</v>
      </c>
      <c r="BM289" s="265">
        <v>30.663710000000002</v>
      </c>
      <c r="BN289" s="265">
        <v>31.460170000000002</v>
      </c>
      <c r="BO289" s="265">
        <v>27.079640000000001</v>
      </c>
      <c r="BP289" s="265">
        <v>26.283180000000002</v>
      </c>
    </row>
    <row r="290" spans="1:68" x14ac:dyDescent="0.25">
      <c r="C290" s="254" t="s">
        <v>800</v>
      </c>
      <c r="D290" s="264">
        <f t="shared" si="19"/>
        <v>9.1773224748396522</v>
      </c>
      <c r="E290" s="260"/>
      <c r="F290" s="264">
        <f t="shared" si="21"/>
        <v>9.1545200020200816</v>
      </c>
      <c r="G290" s="260"/>
      <c r="H290" s="255">
        <f t="shared" si="23"/>
        <v>-0.20981730340017318</v>
      </c>
      <c r="I290" s="260">
        <f t="shared" si="24"/>
        <v>100.24908430823831</v>
      </c>
      <c r="J290" s="265">
        <v>10.699649999999998</v>
      </c>
      <c r="K290" s="265">
        <v>11.5227</v>
      </c>
      <c r="L290" s="265">
        <v>9.2364499999999996</v>
      </c>
      <c r="M290" s="265">
        <v>8.6877499999999994</v>
      </c>
      <c r="N290" s="265">
        <v>8.7791999999999994</v>
      </c>
      <c r="O290" s="265">
        <v>9.3278999999999996</v>
      </c>
      <c r="P290" s="265">
        <v>10.333849999999998</v>
      </c>
      <c r="Q290" s="265">
        <v>9.6936999999999998</v>
      </c>
      <c r="R290" s="265">
        <v>9.4193499999999997</v>
      </c>
      <c r="S290" s="265">
        <v>8.8706499999999995</v>
      </c>
      <c r="T290" s="265">
        <v>8.7791999999999994</v>
      </c>
      <c r="U290" s="265">
        <v>8.3219499999999993</v>
      </c>
      <c r="V290" s="265">
        <v>8.8706499999999995</v>
      </c>
      <c r="W290" s="265">
        <v>11.431249999999999</v>
      </c>
      <c r="X290" s="265">
        <v>11.979950000000001</v>
      </c>
      <c r="Y290" s="265">
        <v>12.071400000000001</v>
      </c>
      <c r="Z290" s="265">
        <v>11.61415</v>
      </c>
      <c r="AA290" s="265">
        <v>9.6936999999999998</v>
      </c>
      <c r="AB290" s="265">
        <v>10.333849999999998</v>
      </c>
      <c r="AC290" s="265">
        <v>11.431249999999999</v>
      </c>
      <c r="AD290" s="265">
        <v>8.4133999999999993</v>
      </c>
      <c r="AE290" s="265">
        <v>9.0535499999999995</v>
      </c>
      <c r="AF290" s="265">
        <v>8.5962999999999994</v>
      </c>
      <c r="AG290" s="265">
        <v>8.8706499999999995</v>
      </c>
      <c r="AH290" s="265">
        <v>10.0595</v>
      </c>
      <c r="AI290" s="265">
        <v>9.0535499999999995</v>
      </c>
      <c r="AJ290" s="265">
        <v>8.5962999999999994</v>
      </c>
      <c r="AK290" s="265">
        <v>10.15095</v>
      </c>
      <c r="AL290" s="265">
        <v>9.1449999999999996</v>
      </c>
      <c r="AM290" s="265">
        <v>8.1390499999999992</v>
      </c>
      <c r="AN290" s="265">
        <v>8.0475999999999992</v>
      </c>
      <c r="AO290" s="265">
        <v>9.7851499999999998</v>
      </c>
      <c r="AP290" s="265">
        <v>9.3278999999999996</v>
      </c>
      <c r="AQ290" s="265">
        <v>9.3278999999999996</v>
      </c>
      <c r="AR290" s="265">
        <v>9.6936999999999998</v>
      </c>
      <c r="AS290" s="265">
        <v>10.516749999999998</v>
      </c>
      <c r="AT290" s="265">
        <v>9.4193499999999997</v>
      </c>
      <c r="AU290" s="265">
        <v>8.5962999999999994</v>
      </c>
      <c r="AV290" s="265">
        <v>8.6877499999999994</v>
      </c>
      <c r="AW290" s="265">
        <v>9.2364499999999996</v>
      </c>
      <c r="AX290" s="265">
        <v>8.7791999999999994</v>
      </c>
      <c r="AY290" s="265">
        <v>9.1449999999999996</v>
      </c>
      <c r="AZ290" s="265">
        <v>8.6877499999999994</v>
      </c>
      <c r="BA290" s="265">
        <v>8.4133999999999993</v>
      </c>
      <c r="BB290" s="265">
        <v>7.7732499999999991</v>
      </c>
      <c r="BC290" s="265">
        <v>7.498899999999999</v>
      </c>
      <c r="BD290" s="265">
        <v>8.1390499999999992</v>
      </c>
      <c r="BE290" s="265">
        <v>8.2304999999999993</v>
      </c>
      <c r="BF290" s="265">
        <v>9.5107999999999997</v>
      </c>
      <c r="BG290" s="265">
        <v>9.2364499999999996</v>
      </c>
      <c r="BH290" s="265">
        <v>8.8706499999999995</v>
      </c>
      <c r="BI290" s="265">
        <v>8.5048499999999994</v>
      </c>
      <c r="BJ290" s="265">
        <v>10.882549999999998</v>
      </c>
      <c r="BK290" s="265">
        <v>10.608199999999998</v>
      </c>
      <c r="BL290" s="265">
        <v>10.516749999999998</v>
      </c>
      <c r="BM290" s="265">
        <v>8.5048499999999994</v>
      </c>
      <c r="BN290" s="265">
        <v>8.9620999999999995</v>
      </c>
      <c r="BO290" s="265">
        <v>8.2304999999999993</v>
      </c>
      <c r="BP290" s="265">
        <v>8.4133999999999993</v>
      </c>
    </row>
    <row r="291" spans="1:68" x14ac:dyDescent="0.25">
      <c r="C291" s="254" t="s">
        <v>801</v>
      </c>
      <c r="D291" s="264">
        <f t="shared" si="19"/>
        <v>42.985881045001832</v>
      </c>
      <c r="E291" s="260"/>
      <c r="F291" s="264">
        <f t="shared" si="21"/>
        <v>43.124531579077704</v>
      </c>
      <c r="G291" s="260"/>
      <c r="H291" s="255">
        <f t="shared" si="23"/>
        <v>0.16413306391712901</v>
      </c>
      <c r="I291" s="260">
        <f t="shared" si="24"/>
        <v>99.678488022944364</v>
      </c>
      <c r="J291" s="265">
        <v>55.18336</v>
      </c>
      <c r="K291" s="265">
        <v>46.992080000000009</v>
      </c>
      <c r="L291" s="265">
        <v>57.338960000000007</v>
      </c>
      <c r="M291" s="265">
        <v>51.734400000000001</v>
      </c>
      <c r="N291" s="265">
        <v>54.321120000000001</v>
      </c>
      <c r="O291" s="265">
        <v>54.321120000000001</v>
      </c>
      <c r="P291" s="265">
        <v>48.285440000000008</v>
      </c>
      <c r="Q291" s="265">
        <v>53.027760000000001</v>
      </c>
      <c r="R291" s="265">
        <v>58.201200000000007</v>
      </c>
      <c r="S291" s="265">
        <v>51.303280000000001</v>
      </c>
      <c r="T291" s="265">
        <v>46.992080000000009</v>
      </c>
      <c r="U291" s="265">
        <v>44.405360000000002</v>
      </c>
      <c r="V291" s="265">
        <v>40.094160000000002</v>
      </c>
      <c r="W291" s="265">
        <v>46.560960000000009</v>
      </c>
      <c r="X291" s="265">
        <v>37.076320000000003</v>
      </c>
      <c r="Y291" s="265">
        <v>39.663040000000002</v>
      </c>
      <c r="Z291" s="265">
        <v>37.938560000000003</v>
      </c>
      <c r="AA291" s="265">
        <v>53.027760000000001</v>
      </c>
      <c r="AB291" s="265">
        <v>44.405360000000002</v>
      </c>
      <c r="AC291" s="265">
        <v>38.369680000000002</v>
      </c>
      <c r="AD291" s="265">
        <v>49.578800000000001</v>
      </c>
      <c r="AE291" s="265">
        <v>47.423200000000008</v>
      </c>
      <c r="AF291" s="265">
        <v>44.405360000000002</v>
      </c>
      <c r="AG291" s="265">
        <v>47.854320000000008</v>
      </c>
      <c r="AH291" s="265">
        <v>44.405360000000002</v>
      </c>
      <c r="AI291" s="265">
        <v>48.285440000000008</v>
      </c>
      <c r="AJ291" s="265">
        <v>42.680880000000002</v>
      </c>
      <c r="AK291" s="265">
        <v>45.698720000000002</v>
      </c>
      <c r="AL291" s="265">
        <v>49.147680000000001</v>
      </c>
      <c r="AM291" s="265">
        <v>39.231920000000002</v>
      </c>
      <c r="AN291" s="265">
        <v>29.316160000000004</v>
      </c>
      <c r="AO291" s="265">
        <v>42.680880000000002</v>
      </c>
      <c r="AP291" s="265">
        <v>44.836480000000002</v>
      </c>
      <c r="AQ291" s="265">
        <v>34.489600000000003</v>
      </c>
      <c r="AR291" s="265">
        <v>36.214080000000003</v>
      </c>
      <c r="AS291" s="265">
        <v>34.489600000000003</v>
      </c>
      <c r="AT291" s="265">
        <v>41.818640000000002</v>
      </c>
      <c r="AU291" s="265">
        <v>40.525280000000002</v>
      </c>
      <c r="AV291" s="265">
        <v>40.956400000000002</v>
      </c>
      <c r="AW291" s="265">
        <v>37.938560000000003</v>
      </c>
      <c r="AX291" s="265">
        <v>43.543120000000002</v>
      </c>
      <c r="AY291" s="265">
        <v>43.112000000000002</v>
      </c>
      <c r="AZ291" s="265">
        <v>39.663040000000002</v>
      </c>
      <c r="BA291" s="265">
        <v>35.782960000000003</v>
      </c>
      <c r="BB291" s="265">
        <v>31.04064</v>
      </c>
      <c r="BC291" s="265">
        <v>24.573840000000001</v>
      </c>
      <c r="BD291" s="265">
        <v>36.214080000000003</v>
      </c>
      <c r="BE291" s="265">
        <v>32.334000000000003</v>
      </c>
      <c r="BF291" s="265">
        <v>36.645200000000003</v>
      </c>
      <c r="BG291" s="265">
        <v>37.938560000000003</v>
      </c>
      <c r="BH291" s="265">
        <v>36.214080000000003</v>
      </c>
      <c r="BI291" s="265">
        <v>36.645200000000003</v>
      </c>
      <c r="BJ291" s="265">
        <v>36.645200000000003</v>
      </c>
      <c r="BK291" s="265">
        <v>31.90288</v>
      </c>
      <c r="BL291" s="265">
        <v>33.627360000000003</v>
      </c>
      <c r="BM291" s="265">
        <v>37.938560000000003</v>
      </c>
      <c r="BN291" s="265">
        <v>36.214080000000003</v>
      </c>
      <c r="BO291" s="265">
        <v>33.627360000000003</v>
      </c>
      <c r="BP291" s="265">
        <v>29.74728</v>
      </c>
    </row>
    <row r="292" spans="1:68" x14ac:dyDescent="0.25">
      <c r="C292" s="254" t="s">
        <v>802</v>
      </c>
      <c r="D292" s="264">
        <f t="shared" si="19"/>
        <v>7.7759193111539853</v>
      </c>
      <c r="E292" s="260"/>
      <c r="F292" s="264">
        <f t="shared" si="21"/>
        <v>8.2425533434585425</v>
      </c>
      <c r="G292" s="260"/>
      <c r="H292" s="255">
        <f t="shared" si="23"/>
        <v>-0.30918467586191917</v>
      </c>
      <c r="I292" s="260">
        <f t="shared" si="24"/>
        <v>94.338719898308128</v>
      </c>
      <c r="J292" s="265">
        <v>18.272820000000003</v>
      </c>
      <c r="K292" s="265">
        <v>17.532029999999999</v>
      </c>
      <c r="L292" s="265">
        <v>14.815799999999999</v>
      </c>
      <c r="M292" s="265">
        <v>10.28875</v>
      </c>
      <c r="N292" s="265">
        <v>11.605709999999998</v>
      </c>
      <c r="O292" s="265">
        <v>12.346499999999999</v>
      </c>
      <c r="P292" s="265">
        <v>14.075009999999999</v>
      </c>
      <c r="Q292" s="265">
        <v>13.087290000000001</v>
      </c>
      <c r="R292" s="265">
        <v>15.227350000000001</v>
      </c>
      <c r="S292" s="265">
        <v>9.9595099999999999</v>
      </c>
      <c r="T292" s="265">
        <v>7.7371399999999992</v>
      </c>
      <c r="U292" s="265">
        <v>5.9263199999999996</v>
      </c>
      <c r="V292" s="265">
        <v>6.7494199999999998</v>
      </c>
      <c r="W292" s="265">
        <v>15.96814</v>
      </c>
      <c r="X292" s="265">
        <v>14.56887</v>
      </c>
      <c r="Y292" s="265">
        <v>15.96814</v>
      </c>
      <c r="Z292" s="265">
        <v>14.075009999999999</v>
      </c>
      <c r="AA292" s="265">
        <v>11.523399999999999</v>
      </c>
      <c r="AB292" s="265">
        <v>11.523399999999999</v>
      </c>
      <c r="AC292" s="265">
        <v>13.169600000000001</v>
      </c>
      <c r="AD292" s="265">
        <v>8.2309999999999999</v>
      </c>
      <c r="AE292" s="265">
        <v>8.3133099999999995</v>
      </c>
      <c r="AF292" s="265">
        <v>6.25556</v>
      </c>
      <c r="AG292" s="265">
        <v>8.3133099999999995</v>
      </c>
      <c r="AH292" s="265">
        <v>9.7125799999999991</v>
      </c>
      <c r="AI292" s="265">
        <v>8.3133099999999995</v>
      </c>
      <c r="AJ292" s="265">
        <v>5.4324599999999998</v>
      </c>
      <c r="AK292" s="265">
        <v>9.9595099999999999</v>
      </c>
      <c r="AL292" s="265">
        <v>8.1486900000000002</v>
      </c>
      <c r="AM292" s="265">
        <v>4.1154999999999999</v>
      </c>
      <c r="AN292" s="265">
        <v>3.0454699999999999</v>
      </c>
      <c r="AO292" s="265">
        <v>8.7248599999999996</v>
      </c>
      <c r="AP292" s="265">
        <v>7.5725199999999999</v>
      </c>
      <c r="AQ292" s="265">
        <v>17.36741</v>
      </c>
      <c r="AR292" s="265">
        <v>14.15732</v>
      </c>
      <c r="AS292" s="265">
        <v>9.7125799999999991</v>
      </c>
      <c r="AT292" s="265">
        <v>7.5725199999999999</v>
      </c>
      <c r="AU292" s="265">
        <v>5.3501500000000002</v>
      </c>
      <c r="AV292" s="265">
        <v>5.7616999999999994</v>
      </c>
      <c r="AW292" s="265">
        <v>7.4902100000000003</v>
      </c>
      <c r="AX292" s="265">
        <v>6.1732499999999995</v>
      </c>
      <c r="AY292" s="265">
        <v>6.5024899999999999</v>
      </c>
      <c r="AZ292" s="265">
        <v>5.3501500000000002</v>
      </c>
      <c r="BA292" s="265">
        <v>3.8685699999999996</v>
      </c>
      <c r="BB292" s="265">
        <v>2.8808499999999997</v>
      </c>
      <c r="BC292" s="265">
        <v>1.8108199999999999</v>
      </c>
      <c r="BD292" s="265">
        <v>3.9508799999999997</v>
      </c>
      <c r="BE292" s="265">
        <v>3.6216399999999997</v>
      </c>
      <c r="BF292" s="265">
        <v>7.4078999999999997</v>
      </c>
      <c r="BG292" s="265">
        <v>6.8317299999999994</v>
      </c>
      <c r="BH292" s="265">
        <v>5.6793899999999997</v>
      </c>
      <c r="BI292" s="265">
        <v>4.7739799999999999</v>
      </c>
      <c r="BJ292" s="265">
        <v>10.37106</v>
      </c>
      <c r="BK292" s="265">
        <v>8.2309999999999999</v>
      </c>
      <c r="BL292" s="265">
        <v>8.1486900000000002</v>
      </c>
      <c r="BM292" s="265">
        <v>5.2678399999999996</v>
      </c>
      <c r="BN292" s="265">
        <v>5.7616999999999994</v>
      </c>
      <c r="BO292" s="265">
        <v>4.1978099999999996</v>
      </c>
      <c r="BP292" s="265">
        <v>3.8685699999999996</v>
      </c>
    </row>
    <row r="293" spans="1:68" x14ac:dyDescent="0.25">
      <c r="C293" s="254" t="s">
        <v>803</v>
      </c>
      <c r="D293" s="264">
        <f t="shared" si="19"/>
        <v>32.09139315012775</v>
      </c>
      <c r="E293" s="260"/>
      <c r="F293" s="264">
        <f t="shared" si="21"/>
        <v>32.420100303667446</v>
      </c>
      <c r="G293" s="260"/>
      <c r="H293" s="255">
        <f t="shared" si="23"/>
        <v>-0.14051586960124035</v>
      </c>
      <c r="I293" s="260">
        <f t="shared" si="24"/>
        <v>98.986100750889676</v>
      </c>
      <c r="J293" s="265">
        <v>40.141280000000002</v>
      </c>
      <c r="K293" s="265">
        <v>41.436160000000001</v>
      </c>
      <c r="L293" s="265">
        <v>38.19896</v>
      </c>
      <c r="M293" s="265">
        <v>34.314320000000002</v>
      </c>
      <c r="N293" s="265">
        <v>35.28548</v>
      </c>
      <c r="O293" s="265">
        <v>38.522680000000001</v>
      </c>
      <c r="P293" s="265">
        <v>39.170119999999997</v>
      </c>
      <c r="Q293" s="265">
        <v>37.875239999999998</v>
      </c>
      <c r="R293" s="265">
        <v>40.141280000000002</v>
      </c>
      <c r="S293" s="265">
        <v>33.990600000000001</v>
      </c>
      <c r="T293" s="265">
        <v>33.343159999999997</v>
      </c>
      <c r="U293" s="265">
        <v>28.163640000000001</v>
      </c>
      <c r="V293" s="265">
        <v>30.753399999999999</v>
      </c>
      <c r="W293" s="265">
        <v>41.436160000000001</v>
      </c>
      <c r="X293" s="265">
        <v>43.378480000000003</v>
      </c>
      <c r="Y293" s="265">
        <v>42.083600000000004</v>
      </c>
      <c r="Z293" s="265">
        <v>39.81756</v>
      </c>
      <c r="AA293" s="265">
        <v>38.522680000000001</v>
      </c>
      <c r="AB293" s="265">
        <v>38.522680000000001</v>
      </c>
      <c r="AC293" s="265">
        <v>36.904079999999993</v>
      </c>
      <c r="AD293" s="265">
        <v>31.077119999999997</v>
      </c>
      <c r="AE293" s="265">
        <v>34.314320000000002</v>
      </c>
      <c r="AF293" s="265">
        <v>30.105960000000003</v>
      </c>
      <c r="AG293" s="265">
        <v>33.019440000000003</v>
      </c>
      <c r="AH293" s="265">
        <v>33.666879999999999</v>
      </c>
      <c r="AI293" s="265">
        <v>34.314320000000002</v>
      </c>
      <c r="AJ293" s="265">
        <v>30.429679999999998</v>
      </c>
      <c r="AK293" s="265">
        <v>34.961760000000005</v>
      </c>
      <c r="AL293" s="265">
        <v>34.314320000000002</v>
      </c>
      <c r="AM293" s="265">
        <v>27.19248</v>
      </c>
      <c r="AN293" s="265">
        <v>23.955279999999998</v>
      </c>
      <c r="AO293" s="265">
        <v>35.28548</v>
      </c>
      <c r="AP293" s="265">
        <v>33.990600000000001</v>
      </c>
      <c r="AQ293" s="265">
        <v>32.048279999999998</v>
      </c>
      <c r="AR293" s="265">
        <v>33.990600000000001</v>
      </c>
      <c r="AS293" s="265">
        <v>35.28548</v>
      </c>
      <c r="AT293" s="265">
        <v>32.048279999999998</v>
      </c>
      <c r="AU293" s="265">
        <v>29.782240000000002</v>
      </c>
      <c r="AV293" s="265">
        <v>30.753399999999999</v>
      </c>
      <c r="AW293" s="265">
        <v>30.105960000000003</v>
      </c>
      <c r="AX293" s="265">
        <v>29.45852</v>
      </c>
      <c r="AY293" s="265">
        <v>30.429679999999998</v>
      </c>
      <c r="AZ293" s="265">
        <v>29.134800000000002</v>
      </c>
      <c r="BA293" s="265">
        <v>27.516199999999998</v>
      </c>
      <c r="BB293" s="265">
        <v>23.307839999999999</v>
      </c>
      <c r="BC293" s="265">
        <v>20.71808</v>
      </c>
      <c r="BD293" s="265">
        <v>26.545039999999997</v>
      </c>
      <c r="BE293" s="265">
        <v>25.573880000000003</v>
      </c>
      <c r="BF293" s="265">
        <v>31.400839999999999</v>
      </c>
      <c r="BG293" s="265">
        <v>31.077119999999997</v>
      </c>
      <c r="BH293" s="265">
        <v>30.105960000000003</v>
      </c>
      <c r="BI293" s="265">
        <v>27.516199999999998</v>
      </c>
      <c r="BJ293" s="265">
        <v>33.019440000000003</v>
      </c>
      <c r="BK293" s="265">
        <v>32.372</v>
      </c>
      <c r="BL293" s="265">
        <v>30.753399999999999</v>
      </c>
      <c r="BM293" s="265">
        <v>27.516199999999998</v>
      </c>
      <c r="BN293" s="265">
        <v>27.839919999999999</v>
      </c>
      <c r="BO293" s="265">
        <v>26.221320000000002</v>
      </c>
      <c r="BP293" s="265">
        <v>25.573880000000003</v>
      </c>
    </row>
    <row r="294" spans="1:68" x14ac:dyDescent="0.25">
      <c r="C294" s="254" t="s">
        <v>804</v>
      </c>
      <c r="D294" s="264">
        <f t="shared" si="19"/>
        <v>21.387362962924335</v>
      </c>
      <c r="E294" s="260"/>
      <c r="F294" s="264">
        <f t="shared" si="21"/>
        <v>21.34238188961227</v>
      </c>
      <c r="G294" s="260"/>
      <c r="H294" s="255">
        <f t="shared" si="23"/>
        <v>3.2407185381243125E-2</v>
      </c>
      <c r="I294" s="260">
        <f t="shared" si="24"/>
        <v>100.21075938732949</v>
      </c>
      <c r="J294" s="265">
        <v>29.034640000000003</v>
      </c>
      <c r="K294" s="265">
        <v>27.540210000000002</v>
      </c>
      <c r="L294" s="265">
        <v>28.180680000000002</v>
      </c>
      <c r="M294" s="265">
        <v>24.124369999999999</v>
      </c>
      <c r="N294" s="265">
        <v>24.76484</v>
      </c>
      <c r="O294" s="265">
        <v>26.686250000000001</v>
      </c>
      <c r="P294" s="265">
        <v>25.6188</v>
      </c>
      <c r="Q294" s="265">
        <v>27.326720000000002</v>
      </c>
      <c r="R294" s="265">
        <v>28.821150000000003</v>
      </c>
      <c r="S294" s="265">
        <v>23.483900000000002</v>
      </c>
      <c r="T294" s="265">
        <v>22.416450000000001</v>
      </c>
      <c r="U294" s="265">
        <v>19.641080000000002</v>
      </c>
      <c r="V294" s="265">
        <v>19.641080000000002</v>
      </c>
      <c r="W294" s="265">
        <v>26.899740000000001</v>
      </c>
      <c r="X294" s="265">
        <v>22.202960000000001</v>
      </c>
      <c r="Y294" s="265">
        <v>24.337859999999999</v>
      </c>
      <c r="Z294" s="265">
        <v>21.989470000000001</v>
      </c>
      <c r="AA294" s="265">
        <v>26.045780000000001</v>
      </c>
      <c r="AB294" s="265">
        <v>22.629940000000001</v>
      </c>
      <c r="AC294" s="265">
        <v>23.483900000000002</v>
      </c>
      <c r="AD294" s="265">
        <v>21.13551</v>
      </c>
      <c r="AE294" s="265">
        <v>22.843430000000001</v>
      </c>
      <c r="AF294" s="265">
        <v>20.068059999999999</v>
      </c>
      <c r="AG294" s="265">
        <v>22.416450000000001</v>
      </c>
      <c r="AH294" s="265">
        <v>23.910880000000002</v>
      </c>
      <c r="AI294" s="265">
        <v>22.416450000000001</v>
      </c>
      <c r="AJ294" s="265">
        <v>20.068059999999999</v>
      </c>
      <c r="AK294" s="265">
        <v>23.697390000000002</v>
      </c>
      <c r="AL294" s="265">
        <v>23.056920000000002</v>
      </c>
      <c r="AM294" s="265">
        <v>17.933160000000001</v>
      </c>
      <c r="AN294" s="265">
        <v>14.730809999999998</v>
      </c>
      <c r="AO294" s="265">
        <v>21.56249</v>
      </c>
      <c r="AP294" s="265">
        <v>21.989470000000001</v>
      </c>
      <c r="AQ294" s="265">
        <v>17.29269</v>
      </c>
      <c r="AR294" s="265">
        <v>16.86571</v>
      </c>
      <c r="AS294" s="265">
        <v>19.427590000000002</v>
      </c>
      <c r="AT294" s="265">
        <v>20.92202</v>
      </c>
      <c r="AU294" s="265">
        <v>19.214100000000002</v>
      </c>
      <c r="AV294" s="265">
        <v>19.427590000000002</v>
      </c>
      <c r="AW294" s="265">
        <v>18.787120000000002</v>
      </c>
      <c r="AX294" s="265">
        <v>20.495039999999999</v>
      </c>
      <c r="AY294" s="265">
        <v>20.92202</v>
      </c>
      <c r="AZ294" s="265">
        <v>19.854570000000002</v>
      </c>
      <c r="BA294" s="265">
        <v>18.146650000000001</v>
      </c>
      <c r="BB294" s="265">
        <v>14.730809999999998</v>
      </c>
      <c r="BC294" s="265">
        <v>11.955440000000001</v>
      </c>
      <c r="BD294" s="265">
        <v>17.506180000000001</v>
      </c>
      <c r="BE294" s="265">
        <v>16.225239999999999</v>
      </c>
      <c r="BF294" s="265">
        <v>18.573630000000001</v>
      </c>
      <c r="BG294" s="265">
        <v>19.214100000000002</v>
      </c>
      <c r="BH294" s="265">
        <v>18.360140000000001</v>
      </c>
      <c r="BI294" s="265">
        <v>19.214100000000002</v>
      </c>
      <c r="BJ294" s="265">
        <v>22.416450000000001</v>
      </c>
      <c r="BK294" s="265">
        <v>20.92202</v>
      </c>
      <c r="BL294" s="265">
        <v>22.629940000000001</v>
      </c>
      <c r="BM294" s="265">
        <v>19.641080000000002</v>
      </c>
      <c r="BN294" s="265">
        <v>19.427590000000002</v>
      </c>
      <c r="BO294" s="265">
        <v>17.506180000000001</v>
      </c>
      <c r="BP294" s="265">
        <v>15.584769999999999</v>
      </c>
    </row>
    <row r="295" spans="1:68" x14ac:dyDescent="0.25">
      <c r="C295" s="254" t="s">
        <v>805</v>
      </c>
      <c r="D295" s="264">
        <f t="shared" si="19"/>
        <v>16.44822824007926</v>
      </c>
      <c r="E295" s="260"/>
      <c r="F295" s="264">
        <f t="shared" si="21"/>
        <v>17.011551396449061</v>
      </c>
      <c r="G295" s="260"/>
      <c r="H295" s="255">
        <f t="shared" si="23"/>
        <v>-3.898157617133588E-2</v>
      </c>
      <c r="I295" s="260">
        <f t="shared" si="24"/>
        <v>96.688584460983449</v>
      </c>
      <c r="J295" s="265">
        <v>23.680040000000002</v>
      </c>
      <c r="K295" s="265">
        <v>21.806080000000001</v>
      </c>
      <c r="L295" s="265">
        <v>24.702200000000001</v>
      </c>
      <c r="M295" s="265">
        <v>22.146800000000002</v>
      </c>
      <c r="N295" s="265">
        <v>23.168960000000002</v>
      </c>
      <c r="O295" s="265">
        <v>24.020759999999999</v>
      </c>
      <c r="P295" s="265">
        <v>21.806080000000001</v>
      </c>
      <c r="Q295" s="265">
        <v>22.998600000000003</v>
      </c>
      <c r="R295" s="265">
        <v>25.554000000000002</v>
      </c>
      <c r="S295" s="265">
        <v>22.146800000000002</v>
      </c>
      <c r="T295" s="265">
        <v>20.443200000000001</v>
      </c>
      <c r="U295" s="265">
        <v>18.909960000000002</v>
      </c>
      <c r="V295" s="265">
        <v>18.228520000000003</v>
      </c>
      <c r="W295" s="265">
        <v>23.680040000000002</v>
      </c>
      <c r="X295" s="265">
        <v>20.61356</v>
      </c>
      <c r="Y295" s="265">
        <v>21.46536</v>
      </c>
      <c r="Z295" s="265">
        <v>20.443200000000001</v>
      </c>
      <c r="AA295" s="265">
        <v>25.383640000000003</v>
      </c>
      <c r="AB295" s="265">
        <v>22.317160000000001</v>
      </c>
      <c r="AC295" s="265">
        <v>20.272840000000002</v>
      </c>
      <c r="AD295" s="265">
        <v>19.421040000000001</v>
      </c>
      <c r="AE295" s="265">
        <v>20.272840000000002</v>
      </c>
      <c r="AF295" s="265">
        <v>18.058160000000001</v>
      </c>
      <c r="AG295" s="265">
        <v>19.421040000000001</v>
      </c>
      <c r="AH295" s="265">
        <v>18.228520000000003</v>
      </c>
      <c r="AI295" s="265">
        <v>19.5914</v>
      </c>
      <c r="AJ295" s="265">
        <v>17.547080000000001</v>
      </c>
      <c r="AK295" s="265">
        <v>18.739600000000003</v>
      </c>
      <c r="AL295" s="265">
        <v>19.932120000000001</v>
      </c>
      <c r="AM295" s="265">
        <v>16.013840000000002</v>
      </c>
      <c r="AN295" s="265">
        <v>12.777000000000001</v>
      </c>
      <c r="AO295" s="265">
        <v>18.228520000000003</v>
      </c>
      <c r="AP295" s="265">
        <v>18.739600000000003</v>
      </c>
      <c r="AQ295" s="265">
        <v>11.9252</v>
      </c>
      <c r="AR295" s="265">
        <v>12.43628</v>
      </c>
      <c r="AS295" s="265">
        <v>12.265920000000001</v>
      </c>
      <c r="AT295" s="265">
        <v>13.628800000000002</v>
      </c>
      <c r="AU295" s="265">
        <v>12.947360000000002</v>
      </c>
      <c r="AV295" s="265">
        <v>13.117720000000002</v>
      </c>
      <c r="AW295" s="265">
        <v>13.117720000000002</v>
      </c>
      <c r="AX295" s="265">
        <v>13.628800000000002</v>
      </c>
      <c r="AY295" s="265">
        <v>13.628800000000002</v>
      </c>
      <c r="AZ295" s="265">
        <v>12.947360000000002</v>
      </c>
      <c r="BA295" s="265">
        <v>11.9252</v>
      </c>
      <c r="BB295" s="265">
        <v>10.2216</v>
      </c>
      <c r="BC295" s="265">
        <v>8.3476400000000002</v>
      </c>
      <c r="BD295" s="265">
        <v>11.75484</v>
      </c>
      <c r="BE295" s="265">
        <v>10.903040000000001</v>
      </c>
      <c r="BF295" s="265">
        <v>11.073400000000001</v>
      </c>
      <c r="BG295" s="265">
        <v>11.243760000000002</v>
      </c>
      <c r="BH295" s="265">
        <v>10.903040000000001</v>
      </c>
      <c r="BI295" s="265">
        <v>10.903040000000001</v>
      </c>
      <c r="BJ295" s="265">
        <v>11.073400000000001</v>
      </c>
      <c r="BK295" s="265">
        <v>10.05124</v>
      </c>
      <c r="BL295" s="265">
        <v>10.391960000000001</v>
      </c>
      <c r="BM295" s="265">
        <v>11.073400000000001</v>
      </c>
      <c r="BN295" s="265">
        <v>10.73268</v>
      </c>
      <c r="BO295" s="265">
        <v>10.05124</v>
      </c>
      <c r="BP295" s="265">
        <v>9.1994400000000009</v>
      </c>
    </row>
    <row r="296" spans="1:68" x14ac:dyDescent="0.25">
      <c r="A296" s="254" t="s">
        <v>806</v>
      </c>
      <c r="B296" s="254" t="s">
        <v>807</v>
      </c>
      <c r="C296" s="254" t="s">
        <v>808</v>
      </c>
      <c r="D296" s="255">
        <f t="shared" si="19"/>
        <v>0.80737403764926718</v>
      </c>
      <c r="E296" s="260">
        <f t="shared" ref="E296:E359" si="25">SUMPRODUCT($J$2:$BP$2,J296:BP296)</f>
        <v>15483.011919999997</v>
      </c>
      <c r="F296" s="255">
        <f t="shared" si="21"/>
        <v>0.81590482780314266</v>
      </c>
      <c r="G296" s="260">
        <f t="shared" ref="G296:G359" si="26">SUMPRODUCT($J$3:$BP$3,J296:BP296)</f>
        <v>42227399.134399988</v>
      </c>
      <c r="H296" s="255">
        <f t="shared" si="23"/>
        <v>-6.7625214170215678E-2</v>
      </c>
      <c r="I296" s="260">
        <f t="shared" si="24"/>
        <v>98.954438083563616</v>
      </c>
      <c r="J296" s="262">
        <v>0.93132000000000004</v>
      </c>
      <c r="K296" s="262">
        <v>0.93132000000000004</v>
      </c>
      <c r="L296" s="262">
        <v>0.93132000000000004</v>
      </c>
      <c r="M296" s="262">
        <v>0.86764000000000008</v>
      </c>
      <c r="N296" s="262">
        <v>0.89947999999999995</v>
      </c>
      <c r="O296" s="262">
        <v>0.92335999999999996</v>
      </c>
      <c r="P296" s="262">
        <v>0.89947999999999995</v>
      </c>
      <c r="Q296" s="262">
        <v>0.89947999999999995</v>
      </c>
      <c r="R296" s="262">
        <v>0.94723999999999997</v>
      </c>
      <c r="S296" s="262">
        <v>0.85968000000000011</v>
      </c>
      <c r="T296" s="262">
        <v>0.81988000000000005</v>
      </c>
      <c r="U296" s="262">
        <v>0.74824000000000002</v>
      </c>
      <c r="V296" s="262">
        <v>0.81192000000000009</v>
      </c>
      <c r="W296" s="262">
        <v>0.93928</v>
      </c>
      <c r="X296" s="262">
        <v>0.95520000000000005</v>
      </c>
      <c r="Y296" s="262">
        <v>0.93928</v>
      </c>
      <c r="Z296" s="262">
        <v>0.93928</v>
      </c>
      <c r="AA296" s="262">
        <v>0.92335999999999996</v>
      </c>
      <c r="AB296" s="262">
        <v>0.92335999999999996</v>
      </c>
      <c r="AC296" s="262">
        <v>0.90743999999999991</v>
      </c>
      <c r="AD296" s="262">
        <v>0.80396000000000001</v>
      </c>
      <c r="AE296" s="262">
        <v>0.8358000000000001</v>
      </c>
      <c r="AF296" s="262">
        <v>0.78804000000000007</v>
      </c>
      <c r="AG296" s="262">
        <v>0.86764000000000008</v>
      </c>
      <c r="AH296" s="262">
        <v>0.86764000000000008</v>
      </c>
      <c r="AI296" s="262">
        <v>0.85968000000000011</v>
      </c>
      <c r="AJ296" s="262">
        <v>0.79600000000000004</v>
      </c>
      <c r="AK296" s="262">
        <v>0.85172000000000014</v>
      </c>
      <c r="AL296" s="262">
        <v>0.85172000000000014</v>
      </c>
      <c r="AM296" s="262">
        <v>0.67659999999999998</v>
      </c>
      <c r="AN296" s="262">
        <v>0.55720000000000003</v>
      </c>
      <c r="AO296" s="262">
        <v>0.87560000000000016</v>
      </c>
      <c r="AP296" s="262">
        <v>0.87560000000000016</v>
      </c>
      <c r="AQ296" s="262">
        <v>0.97111999999999998</v>
      </c>
      <c r="AR296" s="262">
        <v>0.93132000000000004</v>
      </c>
      <c r="AS296" s="262">
        <v>0.92335999999999996</v>
      </c>
      <c r="AT296" s="262">
        <v>0.81192000000000009</v>
      </c>
      <c r="AU296" s="262">
        <v>0.78008</v>
      </c>
      <c r="AV296" s="262">
        <v>0.78008</v>
      </c>
      <c r="AW296" s="262">
        <v>0.79600000000000004</v>
      </c>
      <c r="AX296" s="262">
        <v>0.73232000000000008</v>
      </c>
      <c r="AY296" s="262">
        <v>0.78804000000000007</v>
      </c>
      <c r="AZ296" s="262">
        <v>0.75619999999999998</v>
      </c>
      <c r="BA296" s="262">
        <v>0.69252000000000002</v>
      </c>
      <c r="BB296" s="262">
        <v>0.44576000000000005</v>
      </c>
      <c r="BC296" s="262">
        <v>0.44576000000000005</v>
      </c>
      <c r="BD296" s="262">
        <v>0.64476000000000011</v>
      </c>
      <c r="BE296" s="262">
        <v>0.60496000000000005</v>
      </c>
      <c r="BF296" s="262">
        <v>0.81192000000000009</v>
      </c>
      <c r="BG296" s="262">
        <v>0.80396000000000001</v>
      </c>
      <c r="BH296" s="262">
        <v>0.78804000000000007</v>
      </c>
      <c r="BI296" s="262">
        <v>0.74824000000000002</v>
      </c>
      <c r="BJ296" s="262">
        <v>0.81988000000000005</v>
      </c>
      <c r="BK296" s="262">
        <v>0.81192000000000009</v>
      </c>
      <c r="BL296" s="262">
        <v>0.78804000000000007</v>
      </c>
      <c r="BM296" s="262">
        <v>0.75619999999999998</v>
      </c>
      <c r="BN296" s="262">
        <v>0.71640000000000004</v>
      </c>
      <c r="BO296" s="262">
        <v>0.69252000000000002</v>
      </c>
      <c r="BP296" s="262">
        <v>0.67659999999999998</v>
      </c>
    </row>
    <row r="297" spans="1:68" x14ac:dyDescent="0.25">
      <c r="C297" s="254" t="s">
        <v>809</v>
      </c>
      <c r="D297" s="255">
        <f t="shared" si="19"/>
        <v>2.1995273504719189E-2</v>
      </c>
      <c r="E297" s="260">
        <f t="shared" si="25"/>
        <v>421.80335999999988</v>
      </c>
      <c r="F297" s="255">
        <f t="shared" si="21"/>
        <v>2.0238475230942538E-2</v>
      </c>
      <c r="G297" s="260">
        <f t="shared" si="26"/>
        <v>1047448.3571200003</v>
      </c>
      <c r="H297" s="255">
        <f t="shared" si="23"/>
        <v>0.35409749433924281</v>
      </c>
      <c r="I297" s="260">
        <f t="shared" si="24"/>
        <v>108.68048730810851</v>
      </c>
      <c r="J297" s="262">
        <v>1.2539999999999999E-2</v>
      </c>
      <c r="K297" s="262">
        <v>1.2539999999999999E-2</v>
      </c>
      <c r="L297" s="262">
        <v>1.1219999999999999E-2</v>
      </c>
      <c r="M297" s="262">
        <v>1.2759999999999999E-2</v>
      </c>
      <c r="N297" s="262">
        <v>1.2759999999999999E-2</v>
      </c>
      <c r="O297" s="262">
        <v>1.2759999999999999E-2</v>
      </c>
      <c r="P297" s="262">
        <v>9.8999999999999991E-3</v>
      </c>
      <c r="Q297" s="262">
        <v>1.2759999999999999E-2</v>
      </c>
      <c r="R297" s="262">
        <v>1.2759999999999999E-2</v>
      </c>
      <c r="S297" s="262">
        <v>1.6279999999999999E-2</v>
      </c>
      <c r="T297" s="262">
        <v>1.6279999999999999E-2</v>
      </c>
      <c r="U297" s="262">
        <v>1.6279999999999999E-2</v>
      </c>
      <c r="V297" s="262">
        <v>1.6279999999999999E-2</v>
      </c>
      <c r="W297" s="262">
        <v>1.0559999999999998E-2</v>
      </c>
      <c r="X297" s="262">
        <v>1.0339999999999998E-2</v>
      </c>
      <c r="Y297" s="262">
        <v>9.8999999999999991E-3</v>
      </c>
      <c r="Z297" s="262">
        <v>1.0559999999999998E-2</v>
      </c>
      <c r="AA297" s="262">
        <v>1.6500000000000001E-2</v>
      </c>
      <c r="AB297" s="262">
        <v>1.3859999999999999E-2</v>
      </c>
      <c r="AC297" s="262">
        <v>1.3859999999999999E-2</v>
      </c>
      <c r="AD297" s="262">
        <v>1.452E-2</v>
      </c>
      <c r="AE297" s="262">
        <v>1.8699999999999998E-2</v>
      </c>
      <c r="AF297" s="262">
        <v>1.8699999999999998E-2</v>
      </c>
      <c r="AG297" s="262">
        <v>1.8699999999999998E-2</v>
      </c>
      <c r="AH297" s="262">
        <v>1.8919999999999999E-2</v>
      </c>
      <c r="AI297" s="262">
        <v>1.8919999999999999E-2</v>
      </c>
      <c r="AJ297" s="262">
        <v>2.2880000000000001E-2</v>
      </c>
      <c r="AK297" s="262">
        <v>2.2439999999999998E-2</v>
      </c>
      <c r="AL297" s="262">
        <v>2.1339999999999998E-2</v>
      </c>
      <c r="AM297" s="262">
        <v>2.0679999999999997E-2</v>
      </c>
      <c r="AN297" s="262">
        <v>2.0679999999999997E-2</v>
      </c>
      <c r="AO297" s="262">
        <v>2.002E-2</v>
      </c>
      <c r="AP297" s="262">
        <v>2.0679999999999997E-2</v>
      </c>
      <c r="AQ297" s="262">
        <v>5.0600000000000003E-3</v>
      </c>
      <c r="AR297" s="262">
        <v>1.2979999999999998E-2</v>
      </c>
      <c r="AS297" s="262">
        <v>1.452E-2</v>
      </c>
      <c r="AT297" s="262">
        <v>2.2880000000000001E-2</v>
      </c>
      <c r="AU297" s="262">
        <v>2.1339999999999998E-2</v>
      </c>
      <c r="AV297" s="262">
        <v>2.3980000000000001E-2</v>
      </c>
      <c r="AW297" s="262">
        <v>2.2880000000000001E-2</v>
      </c>
      <c r="AX297" s="262">
        <v>2.4420000000000001E-2</v>
      </c>
      <c r="AY297" s="262">
        <v>2.4420000000000001E-2</v>
      </c>
      <c r="AZ297" s="262">
        <v>2.5299999999999996E-2</v>
      </c>
      <c r="BA297" s="262">
        <v>2.4420000000000001E-2</v>
      </c>
      <c r="BB297" s="262">
        <v>2.2439999999999998E-2</v>
      </c>
      <c r="BC297" s="262">
        <v>2.4199999999999999E-2</v>
      </c>
      <c r="BD297" s="262">
        <v>2.5959999999999997E-2</v>
      </c>
      <c r="BE297" s="262">
        <v>2.4199999999999999E-2</v>
      </c>
      <c r="BF297" s="262">
        <v>2.8819999999999998E-2</v>
      </c>
      <c r="BG297" s="262">
        <v>2.7719999999999998E-2</v>
      </c>
      <c r="BH297" s="262">
        <v>2.9700000000000001E-2</v>
      </c>
      <c r="BI297" s="262">
        <v>2.9260000000000001E-2</v>
      </c>
      <c r="BJ297" s="262">
        <v>3.0799999999999998E-2</v>
      </c>
      <c r="BK297" s="262">
        <v>3.0799999999999998E-2</v>
      </c>
      <c r="BL297" s="262">
        <v>3.5200000000000002E-2</v>
      </c>
      <c r="BM297" s="262">
        <v>3.0799999999999998E-2</v>
      </c>
      <c r="BN297" s="262">
        <v>3.1459999999999995E-2</v>
      </c>
      <c r="BO297" s="262">
        <v>3.1239999999999997E-2</v>
      </c>
      <c r="BP297" s="262">
        <v>3.1239999999999997E-2</v>
      </c>
    </row>
    <row r="298" spans="1:68" x14ac:dyDescent="0.25">
      <c r="C298" s="254" t="s">
        <v>810</v>
      </c>
      <c r="D298" s="255">
        <f t="shared" si="19"/>
        <v>1.0612570787923034E-2</v>
      </c>
      <c r="E298" s="260">
        <f t="shared" si="25"/>
        <v>203.51727000000002</v>
      </c>
      <c r="F298" s="255">
        <f t="shared" si="21"/>
        <v>9.9438952418399625E-3</v>
      </c>
      <c r="G298" s="260">
        <f t="shared" si="26"/>
        <v>514649.28140999982</v>
      </c>
      <c r="H298" s="255">
        <f t="shared" si="23"/>
        <v>0.1472330938205407</v>
      </c>
      <c r="I298" s="260">
        <f t="shared" si="24"/>
        <v>106.72448301013419</v>
      </c>
      <c r="J298" s="262">
        <v>7.26E-3</v>
      </c>
      <c r="K298" s="262">
        <v>7.26E-3</v>
      </c>
      <c r="L298" s="262">
        <v>7.26E-3</v>
      </c>
      <c r="M298" s="262">
        <v>6.4899999999999992E-3</v>
      </c>
      <c r="N298" s="262">
        <v>6.3799999999999994E-3</v>
      </c>
      <c r="O298" s="262">
        <v>5.8300000000000001E-3</v>
      </c>
      <c r="P298" s="262">
        <v>6.3799999999999994E-3</v>
      </c>
      <c r="Q298" s="262">
        <v>6.3799999999999994E-3</v>
      </c>
      <c r="R298" s="262">
        <v>4.7299999999999998E-3</v>
      </c>
      <c r="S298" s="262">
        <v>7.26E-3</v>
      </c>
      <c r="T298" s="262">
        <v>7.26E-3</v>
      </c>
      <c r="U298" s="262">
        <v>7.26E-3</v>
      </c>
      <c r="V298" s="262">
        <v>7.8099999999999992E-3</v>
      </c>
      <c r="W298" s="262">
        <v>4.0699999999999998E-3</v>
      </c>
      <c r="X298" s="262">
        <v>4.5099999999999993E-3</v>
      </c>
      <c r="Y298" s="262">
        <v>4.5099999999999993E-3</v>
      </c>
      <c r="Z298" s="262">
        <v>4.5099999999999993E-3</v>
      </c>
      <c r="AA298" s="262">
        <v>5.4999999999999997E-3</v>
      </c>
      <c r="AB298" s="262">
        <v>5.4999999999999997E-3</v>
      </c>
      <c r="AC298" s="262">
        <v>5.4999999999999997E-3</v>
      </c>
      <c r="AD298" s="262">
        <v>8.9099999999999995E-3</v>
      </c>
      <c r="AE298" s="262">
        <v>8.9099999999999995E-3</v>
      </c>
      <c r="AF298" s="262">
        <v>8.9099999999999995E-3</v>
      </c>
      <c r="AG298" s="262">
        <v>8.9099999999999995E-3</v>
      </c>
      <c r="AH298" s="262">
        <v>8.9099999999999995E-3</v>
      </c>
      <c r="AI298" s="262">
        <v>8.1399999999999997E-3</v>
      </c>
      <c r="AJ298" s="262">
        <v>9.0199999999999985E-3</v>
      </c>
      <c r="AK298" s="262">
        <v>8.4700000000000001E-3</v>
      </c>
      <c r="AL298" s="262">
        <v>8.9099999999999995E-3</v>
      </c>
      <c r="AM298" s="262">
        <v>1.221E-2</v>
      </c>
      <c r="AN298" s="262">
        <v>1.221E-2</v>
      </c>
      <c r="AO298" s="262">
        <v>6.1600000000000005E-3</v>
      </c>
      <c r="AP298" s="262">
        <v>5.2799999999999991E-3</v>
      </c>
      <c r="AQ298" s="262">
        <v>4.0699999999999998E-3</v>
      </c>
      <c r="AR298" s="262">
        <v>5.6099999999999995E-3</v>
      </c>
      <c r="AS298" s="262">
        <v>5.6099999999999995E-3</v>
      </c>
      <c r="AT298" s="262">
        <v>1.1219999999999999E-2</v>
      </c>
      <c r="AU298" s="262">
        <v>1.1769999999999999E-2</v>
      </c>
      <c r="AV298" s="262">
        <v>1.1769999999999999E-2</v>
      </c>
      <c r="AW298" s="262">
        <v>1.1769999999999999E-2</v>
      </c>
      <c r="AX298" s="262">
        <v>1.2869999999999998E-2</v>
      </c>
      <c r="AY298" s="262">
        <v>1.2869999999999998E-2</v>
      </c>
      <c r="AZ298" s="262">
        <v>1.2869999999999998E-2</v>
      </c>
      <c r="BA298" s="262">
        <v>1.2869999999999998E-2</v>
      </c>
      <c r="BB298" s="262">
        <v>1.6059999999999998E-2</v>
      </c>
      <c r="BC298" s="262">
        <v>1.771E-2</v>
      </c>
      <c r="BD298" s="262">
        <v>1.6059999999999998E-2</v>
      </c>
      <c r="BE298" s="262">
        <v>1.6059999999999998E-2</v>
      </c>
      <c r="BF298" s="262">
        <v>1.5509999999999998E-2</v>
      </c>
      <c r="BG298" s="262">
        <v>1.452E-2</v>
      </c>
      <c r="BH298" s="262">
        <v>1.584E-2</v>
      </c>
      <c r="BI298" s="262">
        <v>1.7049999999999999E-2</v>
      </c>
      <c r="BJ298" s="262">
        <v>9.5699999999999986E-3</v>
      </c>
      <c r="BK298" s="262">
        <v>1.221E-2</v>
      </c>
      <c r="BL298" s="262">
        <v>2.0679999999999997E-2</v>
      </c>
      <c r="BM298" s="262">
        <v>1.5949999999999999E-2</v>
      </c>
      <c r="BN298" s="262">
        <v>1.848E-2</v>
      </c>
      <c r="BO298" s="262">
        <v>1.8149999999999999E-2</v>
      </c>
      <c r="BP298" s="262">
        <v>1.9359999999999999E-2</v>
      </c>
    </row>
    <row r="299" spans="1:68" x14ac:dyDescent="0.25">
      <c r="C299" s="254" t="s">
        <v>811</v>
      </c>
      <c r="D299" s="255">
        <f t="shared" si="19"/>
        <v>0.14785494498618137</v>
      </c>
      <c r="E299" s="260">
        <f t="shared" si="25"/>
        <v>2835.41428</v>
      </c>
      <c r="F299" s="255">
        <f t="shared" si="21"/>
        <v>0.14257761756689658</v>
      </c>
      <c r="G299" s="260">
        <f t="shared" si="26"/>
        <v>7379147.3704600018</v>
      </c>
      <c r="H299" s="255">
        <f t="shared" si="23"/>
        <v>3.473941857927168E-2</v>
      </c>
      <c r="I299" s="260">
        <f t="shared" si="24"/>
        <v>103.70137158226025</v>
      </c>
      <c r="J299" s="262">
        <v>5.5299999999999995E-2</v>
      </c>
      <c r="K299" s="262">
        <v>5.5299999999999995E-2</v>
      </c>
      <c r="L299" s="262">
        <v>5.5299999999999995E-2</v>
      </c>
      <c r="M299" s="262">
        <v>0.10586000000000001</v>
      </c>
      <c r="N299" s="262">
        <v>7.5840000000000005E-2</v>
      </c>
      <c r="O299" s="262">
        <v>5.3720000000000004E-2</v>
      </c>
      <c r="P299" s="262">
        <v>7.5840000000000005E-2</v>
      </c>
      <c r="Q299" s="262">
        <v>7.5840000000000005E-2</v>
      </c>
      <c r="R299" s="262">
        <v>3.95E-2</v>
      </c>
      <c r="S299" s="262">
        <v>0.11376</v>
      </c>
      <c r="T299" s="262">
        <v>0.14061999999999999</v>
      </c>
      <c r="U299" s="262">
        <v>0.20698</v>
      </c>
      <c r="V299" s="262">
        <v>0.14694000000000002</v>
      </c>
      <c r="W299" s="262">
        <v>4.582E-2</v>
      </c>
      <c r="X299" s="262">
        <v>3.4759999999999999E-2</v>
      </c>
      <c r="Y299" s="262">
        <v>4.582E-2</v>
      </c>
      <c r="Z299" s="262">
        <v>4.582E-2</v>
      </c>
      <c r="AA299" s="262">
        <v>5.0560000000000001E-2</v>
      </c>
      <c r="AB299" s="262">
        <v>5.2140000000000006E-2</v>
      </c>
      <c r="AC299" s="262">
        <v>7.4259999999999993E-2</v>
      </c>
      <c r="AD299" s="262">
        <v>0.158</v>
      </c>
      <c r="AE299" s="262">
        <v>0.12955999999999998</v>
      </c>
      <c r="AF299" s="262">
        <v>0.17222000000000001</v>
      </c>
      <c r="AG299" s="262">
        <v>0.1027</v>
      </c>
      <c r="AH299" s="262">
        <v>9.6379999999999993E-2</v>
      </c>
      <c r="AI299" s="262">
        <v>0.10901999999999999</v>
      </c>
      <c r="AJ299" s="262">
        <v>0.15642</v>
      </c>
      <c r="AK299" s="262">
        <v>0.11218</v>
      </c>
      <c r="AL299" s="262">
        <v>0.11218</v>
      </c>
      <c r="AM299" s="262">
        <v>0.26701999999999998</v>
      </c>
      <c r="AN299" s="262">
        <v>0.37919999999999998</v>
      </c>
      <c r="AO299" s="262">
        <v>9.3219999999999997E-2</v>
      </c>
      <c r="AP299" s="262">
        <v>9.3219999999999997E-2</v>
      </c>
      <c r="AQ299" s="262">
        <v>2.3699999999999999E-2</v>
      </c>
      <c r="AR299" s="262">
        <v>4.582E-2</v>
      </c>
      <c r="AS299" s="262">
        <v>4.582E-2</v>
      </c>
      <c r="AT299" s="262">
        <v>0.14219999999999999</v>
      </c>
      <c r="AU299" s="262">
        <v>0.17538000000000001</v>
      </c>
      <c r="AV299" s="262">
        <v>0.17064000000000001</v>
      </c>
      <c r="AW299" s="262">
        <v>0.15642</v>
      </c>
      <c r="AX299" s="262">
        <v>0.21961999999999998</v>
      </c>
      <c r="AY299" s="262">
        <v>0.15642</v>
      </c>
      <c r="AZ299" s="262">
        <v>0.19117999999999999</v>
      </c>
      <c r="BA299" s="262">
        <v>0.24964</v>
      </c>
      <c r="BB299" s="262">
        <v>0.48664000000000002</v>
      </c>
      <c r="BC299" s="262">
        <v>0.46926000000000001</v>
      </c>
      <c r="BD299" s="262">
        <v>0.28282000000000002</v>
      </c>
      <c r="BE299" s="262">
        <v>0.32232</v>
      </c>
      <c r="BF299" s="262">
        <v>0.13114000000000001</v>
      </c>
      <c r="BG299" s="262">
        <v>0.14378000000000002</v>
      </c>
      <c r="BH299" s="262">
        <v>0.15168000000000001</v>
      </c>
      <c r="BI299" s="262">
        <v>0.18643999999999999</v>
      </c>
      <c r="BJ299" s="262">
        <v>0.1343</v>
      </c>
      <c r="BK299" s="262">
        <v>0.13746</v>
      </c>
      <c r="BL299" s="262">
        <v>0.13746</v>
      </c>
      <c r="BM299" s="262">
        <v>0.17696000000000001</v>
      </c>
      <c r="BN299" s="262">
        <v>0.2054</v>
      </c>
      <c r="BO299" s="262">
        <v>0.23541999999999999</v>
      </c>
      <c r="BP299" s="262">
        <v>0.24490000000000001</v>
      </c>
    </row>
    <row r="300" spans="1:68" x14ac:dyDescent="0.25">
      <c r="B300" s="254" t="s">
        <v>812</v>
      </c>
      <c r="C300" s="254" t="s">
        <v>813</v>
      </c>
      <c r="D300" s="255">
        <f t="shared" si="19"/>
        <v>0.12625400010429158</v>
      </c>
      <c r="E300" s="260">
        <f t="shared" si="25"/>
        <v>2421.1729599999999</v>
      </c>
      <c r="F300" s="255">
        <f t="shared" si="21"/>
        <v>0.11919082021590063</v>
      </c>
      <c r="G300" s="260">
        <f t="shared" si="26"/>
        <v>6168756.6575200018</v>
      </c>
      <c r="H300" s="255">
        <f t="shared" si="23"/>
        <v>0.58815364170532991</v>
      </c>
      <c r="I300" s="260">
        <f t="shared" si="24"/>
        <v>105.92594284995842</v>
      </c>
      <c r="J300" s="262">
        <v>6.3439999999999996E-2</v>
      </c>
      <c r="K300" s="262">
        <v>4.0260000000000004E-2</v>
      </c>
      <c r="L300" s="262">
        <v>6.3439999999999996E-2</v>
      </c>
      <c r="M300" s="262">
        <v>0.13298000000000001</v>
      </c>
      <c r="N300" s="262">
        <v>0.1037</v>
      </c>
      <c r="O300" s="262">
        <v>0.11834</v>
      </c>
      <c r="P300" s="262">
        <v>0.11589999999999999</v>
      </c>
      <c r="Q300" s="262">
        <v>0.11834</v>
      </c>
      <c r="R300" s="262">
        <v>9.8820000000000005E-2</v>
      </c>
      <c r="S300" s="262">
        <v>0.12565999999999999</v>
      </c>
      <c r="T300" s="262">
        <v>0.13785999999999998</v>
      </c>
      <c r="U300" s="262">
        <v>0.12931999999999999</v>
      </c>
      <c r="V300" s="262">
        <v>0.11346000000000001</v>
      </c>
      <c r="W300" s="262">
        <v>5.0019999999999995E-2</v>
      </c>
      <c r="X300" s="262">
        <v>4.1480000000000003E-2</v>
      </c>
      <c r="Y300" s="262">
        <v>4.514E-2</v>
      </c>
      <c r="Z300" s="262">
        <v>4.7579999999999997E-2</v>
      </c>
      <c r="AA300" s="262">
        <v>0.11102000000000001</v>
      </c>
      <c r="AB300" s="262">
        <v>8.7840000000000001E-2</v>
      </c>
      <c r="AC300" s="262">
        <v>9.2719999999999997E-2</v>
      </c>
      <c r="AD300" s="262">
        <v>0.11102000000000001</v>
      </c>
      <c r="AE300" s="262">
        <v>0.11834</v>
      </c>
      <c r="AF300" s="262">
        <v>0.14029999999999998</v>
      </c>
      <c r="AG300" s="262">
        <v>0.14151999999999998</v>
      </c>
      <c r="AH300" s="262">
        <v>0.10979999999999999</v>
      </c>
      <c r="AI300" s="262">
        <v>0.13176000000000002</v>
      </c>
      <c r="AJ300" s="262">
        <v>0.13664000000000001</v>
      </c>
      <c r="AK300" s="262">
        <v>0.13664000000000001</v>
      </c>
      <c r="AL300" s="262">
        <v>0.13664000000000001</v>
      </c>
      <c r="AM300" s="262">
        <v>0.13907999999999998</v>
      </c>
      <c r="AN300" s="262">
        <v>0.11467999999999999</v>
      </c>
      <c r="AO300" s="262">
        <v>0.11102000000000001</v>
      </c>
      <c r="AP300" s="262">
        <v>0.122</v>
      </c>
      <c r="AQ300" s="262">
        <v>1.9519999999999999E-2</v>
      </c>
      <c r="AR300" s="262">
        <v>4.8800000000000003E-2</v>
      </c>
      <c r="AS300" s="262">
        <v>5.4899999999999997E-2</v>
      </c>
      <c r="AT300" s="262">
        <v>0.13176000000000002</v>
      </c>
      <c r="AU300" s="262">
        <v>0.13176000000000002</v>
      </c>
      <c r="AV300" s="262">
        <v>0.13542000000000001</v>
      </c>
      <c r="AW300" s="262">
        <v>0.13176000000000002</v>
      </c>
      <c r="AX300" s="262">
        <v>0.14273999999999998</v>
      </c>
      <c r="AY300" s="262">
        <v>0.13907999999999998</v>
      </c>
      <c r="AZ300" s="262">
        <v>0.13785999999999998</v>
      </c>
      <c r="BA300" s="262">
        <v>0.13298000000000001</v>
      </c>
      <c r="BB300" s="262">
        <v>0.10736</v>
      </c>
      <c r="BC300" s="262">
        <v>0.10614</v>
      </c>
      <c r="BD300" s="262">
        <v>0.12565999999999999</v>
      </c>
      <c r="BE300" s="262">
        <v>0.11834</v>
      </c>
      <c r="BF300" s="262">
        <v>0.11711999999999999</v>
      </c>
      <c r="BG300" s="262">
        <v>0.11589999999999999</v>
      </c>
      <c r="BH300" s="262">
        <v>0.11711999999999999</v>
      </c>
      <c r="BI300" s="262">
        <v>0.13298000000000001</v>
      </c>
      <c r="BJ300" s="262">
        <v>0.13176000000000002</v>
      </c>
      <c r="BK300" s="262">
        <v>0.11589999999999999</v>
      </c>
      <c r="BL300" s="262">
        <v>0.13420000000000001</v>
      </c>
      <c r="BM300" s="262">
        <v>0.13785999999999998</v>
      </c>
      <c r="BN300" s="262">
        <v>0.13054000000000002</v>
      </c>
      <c r="BO300" s="262">
        <v>0.12444</v>
      </c>
      <c r="BP300" s="262">
        <v>0.12078</v>
      </c>
    </row>
    <row r="301" spans="1:68" x14ac:dyDescent="0.25">
      <c r="C301" s="254" t="s">
        <v>814</v>
      </c>
      <c r="D301" s="255">
        <f t="shared" ref="D301:D364" si="27">SUMPRODUCT($J$2:$BP$2,J301:BP301)/$I$2</f>
        <v>0.22859719507743653</v>
      </c>
      <c r="E301" s="260">
        <f t="shared" si="25"/>
        <v>4383.8084100000005</v>
      </c>
      <c r="F301" s="255">
        <f t="shared" ref="F301:F364" si="28">SUMPRODUCT($J$3:$BP$3,J301:BP301)/$I$3</f>
        <v>0.21597861256547643</v>
      </c>
      <c r="G301" s="260">
        <f t="shared" si="26"/>
        <v>11178037.886910003</v>
      </c>
      <c r="H301" s="255">
        <f t="shared" ref="H301:H364" si="29">CORREL($J$4:$BP$4,J301:BP301)</f>
        <v>0.61108644887385966</v>
      </c>
      <c r="I301" s="260">
        <f t="shared" ref="I301:I364" si="30">D301/F301*100</f>
        <v>105.84251484999916</v>
      </c>
      <c r="J301" s="262">
        <v>0.12701999999999999</v>
      </c>
      <c r="K301" s="262">
        <v>0.19272</v>
      </c>
      <c r="L301" s="262">
        <v>0.19272</v>
      </c>
      <c r="M301" s="262">
        <v>0.219</v>
      </c>
      <c r="N301" s="262">
        <v>0.19272</v>
      </c>
      <c r="O301" s="262">
        <v>0.22995000000000002</v>
      </c>
      <c r="P301" s="262">
        <v>0.219</v>
      </c>
      <c r="Q301" s="262">
        <v>0.219</v>
      </c>
      <c r="R301" s="262">
        <v>0.21243000000000001</v>
      </c>
      <c r="S301" s="262">
        <v>0.22119</v>
      </c>
      <c r="T301" s="262">
        <v>0.22556999999999999</v>
      </c>
      <c r="U301" s="262">
        <v>0.20148000000000002</v>
      </c>
      <c r="V301" s="262">
        <v>0.21023999999999998</v>
      </c>
      <c r="W301" s="262">
        <v>0.24090000000000003</v>
      </c>
      <c r="X301" s="262">
        <v>0.14892000000000002</v>
      </c>
      <c r="Y301" s="262">
        <v>0.13139999999999999</v>
      </c>
      <c r="Z301" s="262">
        <v>0.15329999999999999</v>
      </c>
      <c r="AA301" s="262">
        <v>0.25184999999999996</v>
      </c>
      <c r="AB301" s="262">
        <v>0.21243000000000001</v>
      </c>
      <c r="AC301" s="262">
        <v>0.22556999999999999</v>
      </c>
      <c r="AD301" s="262">
        <v>0.14016000000000001</v>
      </c>
      <c r="AE301" s="262">
        <v>0.19491</v>
      </c>
      <c r="AF301" s="262">
        <v>0.20148000000000002</v>
      </c>
      <c r="AG301" s="262">
        <v>0.21681</v>
      </c>
      <c r="AH301" s="262">
        <v>0.21462000000000001</v>
      </c>
      <c r="AI301" s="262">
        <v>0.24090000000000003</v>
      </c>
      <c r="AJ301" s="262">
        <v>0.23214000000000001</v>
      </c>
      <c r="AK301" s="262">
        <v>0.24090000000000003</v>
      </c>
      <c r="AL301" s="262">
        <v>0.23214000000000001</v>
      </c>
      <c r="AM301" s="262">
        <v>0.18176999999999999</v>
      </c>
      <c r="AN301" s="262">
        <v>0.13797000000000001</v>
      </c>
      <c r="AO301" s="262">
        <v>0.24746999999999997</v>
      </c>
      <c r="AP301" s="262">
        <v>0.24309000000000003</v>
      </c>
      <c r="AQ301" s="262">
        <v>8.1030000000000005E-2</v>
      </c>
      <c r="AR301" s="262">
        <v>0.14235</v>
      </c>
      <c r="AS301" s="262">
        <v>0.16644</v>
      </c>
      <c r="AT301" s="262">
        <v>0.22995000000000002</v>
      </c>
      <c r="AU301" s="262">
        <v>0.22995000000000002</v>
      </c>
      <c r="AV301" s="262">
        <v>0.22995000000000002</v>
      </c>
      <c r="AW301" s="262">
        <v>0.22995000000000002</v>
      </c>
      <c r="AX301" s="262">
        <v>0.24090000000000003</v>
      </c>
      <c r="AY301" s="262">
        <v>0.27156000000000002</v>
      </c>
      <c r="AZ301" s="262">
        <v>0.23871000000000001</v>
      </c>
      <c r="BA301" s="262">
        <v>0.23214000000000001</v>
      </c>
      <c r="BB301" s="262">
        <v>0.13139999999999999</v>
      </c>
      <c r="BC301" s="262">
        <v>0.12701999999999999</v>
      </c>
      <c r="BD301" s="262">
        <v>0.19928999999999999</v>
      </c>
      <c r="BE301" s="262">
        <v>0.18176999999999999</v>
      </c>
      <c r="BF301" s="262">
        <v>0.1971</v>
      </c>
      <c r="BG301" s="262">
        <v>0.21462000000000001</v>
      </c>
      <c r="BH301" s="262">
        <v>0.219</v>
      </c>
      <c r="BI301" s="262">
        <v>0.24090000000000003</v>
      </c>
      <c r="BJ301" s="262">
        <v>0.26717999999999997</v>
      </c>
      <c r="BK301" s="262">
        <v>0.25403999999999999</v>
      </c>
      <c r="BL301" s="262">
        <v>0.27374999999999999</v>
      </c>
      <c r="BM301" s="262">
        <v>0.24965999999999997</v>
      </c>
      <c r="BN301" s="262">
        <v>0.22776000000000002</v>
      </c>
      <c r="BO301" s="262">
        <v>0.21023999999999998</v>
      </c>
      <c r="BP301" s="262">
        <v>0.20585999999999999</v>
      </c>
    </row>
    <row r="302" spans="1:68" x14ac:dyDescent="0.25">
      <c r="C302" s="254" t="s">
        <v>815</v>
      </c>
      <c r="D302" s="255">
        <f t="shared" si="27"/>
        <v>0.25954971893413986</v>
      </c>
      <c r="E302" s="260">
        <f t="shared" si="25"/>
        <v>4977.3849600000003</v>
      </c>
      <c r="F302" s="255">
        <f t="shared" si="28"/>
        <v>0.26599090149839721</v>
      </c>
      <c r="G302" s="260">
        <f t="shared" si="26"/>
        <v>13766438.904319998</v>
      </c>
      <c r="H302" s="255">
        <f t="shared" si="29"/>
        <v>-0.18307165116812268</v>
      </c>
      <c r="I302" s="260">
        <f t="shared" si="30"/>
        <v>97.578419965505418</v>
      </c>
      <c r="J302" s="262">
        <v>0.35327999999999998</v>
      </c>
      <c r="K302" s="262">
        <v>0.35327999999999998</v>
      </c>
      <c r="L302" s="262">
        <v>0.35327999999999998</v>
      </c>
      <c r="M302" s="262">
        <v>0.28672000000000003</v>
      </c>
      <c r="N302" s="262">
        <v>0.31487999999999999</v>
      </c>
      <c r="O302" s="262">
        <v>0.30719999999999997</v>
      </c>
      <c r="P302" s="262">
        <v>0.30719999999999997</v>
      </c>
      <c r="Q302" s="262">
        <v>0.32512000000000002</v>
      </c>
      <c r="R302" s="262">
        <v>0.32512000000000002</v>
      </c>
      <c r="S302" s="262">
        <v>0.29183999999999999</v>
      </c>
      <c r="T302" s="262">
        <v>0.27392</v>
      </c>
      <c r="U302" s="262">
        <v>0.24063999999999999</v>
      </c>
      <c r="V302" s="262">
        <v>0.27392</v>
      </c>
      <c r="W302" s="262">
        <v>0.32512000000000002</v>
      </c>
      <c r="X302" s="262">
        <v>0.32512000000000002</v>
      </c>
      <c r="Y302" s="262">
        <v>0.32768000000000003</v>
      </c>
      <c r="Z302" s="262">
        <v>0.32768000000000003</v>
      </c>
      <c r="AA302" s="262">
        <v>0.32256000000000001</v>
      </c>
      <c r="AB302" s="262">
        <v>0.33024000000000003</v>
      </c>
      <c r="AC302" s="262">
        <v>0.32256000000000001</v>
      </c>
      <c r="AD302" s="262">
        <v>0.27136000000000005</v>
      </c>
      <c r="AE302" s="262">
        <v>0.27136000000000005</v>
      </c>
      <c r="AF302" s="262">
        <v>0.26368000000000003</v>
      </c>
      <c r="AG302" s="262">
        <v>0.27392</v>
      </c>
      <c r="AH302" s="262">
        <v>0.27904000000000001</v>
      </c>
      <c r="AI302" s="262">
        <v>0.27392</v>
      </c>
      <c r="AJ302" s="262">
        <v>0.24831999999999999</v>
      </c>
      <c r="AK302" s="262">
        <v>0.27648</v>
      </c>
      <c r="AL302" s="262">
        <v>0.27136000000000005</v>
      </c>
      <c r="AM302" s="262">
        <v>0.20992</v>
      </c>
      <c r="AN302" s="262">
        <v>0.18176</v>
      </c>
      <c r="AO302" s="262">
        <v>0.30463999999999997</v>
      </c>
      <c r="AP302" s="262">
        <v>0.2944</v>
      </c>
      <c r="AQ302" s="262">
        <v>0.31744</v>
      </c>
      <c r="AR302" s="262">
        <v>0.34048</v>
      </c>
      <c r="AS302" s="262">
        <v>0.2944</v>
      </c>
      <c r="AT302" s="262">
        <v>0.24576000000000001</v>
      </c>
      <c r="AU302" s="262">
        <v>0.24576000000000001</v>
      </c>
      <c r="AV302" s="262">
        <v>0.24576000000000001</v>
      </c>
      <c r="AW302" s="262">
        <v>0.24576000000000001</v>
      </c>
      <c r="AX302" s="262">
        <v>0.23040000000000002</v>
      </c>
      <c r="AY302" s="262">
        <v>0.23296</v>
      </c>
      <c r="AZ302" s="262">
        <v>0.23552000000000001</v>
      </c>
      <c r="BA302" s="262">
        <v>0.21248</v>
      </c>
      <c r="BB302" s="262">
        <v>0.14591999999999999</v>
      </c>
      <c r="BC302" s="262">
        <v>0.13056000000000001</v>
      </c>
      <c r="BD302" s="262">
        <v>0.18944</v>
      </c>
      <c r="BE302" s="262">
        <v>0.192</v>
      </c>
      <c r="BF302" s="262">
        <v>0.26880000000000004</v>
      </c>
      <c r="BG302" s="262">
        <v>0.25856000000000001</v>
      </c>
      <c r="BH302" s="262">
        <v>0.25087999999999999</v>
      </c>
      <c r="BI302" s="262">
        <v>0.22272</v>
      </c>
      <c r="BJ302" s="262">
        <v>0.24576000000000001</v>
      </c>
      <c r="BK302" s="262">
        <v>0.23040000000000002</v>
      </c>
      <c r="BL302" s="262">
        <v>0.22272</v>
      </c>
      <c r="BM302" s="262">
        <v>0.23040000000000002</v>
      </c>
      <c r="BN302" s="262">
        <v>0.21248</v>
      </c>
      <c r="BO302" s="262">
        <v>0.21248</v>
      </c>
      <c r="BP302" s="262">
        <v>0.20992</v>
      </c>
    </row>
    <row r="303" spans="1:68" x14ac:dyDescent="0.25">
      <c r="C303" s="254" t="s">
        <v>816</v>
      </c>
      <c r="D303" s="255">
        <f t="shared" si="27"/>
        <v>0.19010064973666366</v>
      </c>
      <c r="E303" s="260">
        <f t="shared" si="25"/>
        <v>3645.5601599999991</v>
      </c>
      <c r="F303" s="255">
        <f t="shared" si="28"/>
        <v>0.21360205813588179</v>
      </c>
      <c r="G303" s="260">
        <f t="shared" si="26"/>
        <v>11055038.599440003</v>
      </c>
      <c r="H303" s="255">
        <f t="shared" si="29"/>
        <v>-0.47317205199939166</v>
      </c>
      <c r="I303" s="260">
        <f t="shared" si="30"/>
        <v>88.997573991413574</v>
      </c>
      <c r="J303" s="262">
        <v>0.44946000000000003</v>
      </c>
      <c r="K303" s="262">
        <v>0.33857999999999999</v>
      </c>
      <c r="L303" s="262">
        <v>0.32472000000000001</v>
      </c>
      <c r="M303" s="262">
        <v>0.23363999999999999</v>
      </c>
      <c r="N303" s="262">
        <v>0.27126000000000006</v>
      </c>
      <c r="O303" s="262">
        <v>0.25938</v>
      </c>
      <c r="P303" s="262">
        <v>0.25938</v>
      </c>
      <c r="Q303" s="262">
        <v>0.23958000000000002</v>
      </c>
      <c r="R303" s="262">
        <v>0.31482000000000004</v>
      </c>
      <c r="S303" s="262">
        <v>0.20592000000000002</v>
      </c>
      <c r="T303" s="262">
        <v>0.19008</v>
      </c>
      <c r="U303" s="262">
        <v>0.18809999999999999</v>
      </c>
      <c r="V303" s="262">
        <v>0.20196</v>
      </c>
      <c r="W303" s="262">
        <v>0.30888000000000004</v>
      </c>
      <c r="X303" s="262">
        <v>0.46530000000000005</v>
      </c>
      <c r="Y303" s="262">
        <v>0.44352000000000008</v>
      </c>
      <c r="Z303" s="262">
        <v>0.39798</v>
      </c>
      <c r="AA303" s="262">
        <v>0.23760000000000001</v>
      </c>
      <c r="AB303" s="262">
        <v>0.29898000000000002</v>
      </c>
      <c r="AC303" s="262">
        <v>0.26136000000000004</v>
      </c>
      <c r="AD303" s="262">
        <v>0.28710000000000002</v>
      </c>
      <c r="AE303" s="262">
        <v>0.25344</v>
      </c>
      <c r="AF303" s="262">
        <v>0.17820000000000003</v>
      </c>
      <c r="AG303" s="262">
        <v>0.22769999999999999</v>
      </c>
      <c r="AH303" s="262">
        <v>0.26928000000000002</v>
      </c>
      <c r="AI303" s="262">
        <v>0.19800000000000001</v>
      </c>
      <c r="AJ303" s="262">
        <v>0.18612000000000001</v>
      </c>
      <c r="AK303" s="262">
        <v>0.19008</v>
      </c>
      <c r="AL303" s="262">
        <v>0.19008</v>
      </c>
      <c r="AM303" s="262">
        <v>0.15642</v>
      </c>
      <c r="AN303" s="262">
        <v>0.15642</v>
      </c>
      <c r="AO303" s="262">
        <v>0.20592000000000002</v>
      </c>
      <c r="AP303" s="262">
        <v>0.21384000000000003</v>
      </c>
      <c r="AQ303" s="262">
        <v>0.55835999999999997</v>
      </c>
      <c r="AR303" s="262">
        <v>0.40589999999999998</v>
      </c>
      <c r="AS303" s="262">
        <v>0.40392</v>
      </c>
      <c r="AT303" s="262">
        <v>0.20592000000000002</v>
      </c>
      <c r="AU303" s="262">
        <v>0.16038000000000002</v>
      </c>
      <c r="AV303" s="262">
        <v>0.16038000000000002</v>
      </c>
      <c r="AW303" s="262">
        <v>0.18809999999999999</v>
      </c>
      <c r="AX303" s="262">
        <v>0.11088000000000002</v>
      </c>
      <c r="AY303" s="262">
        <v>0.13068000000000002</v>
      </c>
      <c r="AZ303" s="262">
        <v>0.14255999999999999</v>
      </c>
      <c r="BA303" s="262">
        <v>0.13068000000000002</v>
      </c>
      <c r="BB303" s="262">
        <v>8.7120000000000003E-2</v>
      </c>
      <c r="BC303" s="262">
        <v>0.11286</v>
      </c>
      <c r="BD303" s="262">
        <v>0.11484</v>
      </c>
      <c r="BE303" s="262">
        <v>0.11286</v>
      </c>
      <c r="BF303" s="262">
        <v>0.23363999999999999</v>
      </c>
      <c r="BG303" s="262">
        <v>0.22176000000000004</v>
      </c>
      <c r="BH303" s="262">
        <v>0.19800000000000001</v>
      </c>
      <c r="BI303" s="262">
        <v>0.16038000000000002</v>
      </c>
      <c r="BJ303" s="262">
        <v>0.16236</v>
      </c>
      <c r="BK303" s="262">
        <v>0.19602</v>
      </c>
      <c r="BL303" s="262">
        <v>0.16236</v>
      </c>
      <c r="BM303" s="262">
        <v>0.14255999999999999</v>
      </c>
      <c r="BN303" s="262">
        <v>0.14850000000000002</v>
      </c>
      <c r="BO303" s="262">
        <v>0.14850000000000002</v>
      </c>
      <c r="BP303" s="262">
        <v>0.14850000000000002</v>
      </c>
    </row>
    <row r="304" spans="1:68" x14ac:dyDescent="0.25">
      <c r="B304" s="254" t="s">
        <v>817</v>
      </c>
      <c r="C304" s="254" t="s">
        <v>309</v>
      </c>
      <c r="D304" s="255">
        <f t="shared" si="27"/>
        <v>0.54037217336386423</v>
      </c>
      <c r="E304" s="260">
        <f t="shared" si="25"/>
        <v>10362.717168598823</v>
      </c>
      <c r="F304" s="255">
        <f t="shared" si="28"/>
        <v>0.54168813036393471</v>
      </c>
      <c r="G304" s="260">
        <f t="shared" si="26"/>
        <v>28035231.693424553</v>
      </c>
      <c r="H304" s="255">
        <f t="shared" si="29"/>
        <v>-2.3735390008925588E-2</v>
      </c>
      <c r="I304" s="260">
        <f t="shared" si="30"/>
        <v>99.757063718714605</v>
      </c>
      <c r="J304" s="262">
        <v>0.64278201816065705</v>
      </c>
      <c r="K304" s="262">
        <v>0.79193371609434771</v>
      </c>
      <c r="L304" s="262">
        <v>0.54257179681520928</v>
      </c>
      <c r="M304" s="262">
        <v>0.61201441743452423</v>
      </c>
      <c r="N304" s="262">
        <v>0.54943294566372125</v>
      </c>
      <c r="O304" s="262">
        <v>0.56649278024894312</v>
      </c>
      <c r="P304" s="262">
        <v>0.63012283347747622</v>
      </c>
      <c r="Q304" s="262">
        <v>0.51430788212061185</v>
      </c>
      <c r="R304" s="262">
        <v>0.56648615150572601</v>
      </c>
      <c r="S304" s="262">
        <v>0.58027325314285216</v>
      </c>
      <c r="T304" s="262">
        <v>0.59163882906757104</v>
      </c>
      <c r="U304" s="262">
        <v>0.57605689970080476</v>
      </c>
      <c r="V304" s="262">
        <v>0.54874374737998843</v>
      </c>
      <c r="W304" s="262">
        <v>0.51701539778277228</v>
      </c>
      <c r="X304" s="262">
        <v>0.52067597437580804</v>
      </c>
      <c r="Y304" s="262">
        <v>0.57363825490084175</v>
      </c>
      <c r="Z304" s="262">
        <v>0.44676777720019206</v>
      </c>
      <c r="AA304" s="262">
        <v>0.55831378591735925</v>
      </c>
      <c r="AB304" s="262">
        <v>0.51282689742890764</v>
      </c>
      <c r="AC304" s="262">
        <v>0.51443442120078986</v>
      </c>
      <c r="AD304" s="262">
        <v>0.60116208919845771</v>
      </c>
      <c r="AE304" s="262">
        <v>0.58976987232409495</v>
      </c>
      <c r="AF304" s="262">
        <v>0.55040921543093135</v>
      </c>
      <c r="AG304" s="262">
        <v>0.57182675319237519</v>
      </c>
      <c r="AH304" s="262">
        <v>0.51178582866981615</v>
      </c>
      <c r="AI304" s="262">
        <v>0.53457721153141657</v>
      </c>
      <c r="AJ304" s="262">
        <v>0.56079926023226379</v>
      </c>
      <c r="AK304" s="262">
        <v>0.52881664452188581</v>
      </c>
      <c r="AL304" s="262">
        <v>0.56363035115559768</v>
      </c>
      <c r="AM304" s="262">
        <v>0.56878956352420085</v>
      </c>
      <c r="AN304" s="262">
        <v>0.47799916829093936</v>
      </c>
      <c r="AO304" s="262">
        <v>0.53458106048122456</v>
      </c>
      <c r="AP304" s="262">
        <v>0.54277930286708753</v>
      </c>
      <c r="AQ304" s="262">
        <v>0.48306582954177546</v>
      </c>
      <c r="AR304" s="262">
        <v>0.52255716748580538</v>
      </c>
      <c r="AS304" s="262">
        <v>0.55807130849802911</v>
      </c>
      <c r="AT304" s="262">
        <v>0.5017117324521988</v>
      </c>
      <c r="AU304" s="262">
        <v>0.54564740817196977</v>
      </c>
      <c r="AV304" s="262">
        <v>0.52246642988937186</v>
      </c>
      <c r="AW304" s="262">
        <v>0.46227624703546782</v>
      </c>
      <c r="AX304" s="262">
        <v>0.56697494585551433</v>
      </c>
      <c r="AY304" s="262">
        <v>0.52719855906264301</v>
      </c>
      <c r="AZ304" s="262">
        <v>0.51738569947845992</v>
      </c>
      <c r="BA304" s="262">
        <v>0.4924139535825196</v>
      </c>
      <c r="BB304" s="262">
        <v>0.49290776275199505</v>
      </c>
      <c r="BC304" s="262">
        <v>0.55546591459248074</v>
      </c>
      <c r="BD304" s="262">
        <v>0.50723811997169499</v>
      </c>
      <c r="BE304" s="262">
        <v>0.47684142677651942</v>
      </c>
      <c r="BF304" s="262">
        <v>0.48946577280209236</v>
      </c>
      <c r="BG304" s="262">
        <v>0.57413028809997169</v>
      </c>
      <c r="BH304" s="262">
        <v>0.49751083293796605</v>
      </c>
      <c r="BI304" s="262">
        <v>0.53608535823135073</v>
      </c>
      <c r="BJ304" s="262">
        <v>0.5083472041232876</v>
      </c>
      <c r="BK304" s="262">
        <v>0.49328093784976529</v>
      </c>
      <c r="BL304" s="262">
        <v>0.53777531402523182</v>
      </c>
      <c r="BM304" s="262">
        <v>0.53076284653472605</v>
      </c>
      <c r="BN304" s="262">
        <v>0.55567260432598886</v>
      </c>
      <c r="BO304" s="262">
        <v>0.50441367884494426</v>
      </c>
      <c r="BP304" s="262">
        <v>0.48988011215762228</v>
      </c>
    </row>
    <row r="305" spans="2:68" x14ac:dyDescent="0.25">
      <c r="C305" s="254" t="s">
        <v>310</v>
      </c>
      <c r="D305" s="255">
        <f t="shared" si="27"/>
        <v>0.23419852822629861</v>
      </c>
      <c r="E305" s="260">
        <f t="shared" si="25"/>
        <v>4491.2251757957283</v>
      </c>
      <c r="F305" s="255">
        <f t="shared" si="28"/>
        <v>0.23234427816353498</v>
      </c>
      <c r="G305" s="260">
        <f t="shared" si="26"/>
        <v>12025047.819637202</v>
      </c>
      <c r="H305" s="255">
        <f t="shared" si="29"/>
        <v>-0.19032478325896532</v>
      </c>
      <c r="I305" s="260">
        <f t="shared" si="30"/>
        <v>100.79806142738687</v>
      </c>
      <c r="J305" s="262">
        <v>0.73909383099615922</v>
      </c>
      <c r="K305" s="262">
        <v>0.13662131079003517</v>
      </c>
      <c r="L305" s="262">
        <v>0.29720864994930152</v>
      </c>
      <c r="M305" s="262">
        <v>0.12761471656290038</v>
      </c>
      <c r="N305" s="262">
        <v>0.2197920807776621</v>
      </c>
      <c r="O305" s="262">
        <v>0.27129744424752844</v>
      </c>
      <c r="P305" s="262">
        <v>0.30189486812422256</v>
      </c>
      <c r="Q305" s="262">
        <v>0.2091104470875631</v>
      </c>
      <c r="R305" s="262">
        <v>0.26629232267510272</v>
      </c>
      <c r="S305" s="262">
        <v>0.16345733499997955</v>
      </c>
      <c r="T305" s="262">
        <v>0.20004310603694772</v>
      </c>
      <c r="U305" s="262">
        <v>0.13468192300191256</v>
      </c>
      <c r="V305" s="262">
        <v>0.18764290464414535</v>
      </c>
      <c r="W305" s="262">
        <v>0.29487723595500487</v>
      </c>
      <c r="X305" s="262">
        <v>0.32383430671274394</v>
      </c>
      <c r="Y305" s="262">
        <v>0.34086432903466901</v>
      </c>
      <c r="Z305" s="262">
        <v>0.39911333807174904</v>
      </c>
      <c r="AA305" s="262">
        <v>0.28181919998074334</v>
      </c>
      <c r="AB305" s="262">
        <v>0.2798902803182044</v>
      </c>
      <c r="AC305" s="262">
        <v>0.34141638305988997</v>
      </c>
      <c r="AD305" s="262">
        <v>0.16993072156636321</v>
      </c>
      <c r="AE305" s="262">
        <v>0.20161685568587512</v>
      </c>
      <c r="AF305" s="262">
        <v>0.13690258813447906</v>
      </c>
      <c r="AG305" s="262">
        <v>0.17662016577049661</v>
      </c>
      <c r="AH305" s="262">
        <v>0.23290663419110544</v>
      </c>
      <c r="AI305" s="262">
        <v>0.23849872074684564</v>
      </c>
      <c r="AJ305" s="262">
        <v>0.22349680983718415</v>
      </c>
      <c r="AK305" s="262">
        <v>0.25225784535543294</v>
      </c>
      <c r="AL305" s="262">
        <v>0.24321757585590531</v>
      </c>
      <c r="AM305" s="262">
        <v>0.13660841006011767</v>
      </c>
      <c r="AN305" s="262">
        <v>0.18156954524559785</v>
      </c>
      <c r="AO305" s="262">
        <v>0.27979654446723107</v>
      </c>
      <c r="AP305" s="262">
        <v>0.27082811309355415</v>
      </c>
      <c r="AQ305" s="262">
        <v>0.31941305288358479</v>
      </c>
      <c r="AR305" s="262">
        <v>0.42965209723242082</v>
      </c>
      <c r="AS305" s="262">
        <v>0.33617238883382178</v>
      </c>
      <c r="AT305" s="262">
        <v>0.25268176087970096</v>
      </c>
      <c r="AU305" s="262">
        <v>0.20464153632050586</v>
      </c>
      <c r="AV305" s="262">
        <v>0.22578733461872291</v>
      </c>
      <c r="AW305" s="262">
        <v>0.25808915375569591</v>
      </c>
      <c r="AX305" s="262">
        <v>0.19624907254388899</v>
      </c>
      <c r="AY305" s="262">
        <v>0.22540103814907211</v>
      </c>
      <c r="AZ305" s="262">
        <v>0.21523677024743529</v>
      </c>
      <c r="BA305" s="262">
        <v>0.1979943956261932</v>
      </c>
      <c r="BB305" s="262">
        <v>9.6048765900195315E-2</v>
      </c>
      <c r="BC305" s="262">
        <v>9.7804581646653441E-2</v>
      </c>
      <c r="BD305" s="262">
        <v>0.21019379557283957</v>
      </c>
      <c r="BE305" s="262">
        <v>0.19758924562844291</v>
      </c>
      <c r="BF305" s="262">
        <v>0.27900415220375641</v>
      </c>
      <c r="BG305" s="262">
        <v>0.25580931560404052</v>
      </c>
      <c r="BH305" s="262">
        <v>0.28466734263955895</v>
      </c>
      <c r="BI305" s="262">
        <v>0.22834579068062036</v>
      </c>
      <c r="BJ305" s="262">
        <v>0.29027680649201726</v>
      </c>
      <c r="BK305" s="262">
        <v>0.29564796126212717</v>
      </c>
      <c r="BL305" s="262">
        <v>0.31144247222857391</v>
      </c>
      <c r="BM305" s="262">
        <v>0.26974042154728384</v>
      </c>
      <c r="BN305" s="262">
        <v>0.2703292787269328</v>
      </c>
      <c r="BO305" s="262">
        <v>0.26827442484582176</v>
      </c>
      <c r="BP305" s="262">
        <v>0.22641932377902504</v>
      </c>
    </row>
    <row r="306" spans="2:68" x14ac:dyDescent="0.25">
      <c r="C306" s="254" t="s">
        <v>311</v>
      </c>
      <c r="D306" s="255">
        <f t="shared" si="27"/>
        <v>0.1721378727857184</v>
      </c>
      <c r="E306" s="260">
        <f t="shared" si="25"/>
        <v>3301.0879864117219</v>
      </c>
      <c r="F306" s="255">
        <f t="shared" si="28"/>
        <v>0.17239022668362525</v>
      </c>
      <c r="G306" s="260">
        <f t="shared" si="26"/>
        <v>8922107.8990790304</v>
      </c>
      <c r="H306" s="255">
        <f t="shared" si="29"/>
        <v>4.1412005604128541E-2</v>
      </c>
      <c r="I306" s="260">
        <f t="shared" si="30"/>
        <v>99.853614730509079</v>
      </c>
      <c r="J306" s="262">
        <v>0.14869239484819755</v>
      </c>
      <c r="K306" s="262">
        <v>0.48719726332083318</v>
      </c>
      <c r="L306" s="262">
        <v>0.1297793900468478</v>
      </c>
      <c r="M306" s="262">
        <v>0.20908830295478412</v>
      </c>
      <c r="N306" s="262">
        <v>0.21816129268347745</v>
      </c>
      <c r="O306" s="262">
        <v>0.13676876488387146</v>
      </c>
      <c r="P306" s="262">
        <v>0.14357890666261669</v>
      </c>
      <c r="Q306" s="262">
        <v>0.13154969566832422</v>
      </c>
      <c r="R306" s="262">
        <v>9.7506520739036165E-2</v>
      </c>
      <c r="S306" s="262">
        <v>0.19507096046542735</v>
      </c>
      <c r="T306" s="262">
        <v>0.17643907296679465</v>
      </c>
      <c r="U306" s="262">
        <v>0.2370428819783317</v>
      </c>
      <c r="V306" s="262">
        <v>0.16679895339240514</v>
      </c>
      <c r="W306" s="262">
        <v>0.13753166229661087</v>
      </c>
      <c r="X306" s="262">
        <v>6.5153851992214351E-2</v>
      </c>
      <c r="Y306" s="262">
        <v>0.13170478864553931</v>
      </c>
      <c r="Z306" s="262">
        <v>7.2711627275026364E-2</v>
      </c>
      <c r="AA306" s="262">
        <v>0.11901159079410252</v>
      </c>
      <c r="AB306" s="262">
        <v>0.10411168048905234</v>
      </c>
      <c r="AC306" s="262">
        <v>9.5820838548529089E-2</v>
      </c>
      <c r="AD306" s="262">
        <v>0.18178576081291509</v>
      </c>
      <c r="AE306" s="262">
        <v>0.17251163007859741</v>
      </c>
      <c r="AF306" s="262">
        <v>0.21019398859420824</v>
      </c>
      <c r="AG306" s="262">
        <v>0.19381887979542203</v>
      </c>
      <c r="AH306" s="262">
        <v>0.1804853159202095</v>
      </c>
      <c r="AI306" s="262">
        <v>0.16269703834802035</v>
      </c>
      <c r="AJ306" s="262">
        <v>0.21472022879219016</v>
      </c>
      <c r="AK306" s="262">
        <v>0.13449153955022836</v>
      </c>
      <c r="AL306" s="262">
        <v>0.1591654967396835</v>
      </c>
      <c r="AM306" s="262">
        <v>0.24470699335308016</v>
      </c>
      <c r="AN306" s="262">
        <v>0.1454000937305116</v>
      </c>
      <c r="AO306" s="262">
        <v>0.1218161219640731</v>
      </c>
      <c r="AP306" s="262">
        <v>0.14378344718511241</v>
      </c>
      <c r="AQ306" s="262">
        <v>4.5763082519683022E-2</v>
      </c>
      <c r="AR306" s="262">
        <v>5.9715566496947876E-2</v>
      </c>
      <c r="AS306" s="262">
        <v>0.11084403585251283</v>
      </c>
      <c r="AT306" s="262">
        <v>0.12682090327401097</v>
      </c>
      <c r="AU306" s="262">
        <v>0.19627813982554315</v>
      </c>
      <c r="AV306" s="262">
        <v>0.1934874286150059</v>
      </c>
      <c r="AW306" s="262">
        <v>0.16640038445535643</v>
      </c>
      <c r="AX306" s="262">
        <v>0.22186209021859341</v>
      </c>
      <c r="AY306" s="262">
        <v>0.1824152776711295</v>
      </c>
      <c r="AZ306" s="262">
        <v>0.20704270381465778</v>
      </c>
      <c r="BA306" s="262">
        <v>0.21140822760576292</v>
      </c>
      <c r="BB306" s="262">
        <v>0.2982921391908715</v>
      </c>
      <c r="BC306" s="262">
        <v>0.28503992955492619</v>
      </c>
      <c r="BD306" s="262">
        <v>0.22262514581237267</v>
      </c>
      <c r="BE306" s="262">
        <v>0.18312852210061606</v>
      </c>
      <c r="BF306" s="262">
        <v>0.17413830426107807</v>
      </c>
      <c r="BG306" s="262">
        <v>0.15497145571609361</v>
      </c>
      <c r="BH306" s="262">
        <v>0.16749514103042121</v>
      </c>
      <c r="BI306" s="262">
        <v>0.21703176524427056</v>
      </c>
      <c r="BJ306" s="262">
        <v>0.12574021235101784</v>
      </c>
      <c r="BK306" s="262">
        <v>0.14584745200035243</v>
      </c>
      <c r="BL306" s="262">
        <v>0.11126104184900593</v>
      </c>
      <c r="BM306" s="262">
        <v>0.18252056697107136</v>
      </c>
      <c r="BN306" s="262">
        <v>0.19150125832882264</v>
      </c>
      <c r="BO306" s="262">
        <v>0.18371574756486997</v>
      </c>
      <c r="BP306" s="262">
        <v>0.18637704339743894</v>
      </c>
    </row>
    <row r="307" spans="2:68" x14ac:dyDescent="0.25">
      <c r="C307" s="254" t="s">
        <v>312</v>
      </c>
      <c r="D307" s="255">
        <f t="shared" si="27"/>
        <v>0.31732582462753517</v>
      </c>
      <c r="E307" s="260">
        <f t="shared" si="25"/>
        <v>6085.3573388822415</v>
      </c>
      <c r="F307" s="255">
        <f t="shared" si="28"/>
        <v>0.31733667477506911</v>
      </c>
      <c r="G307" s="260">
        <f t="shared" si="26"/>
        <v>16423854.803986134</v>
      </c>
      <c r="H307" s="255">
        <f t="shared" si="29"/>
        <v>-0.18020112933982427</v>
      </c>
      <c r="I307" s="260">
        <f t="shared" si="30"/>
        <v>99.996580871863728</v>
      </c>
      <c r="J307" s="262">
        <v>0.81552880529110083</v>
      </c>
      <c r="K307" s="262">
        <v>0.11316190073373028</v>
      </c>
      <c r="L307" s="262">
        <v>0.35340652127261646</v>
      </c>
      <c r="M307" s="262">
        <v>0.26192944348528274</v>
      </c>
      <c r="N307" s="262">
        <v>0.28850163078631214</v>
      </c>
      <c r="O307" s="262">
        <v>0.39199547955388159</v>
      </c>
      <c r="P307" s="262">
        <v>0.3243634770297707</v>
      </c>
      <c r="Q307" s="262">
        <v>0.27929096481790044</v>
      </c>
      <c r="R307" s="262">
        <v>0.37638317752767531</v>
      </c>
      <c r="S307" s="262">
        <v>0.23206958350051776</v>
      </c>
      <c r="T307" s="262">
        <v>0.25193182803134878</v>
      </c>
      <c r="U307" s="262">
        <v>0.2395499973764407</v>
      </c>
      <c r="V307" s="262">
        <v>0.2754334169836849</v>
      </c>
      <c r="W307" s="262">
        <v>0.29110724242371039</v>
      </c>
      <c r="X307" s="262">
        <v>0.39576217503919775</v>
      </c>
      <c r="Y307" s="262">
        <v>0.43529935407946074</v>
      </c>
      <c r="Z307" s="262">
        <v>0.39772416657626103</v>
      </c>
      <c r="AA307" s="262">
        <v>0.36116874126630499</v>
      </c>
      <c r="AB307" s="262">
        <v>0.40724424976948786</v>
      </c>
      <c r="AC307" s="262">
        <v>0.3836970463460489</v>
      </c>
      <c r="AD307" s="262">
        <v>0.24227779162211649</v>
      </c>
      <c r="AE307" s="262">
        <v>0.30729583507475844</v>
      </c>
      <c r="AF307" s="262">
        <v>0.2379761117761211</v>
      </c>
      <c r="AG307" s="262">
        <v>0.27219244681099442</v>
      </c>
      <c r="AH307" s="262">
        <v>0.37133651731993939</v>
      </c>
      <c r="AI307" s="262">
        <v>0.29584985264058095</v>
      </c>
      <c r="AJ307" s="262">
        <v>0.28114632727910849</v>
      </c>
      <c r="AK307" s="262">
        <v>0.33115993412651246</v>
      </c>
      <c r="AL307" s="262">
        <v>0.3303899806185136</v>
      </c>
      <c r="AM307" s="262">
        <v>0.22777372760482856</v>
      </c>
      <c r="AN307" s="262">
        <v>0.24234429296897014</v>
      </c>
      <c r="AO307" s="262">
        <v>0.35291054303593244</v>
      </c>
      <c r="AP307" s="262">
        <v>0.32460533159267208</v>
      </c>
      <c r="AQ307" s="262">
        <v>0.54684477480816207</v>
      </c>
      <c r="AR307" s="262">
        <v>0.52302567326100324</v>
      </c>
      <c r="AS307" s="262">
        <v>0.42950934312379135</v>
      </c>
      <c r="AT307" s="262">
        <v>0.31368760638172549</v>
      </c>
      <c r="AU307" s="262">
        <v>0.29519905195676177</v>
      </c>
      <c r="AV307" s="262">
        <v>0.32477924653903151</v>
      </c>
      <c r="AW307" s="262">
        <v>0.37654537853089853</v>
      </c>
      <c r="AX307" s="262">
        <v>0.25825607762918329</v>
      </c>
      <c r="AY307" s="262">
        <v>0.31364543836934028</v>
      </c>
      <c r="AZ307" s="262">
        <v>0.30565028694698909</v>
      </c>
      <c r="BA307" s="262">
        <v>0.27947222426148566</v>
      </c>
      <c r="BB307" s="262">
        <v>0.1699791557938555</v>
      </c>
      <c r="BC307" s="262">
        <v>0.25864951435996175</v>
      </c>
      <c r="BD307" s="262">
        <v>0.298643159940845</v>
      </c>
      <c r="BE307" s="262">
        <v>0.29404621302058709</v>
      </c>
      <c r="BF307" s="262">
        <v>0.38064786173009291</v>
      </c>
      <c r="BG307" s="262">
        <v>0.34761247993265759</v>
      </c>
      <c r="BH307" s="262">
        <v>0.34735942503400813</v>
      </c>
      <c r="BI307" s="262">
        <v>0.29098709556128727</v>
      </c>
      <c r="BJ307" s="262">
        <v>0.38116916823416636</v>
      </c>
      <c r="BK307" s="262">
        <v>0.39273765696922042</v>
      </c>
      <c r="BL307" s="262">
        <v>0.45347839691730257</v>
      </c>
      <c r="BM307" s="262">
        <v>0.3244832934532475</v>
      </c>
      <c r="BN307" s="262">
        <v>0.38159319112695012</v>
      </c>
      <c r="BO307" s="262">
        <v>0.31116687910766988</v>
      </c>
      <c r="BP307" s="262">
        <v>0.31216396111796085</v>
      </c>
    </row>
    <row r="308" spans="2:68" x14ac:dyDescent="0.25">
      <c r="C308" s="254" t="s">
        <v>313</v>
      </c>
      <c r="D308" s="255">
        <f t="shared" si="27"/>
        <v>0.57534746724902741</v>
      </c>
      <c r="E308" s="260">
        <f t="shared" si="25"/>
        <v>11033.438379434598</v>
      </c>
      <c r="F308" s="255">
        <f t="shared" si="28"/>
        <v>0.57924764221623026</v>
      </c>
      <c r="G308" s="260">
        <f t="shared" si="26"/>
        <v>29979135.497193661</v>
      </c>
      <c r="H308" s="255">
        <f t="shared" si="29"/>
        <v>-0.14105505845538582</v>
      </c>
      <c r="I308" s="260">
        <f t="shared" si="30"/>
        <v>99.326682633997336</v>
      </c>
      <c r="J308" s="262">
        <v>0.99999999999999967</v>
      </c>
      <c r="K308" s="262">
        <v>0.59873990860553861</v>
      </c>
      <c r="L308" s="262">
        <v>0.51387830735961315</v>
      </c>
      <c r="M308" s="262">
        <v>0.60676540218555786</v>
      </c>
      <c r="N308" s="262">
        <v>0.58803133269069408</v>
      </c>
      <c r="O308" s="262">
        <v>0.59834123706049847</v>
      </c>
      <c r="P308" s="262">
        <v>0.61209923897560259</v>
      </c>
      <c r="Q308" s="262">
        <v>0.60264891658595754</v>
      </c>
      <c r="R308" s="262">
        <v>0.64511969419039039</v>
      </c>
      <c r="S308" s="262">
        <v>0.62565418467386225</v>
      </c>
      <c r="T308" s="262">
        <v>0.58689254886312303</v>
      </c>
      <c r="U308" s="262">
        <v>0.58890772983678485</v>
      </c>
      <c r="V308" s="262">
        <v>0.61936147529233576</v>
      </c>
      <c r="W308" s="262">
        <v>0.62403306653194079</v>
      </c>
      <c r="X308" s="262">
        <v>0.54902177592642909</v>
      </c>
      <c r="Y308" s="262">
        <v>0.64746309623918641</v>
      </c>
      <c r="Z308" s="262">
        <v>0.56801055369149689</v>
      </c>
      <c r="AA308" s="262">
        <v>0.55510144554080154</v>
      </c>
      <c r="AB308" s="262">
        <v>0.59736650618105969</v>
      </c>
      <c r="AC308" s="262">
        <v>0.57487695455583931</v>
      </c>
      <c r="AD308" s="262">
        <v>0.59856442441989621</v>
      </c>
      <c r="AE308" s="262">
        <v>0.60504335162113787</v>
      </c>
      <c r="AF308" s="262">
        <v>0.60748333729783399</v>
      </c>
      <c r="AG308" s="262">
        <v>0.58494526866707108</v>
      </c>
      <c r="AH308" s="262">
        <v>0.54693054567009525</v>
      </c>
      <c r="AI308" s="262">
        <v>0.60242304170647998</v>
      </c>
      <c r="AJ308" s="262">
        <v>0.59088906473038161</v>
      </c>
      <c r="AK308" s="262">
        <v>0.60278828252411443</v>
      </c>
      <c r="AL308" s="262">
        <v>0.5835437931021914</v>
      </c>
      <c r="AM308" s="262">
        <v>0.59191991456290349</v>
      </c>
      <c r="AN308" s="262">
        <v>0.59966916879061494</v>
      </c>
      <c r="AO308" s="262">
        <v>0.61854859253251415</v>
      </c>
      <c r="AP308" s="262">
        <v>0.5995544617302121</v>
      </c>
      <c r="AQ308" s="262">
        <v>0.65668636248863821</v>
      </c>
      <c r="AR308" s="262">
        <v>0.61024324841742006</v>
      </c>
      <c r="AS308" s="262">
        <v>0.58439140257166211</v>
      </c>
      <c r="AT308" s="262">
        <v>0.63586877900001249</v>
      </c>
      <c r="AU308" s="262">
        <v>0.59026776288726579</v>
      </c>
      <c r="AV308" s="262">
        <v>0.57389049373151335</v>
      </c>
      <c r="AW308" s="262">
        <v>0.49480298320076593</v>
      </c>
      <c r="AX308" s="262">
        <v>0.58696857652755818</v>
      </c>
      <c r="AY308" s="262">
        <v>0.56991252002717296</v>
      </c>
      <c r="AZ308" s="262">
        <v>0.53961242640184803</v>
      </c>
      <c r="BA308" s="262">
        <v>0.57249019578223725</v>
      </c>
      <c r="BB308" s="262">
        <v>0.46136947837525544</v>
      </c>
      <c r="BC308" s="262">
        <v>0.60609457148593038</v>
      </c>
      <c r="BD308" s="262">
        <v>0.52811647332973055</v>
      </c>
      <c r="BE308" s="262">
        <v>0.49165868910756044</v>
      </c>
      <c r="BF308" s="262">
        <v>0.5562243949036082</v>
      </c>
      <c r="BG308" s="262">
        <v>0.5858904076949859</v>
      </c>
      <c r="BH308" s="262">
        <v>0.56620431563501694</v>
      </c>
      <c r="BI308" s="262">
        <v>0.51902426588815842</v>
      </c>
      <c r="BJ308" s="262">
        <v>0.48820476053270412</v>
      </c>
      <c r="BK308" s="262">
        <v>0.54742365610483934</v>
      </c>
      <c r="BL308" s="262">
        <v>0.53409412076523943</v>
      </c>
      <c r="BM308" s="262">
        <v>0.54422912256880085</v>
      </c>
      <c r="BN308" s="262">
        <v>0.52097013734435371</v>
      </c>
      <c r="BO308" s="262">
        <v>0.53199186206245264</v>
      </c>
      <c r="BP308" s="262">
        <v>0.49854548500989282</v>
      </c>
    </row>
    <row r="309" spans="2:68" x14ac:dyDescent="0.25">
      <c r="C309" s="254" t="s">
        <v>314</v>
      </c>
      <c r="D309" s="255">
        <f t="shared" si="27"/>
        <v>0.4247269836649743</v>
      </c>
      <c r="E309" s="260">
        <f t="shared" si="25"/>
        <v>8144.9893657432121</v>
      </c>
      <c r="F309" s="255">
        <f t="shared" si="28"/>
        <v>0.43254452502437635</v>
      </c>
      <c r="G309" s="260">
        <f t="shared" si="26"/>
        <v>22386471.655994106</v>
      </c>
      <c r="H309" s="255">
        <f t="shared" si="29"/>
        <v>-0.1883088587675224</v>
      </c>
      <c r="I309" s="260">
        <f t="shared" si="30"/>
        <v>98.192662048152968</v>
      </c>
      <c r="J309" s="262">
        <v>0.76681637051720519</v>
      </c>
      <c r="K309" s="262">
        <v>0.6223978767684748</v>
      </c>
      <c r="L309" s="262">
        <v>0.5472135603944005</v>
      </c>
      <c r="M309" s="262">
        <v>0.41326602803219992</v>
      </c>
      <c r="N309" s="262">
        <v>0.51268282684492628</v>
      </c>
      <c r="O309" s="262">
        <v>0.51992455840489205</v>
      </c>
      <c r="P309" s="262">
        <v>0.47331124926492485</v>
      </c>
      <c r="Q309" s="262">
        <v>0.49422725901841419</v>
      </c>
      <c r="R309" s="262">
        <v>0.53995464988419428</v>
      </c>
      <c r="S309" s="262">
        <v>0.51190623153901949</v>
      </c>
      <c r="T309" s="262">
        <v>0.42340260171307981</v>
      </c>
      <c r="U309" s="262">
        <v>0.37085040537856417</v>
      </c>
      <c r="V309" s="262">
        <v>0.50551649732190562</v>
      </c>
      <c r="W309" s="262">
        <v>0.52602405920955841</v>
      </c>
      <c r="X309" s="262">
        <v>0.64044025816827921</v>
      </c>
      <c r="Y309" s="262">
        <v>0.46209621789604011</v>
      </c>
      <c r="Z309" s="262">
        <v>0.60342924217584304</v>
      </c>
      <c r="AA309" s="262">
        <v>0.54085699191640491</v>
      </c>
      <c r="AB309" s="262">
        <v>0.55098879299692616</v>
      </c>
      <c r="AC309" s="262">
        <v>0.50251788492913585</v>
      </c>
      <c r="AD309" s="262">
        <v>0.40656964671383755</v>
      </c>
      <c r="AE309" s="262">
        <v>0.51715379716584231</v>
      </c>
      <c r="AF309" s="262">
        <v>0.4055027793628953</v>
      </c>
      <c r="AG309" s="262">
        <v>0.42169745607670278</v>
      </c>
      <c r="AH309" s="262">
        <v>0.3280296868062188</v>
      </c>
      <c r="AI309" s="262">
        <v>0.49390036911994034</v>
      </c>
      <c r="AJ309" s="262">
        <v>0.40669018540505142</v>
      </c>
      <c r="AK309" s="262">
        <v>0.41891929445242193</v>
      </c>
      <c r="AL309" s="262">
        <v>0.47201134308334569</v>
      </c>
      <c r="AM309" s="262">
        <v>0.30299591523308378</v>
      </c>
      <c r="AN309" s="262">
        <v>0.34406483609028804</v>
      </c>
      <c r="AO309" s="262">
        <v>0.49088489462537421</v>
      </c>
      <c r="AP309" s="262">
        <v>0.49196426032329732</v>
      </c>
      <c r="AQ309" s="262">
        <v>0.6002070527527581</v>
      </c>
      <c r="AR309" s="262">
        <v>0.53826587360348699</v>
      </c>
      <c r="AS309" s="262">
        <v>0.45804428034250588</v>
      </c>
      <c r="AT309" s="262">
        <v>0.42578425893450567</v>
      </c>
      <c r="AU309" s="262">
        <v>0.38869714325179144</v>
      </c>
      <c r="AV309" s="262">
        <v>0.40504928280003955</v>
      </c>
      <c r="AW309" s="262">
        <v>0.37142607180226861</v>
      </c>
      <c r="AX309" s="262">
        <v>0.400751833404414</v>
      </c>
      <c r="AY309" s="262">
        <v>0.38678800992790346</v>
      </c>
      <c r="AZ309" s="262">
        <v>0.36889964440712608</v>
      </c>
      <c r="BA309" s="262">
        <v>0.32290502996473841</v>
      </c>
      <c r="BB309" s="262">
        <v>0.21459189338921139</v>
      </c>
      <c r="BC309" s="262">
        <v>0.19252313658960457</v>
      </c>
      <c r="BD309" s="262">
        <v>0.32272192503654373</v>
      </c>
      <c r="BE309" s="262">
        <v>0.26998259700555438</v>
      </c>
      <c r="BF309" s="262">
        <v>0.40212800803373733</v>
      </c>
      <c r="BG309" s="262">
        <v>0.45387751778974866</v>
      </c>
      <c r="BH309" s="262">
        <v>0.39727811721405792</v>
      </c>
      <c r="BI309" s="262">
        <v>0.32105858375112623</v>
      </c>
      <c r="BJ309" s="262">
        <v>0.45471146734707873</v>
      </c>
      <c r="BK309" s="262">
        <v>0.47862400533783839</v>
      </c>
      <c r="BL309" s="262">
        <v>0.46313840263359529</v>
      </c>
      <c r="BM309" s="262">
        <v>0.37701218405880293</v>
      </c>
      <c r="BN309" s="262">
        <v>0.37900165641557992</v>
      </c>
      <c r="BO309" s="262">
        <v>0.31748199300721242</v>
      </c>
      <c r="BP309" s="262">
        <v>0.29606562597286684</v>
      </c>
    </row>
    <row r="310" spans="2:68" x14ac:dyDescent="0.25">
      <c r="B310" s="261" t="s">
        <v>818</v>
      </c>
      <c r="C310" t="s">
        <v>819</v>
      </c>
      <c r="D310" s="255">
        <f t="shared" si="27"/>
        <v>0.12943198675496689</v>
      </c>
      <c r="E310" s="260">
        <f t="shared" si="25"/>
        <v>2482.1172100000003</v>
      </c>
      <c r="F310" s="255">
        <f t="shared" si="28"/>
        <v>0.1343977505766559</v>
      </c>
      <c r="G310" s="260">
        <f t="shared" si="26"/>
        <v>6955795.9004199989</v>
      </c>
      <c r="H310" s="255">
        <f t="shared" si="29"/>
        <v>-0.17457981316849253</v>
      </c>
      <c r="I310" s="260">
        <f t="shared" si="30"/>
        <v>96.305173412216675</v>
      </c>
      <c r="J310" s="262">
        <v>0.18923000000000001</v>
      </c>
      <c r="K310" s="262">
        <v>0.19558</v>
      </c>
      <c r="L310" s="262">
        <v>0.18923000000000001</v>
      </c>
      <c r="M310" s="262">
        <v>0.15748000000000001</v>
      </c>
      <c r="N310" s="262">
        <v>0.16129000000000002</v>
      </c>
      <c r="O310" s="262">
        <v>0.20447000000000001</v>
      </c>
      <c r="P310" s="262">
        <v>0.17526</v>
      </c>
      <c r="Q310" s="262">
        <v>0.17018000000000003</v>
      </c>
      <c r="R310" s="262">
        <v>0.20193000000000003</v>
      </c>
      <c r="S310" s="262">
        <v>0.13462000000000002</v>
      </c>
      <c r="T310" s="262">
        <v>0.13589000000000001</v>
      </c>
      <c r="U310" s="262">
        <v>9.9060000000000009E-2</v>
      </c>
      <c r="V310" s="262">
        <v>0.12064999999999999</v>
      </c>
      <c r="W310" s="262">
        <v>0.16002</v>
      </c>
      <c r="X310" s="262">
        <v>0.18287999999999999</v>
      </c>
      <c r="Y310" s="262">
        <v>0.18668999999999999</v>
      </c>
      <c r="Z310" s="262">
        <v>0.15112999999999999</v>
      </c>
      <c r="AA310" s="262">
        <v>0.17652999999999999</v>
      </c>
      <c r="AB310" s="262">
        <v>0.15493999999999999</v>
      </c>
      <c r="AC310" s="262">
        <v>0.12318999999999999</v>
      </c>
      <c r="AD310" s="262">
        <v>0.13081000000000001</v>
      </c>
      <c r="AE310" s="262">
        <v>0.13081000000000001</v>
      </c>
      <c r="AF310" s="262">
        <v>0.12954000000000002</v>
      </c>
      <c r="AG310" s="262">
        <v>0.14985999999999999</v>
      </c>
      <c r="AH310" s="262">
        <v>0.13970000000000002</v>
      </c>
      <c r="AI310" s="262">
        <v>0.13843000000000003</v>
      </c>
      <c r="AJ310" s="262">
        <v>0.127</v>
      </c>
      <c r="AK310" s="262">
        <v>0.13589000000000001</v>
      </c>
      <c r="AL310" s="262">
        <v>0.16383</v>
      </c>
      <c r="AM310" s="262">
        <v>8.763E-2</v>
      </c>
      <c r="AN310" s="262">
        <v>8.763E-2</v>
      </c>
      <c r="AO310" s="262">
        <v>0.14859</v>
      </c>
      <c r="AP310" s="262">
        <v>0.14859</v>
      </c>
      <c r="AQ310" s="262">
        <v>0.26416000000000001</v>
      </c>
      <c r="AR310" s="262">
        <v>0.20827999999999999</v>
      </c>
      <c r="AS310" s="262">
        <v>0.18034</v>
      </c>
      <c r="AT310" s="262">
        <v>0.11938</v>
      </c>
      <c r="AU310" s="262">
        <v>0.11557000000000001</v>
      </c>
      <c r="AV310" s="262">
        <v>0.11557000000000001</v>
      </c>
      <c r="AW310" s="262">
        <v>0.10414</v>
      </c>
      <c r="AX310" s="262">
        <v>0.10540999999999999</v>
      </c>
      <c r="AY310" s="262">
        <v>0.11938</v>
      </c>
      <c r="AZ310" s="262">
        <v>0.12446</v>
      </c>
      <c r="BA310" s="262">
        <v>0.11176</v>
      </c>
      <c r="BB310" s="262">
        <v>5.7149999999999999E-2</v>
      </c>
      <c r="BC310" s="262">
        <v>4.4449999999999996E-2</v>
      </c>
      <c r="BD310" s="262">
        <v>8.763E-2</v>
      </c>
      <c r="BE310" s="262">
        <v>7.8740000000000004E-2</v>
      </c>
      <c r="BF310" s="262">
        <v>0.127</v>
      </c>
      <c r="BG310" s="262">
        <v>0.12318999999999999</v>
      </c>
      <c r="BH310" s="262">
        <v>0.12192</v>
      </c>
      <c r="BI310" s="262">
        <v>0.10540999999999999</v>
      </c>
      <c r="BJ310" s="262">
        <v>0.10540999999999999</v>
      </c>
      <c r="BK310" s="262">
        <v>8.5090000000000013E-2</v>
      </c>
      <c r="BL310" s="262">
        <v>0.10540999999999999</v>
      </c>
      <c r="BM310" s="262">
        <v>0.10540999999999999</v>
      </c>
      <c r="BN310" s="262">
        <v>9.7790000000000002E-2</v>
      </c>
      <c r="BO310" s="262">
        <v>9.017E-2</v>
      </c>
      <c r="BP310" s="262">
        <v>9.7790000000000002E-2</v>
      </c>
    </row>
    <row r="311" spans="2:68" x14ac:dyDescent="0.25">
      <c r="B311" s="261"/>
      <c r="C311" t="s">
        <v>820</v>
      </c>
      <c r="D311" s="255">
        <f t="shared" si="27"/>
        <v>0.27352115450800446</v>
      </c>
      <c r="E311" s="260">
        <f t="shared" si="25"/>
        <v>5245.3151800000014</v>
      </c>
      <c r="F311" s="255">
        <f t="shared" si="28"/>
        <v>0.26694112551873922</v>
      </c>
      <c r="G311" s="260">
        <f t="shared" si="26"/>
        <v>13815618.033560004</v>
      </c>
      <c r="H311" s="255">
        <f t="shared" si="29"/>
        <v>0.23920591072609756</v>
      </c>
      <c r="I311" s="260">
        <f t="shared" si="30"/>
        <v>102.46497386885534</v>
      </c>
      <c r="J311" s="262">
        <v>0.29526000000000002</v>
      </c>
      <c r="K311" s="262">
        <v>0.27132000000000001</v>
      </c>
      <c r="L311" s="262">
        <v>0.27132000000000001</v>
      </c>
      <c r="M311" s="262">
        <v>0.23940000000000003</v>
      </c>
      <c r="N311" s="262">
        <v>0.24206000000000003</v>
      </c>
      <c r="O311" s="262">
        <v>0.36176000000000003</v>
      </c>
      <c r="P311" s="262">
        <v>0.27664</v>
      </c>
      <c r="Q311" s="262">
        <v>0.25802000000000003</v>
      </c>
      <c r="R311" s="262">
        <v>0.34846000000000005</v>
      </c>
      <c r="S311" s="262">
        <v>0.22876000000000002</v>
      </c>
      <c r="T311" s="262">
        <v>0.23940000000000003</v>
      </c>
      <c r="U311" s="262">
        <v>0.18886</v>
      </c>
      <c r="V311" s="262">
        <v>0.21546000000000001</v>
      </c>
      <c r="W311" s="262">
        <v>0.24206000000000003</v>
      </c>
      <c r="X311" s="262">
        <v>0.28196000000000004</v>
      </c>
      <c r="Y311" s="262">
        <v>0.29526000000000002</v>
      </c>
      <c r="Z311" s="262">
        <v>0.28196000000000004</v>
      </c>
      <c r="AA311" s="262">
        <v>0.37240000000000001</v>
      </c>
      <c r="AB311" s="262">
        <v>0.32718000000000003</v>
      </c>
      <c r="AC311" s="262">
        <v>0.23674000000000001</v>
      </c>
      <c r="AD311" s="262">
        <v>0.24472000000000002</v>
      </c>
      <c r="AE311" s="262">
        <v>0.24472000000000002</v>
      </c>
      <c r="AF311" s="262">
        <v>0.24472000000000002</v>
      </c>
      <c r="AG311" s="262">
        <v>0.26866000000000001</v>
      </c>
      <c r="AH311" s="262">
        <v>0.26068000000000002</v>
      </c>
      <c r="AI311" s="262">
        <v>0.27398</v>
      </c>
      <c r="AJ311" s="262">
        <v>0.26068000000000002</v>
      </c>
      <c r="AK311" s="262">
        <v>0.25536000000000003</v>
      </c>
      <c r="AL311" s="262">
        <v>0.31653999999999999</v>
      </c>
      <c r="AM311" s="262">
        <v>0.17290000000000003</v>
      </c>
      <c r="AN311" s="262">
        <v>0.13566</v>
      </c>
      <c r="AO311" s="262">
        <v>0.31387999999999999</v>
      </c>
      <c r="AP311" s="262">
        <v>0.31653999999999999</v>
      </c>
      <c r="AQ311" s="262">
        <v>0.34580000000000005</v>
      </c>
      <c r="AR311" s="262">
        <v>0.35112000000000004</v>
      </c>
      <c r="AS311" s="262">
        <v>0.30856</v>
      </c>
      <c r="AT311" s="262">
        <v>0.29526000000000002</v>
      </c>
      <c r="AU311" s="262">
        <v>0.26600000000000001</v>
      </c>
      <c r="AV311" s="262">
        <v>0.27930000000000005</v>
      </c>
      <c r="AW311" s="262">
        <v>0.23142000000000001</v>
      </c>
      <c r="AX311" s="262">
        <v>0.27664</v>
      </c>
      <c r="AY311" s="262">
        <v>0.30590000000000001</v>
      </c>
      <c r="AZ311" s="262">
        <v>0.27930000000000005</v>
      </c>
      <c r="BA311" s="262">
        <v>0.25802000000000003</v>
      </c>
      <c r="BB311" s="262">
        <v>0.11438000000000001</v>
      </c>
      <c r="BC311" s="262">
        <v>9.5759999999999998E-2</v>
      </c>
      <c r="BD311" s="262">
        <v>0.21546000000000001</v>
      </c>
      <c r="BE311" s="262">
        <v>0.19418000000000002</v>
      </c>
      <c r="BF311" s="262">
        <v>0.28462000000000004</v>
      </c>
      <c r="BG311" s="262">
        <v>0.28462000000000004</v>
      </c>
      <c r="BH311" s="262">
        <v>0.28462000000000004</v>
      </c>
      <c r="BI311" s="262">
        <v>0.28462000000000004</v>
      </c>
      <c r="BJ311" s="262">
        <v>0.23674000000000001</v>
      </c>
      <c r="BK311" s="262">
        <v>0.19684000000000001</v>
      </c>
      <c r="BL311" s="262">
        <v>0.22876000000000002</v>
      </c>
      <c r="BM311" s="262">
        <v>0.30058000000000001</v>
      </c>
      <c r="BN311" s="262">
        <v>0.29792000000000002</v>
      </c>
      <c r="BO311" s="262">
        <v>0.26334000000000002</v>
      </c>
      <c r="BP311" s="262">
        <v>0.23142000000000001</v>
      </c>
    </row>
    <row r="312" spans="2:68" x14ac:dyDescent="0.25">
      <c r="B312" s="261" t="s">
        <v>821</v>
      </c>
      <c r="C312" s="261" t="s">
        <v>822</v>
      </c>
      <c r="D312" s="255">
        <f t="shared" si="27"/>
        <v>0.23851777391183041</v>
      </c>
      <c r="E312" s="260">
        <f t="shared" si="25"/>
        <v>4574.0553503071715</v>
      </c>
      <c r="F312" s="255">
        <f t="shared" si="28"/>
        <v>0.24424072793610033</v>
      </c>
      <c r="G312" s="260">
        <f t="shared" si="26"/>
        <v>12640752.146551253</v>
      </c>
      <c r="H312" s="255">
        <f t="shared" si="29"/>
        <v>-0.11537506385922058</v>
      </c>
      <c r="I312" s="260">
        <f t="shared" si="30"/>
        <v>97.656838778433709</v>
      </c>
      <c r="J312" s="262">
        <v>0</v>
      </c>
      <c r="K312" s="262">
        <v>5.6140741065039843E-2</v>
      </c>
      <c r="L312" s="262">
        <v>0.2777455227955698</v>
      </c>
      <c r="M312" s="262">
        <v>0.19285025975621509</v>
      </c>
      <c r="N312" s="262">
        <v>0.26228234158563868</v>
      </c>
      <c r="O312" s="262">
        <v>0.2690919877828401</v>
      </c>
      <c r="P312" s="262">
        <v>0.33471118135734113</v>
      </c>
      <c r="Q312" s="262">
        <v>0.26339714521841295</v>
      </c>
      <c r="R312" s="262">
        <v>0.33374894301429792</v>
      </c>
      <c r="S312" s="262">
        <v>0.23384622185551157</v>
      </c>
      <c r="T312" s="262">
        <v>0.22909907552036091</v>
      </c>
      <c r="U312" s="262">
        <v>0.16397560365313615</v>
      </c>
      <c r="V312" s="262">
        <v>0.20542307360633688</v>
      </c>
      <c r="W312" s="262">
        <v>0.30546319924284232</v>
      </c>
      <c r="X312" s="262">
        <v>0.36829994349259237</v>
      </c>
      <c r="Y312" s="262">
        <v>0.32556293412830056</v>
      </c>
      <c r="Z312" s="262">
        <v>0.40360320303503888</v>
      </c>
      <c r="AA312" s="262">
        <v>0.31765730635192391</v>
      </c>
      <c r="AB312" s="262">
        <v>0.34566676374545119</v>
      </c>
      <c r="AC312" s="262">
        <v>0.29754025502164649</v>
      </c>
      <c r="AD312" s="262">
        <v>0.19307819629228681</v>
      </c>
      <c r="AE312" s="262">
        <v>0.22568452356024843</v>
      </c>
      <c r="AF312" s="262">
        <v>0.15470475396786265</v>
      </c>
      <c r="AG312" s="262">
        <v>0.19658999493831936</v>
      </c>
      <c r="AH312" s="262">
        <v>0.28172336000491205</v>
      </c>
      <c r="AI312" s="262">
        <v>0.26336080745840917</v>
      </c>
      <c r="AJ312" s="262">
        <v>0.22569972470173971</v>
      </c>
      <c r="AK312" s="262">
        <v>0.27409692378746264</v>
      </c>
      <c r="AL312" s="262">
        <v>0.25738847570875456</v>
      </c>
      <c r="AM312" s="262">
        <v>0.12835523695267642</v>
      </c>
      <c r="AN312" s="262">
        <v>0.1377387467827603</v>
      </c>
      <c r="AO312" s="262">
        <v>0.30197584489849244</v>
      </c>
      <c r="AP312" s="262">
        <v>0.2295509089486778</v>
      </c>
      <c r="AQ312" s="262">
        <v>0.57527311398833725</v>
      </c>
      <c r="AR312" s="262">
        <v>0.57289426236783181</v>
      </c>
      <c r="AS312" s="262">
        <v>0.37117767526512313</v>
      </c>
      <c r="AT312" s="262">
        <v>0.26105686578052095</v>
      </c>
      <c r="AU312" s="262">
        <v>0.20276905289581618</v>
      </c>
      <c r="AV312" s="262">
        <v>0.21692914323276991</v>
      </c>
      <c r="AW312" s="262">
        <v>0.26365085420479739</v>
      </c>
      <c r="AX312" s="262">
        <v>0.16796828586729837</v>
      </c>
      <c r="AY312" s="262">
        <v>0.22381703500109593</v>
      </c>
      <c r="AZ312" s="262">
        <v>0.20680398625455246</v>
      </c>
      <c r="BA312" s="262">
        <v>0.17187203457131522</v>
      </c>
      <c r="BB312" s="262">
        <v>0.13064141954990383</v>
      </c>
      <c r="BC312" s="262">
        <v>8.821729108248226E-2</v>
      </c>
      <c r="BD312" s="262">
        <v>0.20330573272813254</v>
      </c>
      <c r="BE312" s="262">
        <v>0.17694047655786391</v>
      </c>
      <c r="BF312" s="262">
        <v>0.3000767092086698</v>
      </c>
      <c r="BG312" s="262">
        <v>0.2410193161063455</v>
      </c>
      <c r="BH312" s="262">
        <v>0.25080282894945527</v>
      </c>
      <c r="BI312" s="262">
        <v>0.17258126093630499</v>
      </c>
      <c r="BJ312" s="262">
        <v>0.32646556610313415</v>
      </c>
      <c r="BK312" s="262">
        <v>0.31694829003559322</v>
      </c>
      <c r="BL312" s="262">
        <v>0.27749674382275674</v>
      </c>
      <c r="BM312" s="262">
        <v>0.19910358848141288</v>
      </c>
      <c r="BN312" s="262">
        <v>0.23181613441323057</v>
      </c>
      <c r="BO312" s="262">
        <v>0.23032350015553643</v>
      </c>
      <c r="BP312" s="262">
        <v>0.19532675991867771</v>
      </c>
    </row>
    <row r="313" spans="2:68" x14ac:dyDescent="0.25">
      <c r="B313" s="261"/>
      <c r="C313" s="261" t="s">
        <v>823</v>
      </c>
      <c r="D313" s="255">
        <f t="shared" si="27"/>
        <v>0.28696186220961506</v>
      </c>
      <c r="E313" s="260">
        <f t="shared" si="25"/>
        <v>5503.0676315937881</v>
      </c>
      <c r="F313" s="255">
        <f t="shared" si="28"/>
        <v>0.27420522524761171</v>
      </c>
      <c r="G313" s="260">
        <f t="shared" si="26"/>
        <v>14191573.694257718</v>
      </c>
      <c r="H313" s="255">
        <f t="shared" si="29"/>
        <v>0.41473426020981058</v>
      </c>
      <c r="I313" s="260">
        <f t="shared" si="30"/>
        <v>104.65222241862237</v>
      </c>
      <c r="J313" s="262">
        <v>0</v>
      </c>
      <c r="K313" s="262">
        <v>5.6140741065039856E-2</v>
      </c>
      <c r="L313" s="262">
        <v>0.37855540783143315</v>
      </c>
      <c r="M313" s="262">
        <v>0.23816948991800108</v>
      </c>
      <c r="N313" s="262">
        <v>0.1453149371169799</v>
      </c>
      <c r="O313" s="262">
        <v>0.33533785110259573</v>
      </c>
      <c r="P313" s="262">
        <v>0.36301495189482008</v>
      </c>
      <c r="Q313" s="262">
        <v>0.33676610918261057</v>
      </c>
      <c r="R313" s="262">
        <v>0.33712436059958584</v>
      </c>
      <c r="S313" s="262">
        <v>0.22000406263340197</v>
      </c>
      <c r="T313" s="262">
        <v>0.29983846756240679</v>
      </c>
      <c r="U313" s="262">
        <v>0.1742671104991626</v>
      </c>
      <c r="V313" s="262">
        <v>0.26131204078921355</v>
      </c>
      <c r="W313" s="262">
        <v>0.2954833085223153</v>
      </c>
      <c r="X313" s="262">
        <v>0.3299740344086276</v>
      </c>
      <c r="Y313" s="262">
        <v>0.3023981054168679</v>
      </c>
      <c r="Z313" s="262">
        <v>0.26419179407607946</v>
      </c>
      <c r="AA313" s="262">
        <v>0.3535776970388933</v>
      </c>
      <c r="AB313" s="262">
        <v>0.32337294746522188</v>
      </c>
      <c r="AC313" s="262">
        <v>0.25846211190744828</v>
      </c>
      <c r="AD313" s="262">
        <v>0.19532525797397937</v>
      </c>
      <c r="AE313" s="262">
        <v>0.2077223313901648</v>
      </c>
      <c r="AF313" s="262">
        <v>0.20826799685316344</v>
      </c>
      <c r="AG313" s="262">
        <v>0.29009395464995769</v>
      </c>
      <c r="AH313" s="262">
        <v>0.22799332467656994</v>
      </c>
      <c r="AI313" s="262">
        <v>0.30379555740257352</v>
      </c>
      <c r="AJ313" s="262">
        <v>0.3206361930124258</v>
      </c>
      <c r="AK313" s="262">
        <v>0.3371359585285581</v>
      </c>
      <c r="AL313" s="262">
        <v>0.3455420202223955</v>
      </c>
      <c r="AM313" s="262">
        <v>0.19061302696463125</v>
      </c>
      <c r="AN313" s="262">
        <v>0.11767843876792157</v>
      </c>
      <c r="AO313" s="262">
        <v>0.32626216748948211</v>
      </c>
      <c r="AP313" s="262">
        <v>0.359453805969985</v>
      </c>
      <c r="AQ313" s="262">
        <v>0.24211796106502381</v>
      </c>
      <c r="AR313" s="262">
        <v>0.23912672210132035</v>
      </c>
      <c r="AS313" s="262">
        <v>0.30314669621395302</v>
      </c>
      <c r="AT313" s="262">
        <v>0.26286815114605455</v>
      </c>
      <c r="AU313" s="262">
        <v>0.25989964694040085</v>
      </c>
      <c r="AV313" s="262">
        <v>0.3076442318675921</v>
      </c>
      <c r="AW313" s="262">
        <v>0.16368118417961125</v>
      </c>
      <c r="AX313" s="262">
        <v>0.22890221994733134</v>
      </c>
      <c r="AY313" s="262">
        <v>0.2944507298957062</v>
      </c>
      <c r="AZ313" s="262">
        <v>0.31388528358028578</v>
      </c>
      <c r="BA313" s="262">
        <v>0.27127334563604416</v>
      </c>
      <c r="BB313" s="262">
        <v>0.15661951488522011</v>
      </c>
      <c r="BC313" s="262">
        <v>0.19814305307147273</v>
      </c>
      <c r="BD313" s="262">
        <v>0.24226804389678211</v>
      </c>
      <c r="BE313" s="262">
        <v>0.26120744697766723</v>
      </c>
      <c r="BF313" s="262">
        <v>0.25944272786070116</v>
      </c>
      <c r="BG313" s="262">
        <v>0.30520571625975884</v>
      </c>
      <c r="BH313" s="262">
        <v>0.29054663698030603</v>
      </c>
      <c r="BI313" s="262">
        <v>0.29857679693823508</v>
      </c>
      <c r="BJ313" s="262">
        <v>0.25684022410764595</v>
      </c>
      <c r="BK313" s="262">
        <v>0.24992881335477066</v>
      </c>
      <c r="BL313" s="262">
        <v>0.19705147430033357</v>
      </c>
      <c r="BM313" s="262">
        <v>0.27083046424503898</v>
      </c>
      <c r="BN313" s="262">
        <v>0.32000266404519156</v>
      </c>
      <c r="BO313" s="262">
        <v>0.30450246751055327</v>
      </c>
      <c r="BP313" s="262">
        <v>0.21603164309945139</v>
      </c>
    </row>
    <row r="314" spans="2:68" x14ac:dyDescent="0.25">
      <c r="B314" s="261"/>
      <c r="C314" s="261" t="s">
        <v>824</v>
      </c>
      <c r="D314" s="255">
        <f t="shared" si="27"/>
        <v>8.4556839863433805E-2</v>
      </c>
      <c r="E314" s="260">
        <f t="shared" si="25"/>
        <v>1621.5465180610702</v>
      </c>
      <c r="F314" s="255">
        <f t="shared" si="28"/>
        <v>8.4928655832778657E-2</v>
      </c>
      <c r="G314" s="260">
        <f t="shared" si="26"/>
        <v>4395508.0612222096</v>
      </c>
      <c r="H314" s="255">
        <f t="shared" si="29"/>
        <v>-2.031302219536546E-2</v>
      </c>
      <c r="I314" s="260">
        <f t="shared" si="30"/>
        <v>99.562201985067389</v>
      </c>
      <c r="J314" s="262">
        <v>0</v>
      </c>
      <c r="K314" s="262">
        <v>0.11265172530087328</v>
      </c>
      <c r="L314" s="262">
        <v>4.7772720795109948E-2</v>
      </c>
      <c r="M314" s="262">
        <v>6.2503914590090554E-2</v>
      </c>
      <c r="N314" s="262">
        <v>8.7784832654741671E-2</v>
      </c>
      <c r="O314" s="262">
        <v>0.10358098368738609</v>
      </c>
      <c r="P314" s="262">
        <v>0.12988602183464582</v>
      </c>
      <c r="Q314" s="262">
        <v>7.0202469044138599E-2</v>
      </c>
      <c r="R314" s="262">
        <v>0.12376721162063771</v>
      </c>
      <c r="S314" s="262">
        <v>5.9494175151135302E-2</v>
      </c>
      <c r="T314" s="262">
        <v>7.893791255471555E-2</v>
      </c>
      <c r="U314" s="262">
        <v>4.5753088577849856E-2</v>
      </c>
      <c r="V314" s="262">
        <v>5.1552374357399441E-2</v>
      </c>
      <c r="W314" s="262">
        <v>0.11085886579727118</v>
      </c>
      <c r="X314" s="262">
        <v>0.17779685030268363</v>
      </c>
      <c r="Y314" s="262">
        <v>0.12806418040726508</v>
      </c>
      <c r="Z314" s="262">
        <v>0.12588656065863424</v>
      </c>
      <c r="AA314" s="262">
        <v>0.12757226482967246</v>
      </c>
      <c r="AB314" s="262">
        <v>0.15222282646908436</v>
      </c>
      <c r="AC314" s="262">
        <v>9.1753649030086759E-2</v>
      </c>
      <c r="AD314" s="262">
        <v>4.279108712541365E-2</v>
      </c>
      <c r="AE314" s="262">
        <v>9.278893266546874E-2</v>
      </c>
      <c r="AF314" s="262">
        <v>5.2274954424338355E-2</v>
      </c>
      <c r="AG314" s="262">
        <v>8.147042784413977E-2</v>
      </c>
      <c r="AH314" s="262">
        <v>8.8049701915247205E-2</v>
      </c>
      <c r="AI314" s="262">
        <v>0.10979231410308719</v>
      </c>
      <c r="AJ314" s="262">
        <v>7.3796923539446585E-2</v>
      </c>
      <c r="AK314" s="262">
        <v>9.3228679581368989E-2</v>
      </c>
      <c r="AL314" s="262">
        <v>0.10873093566369908</v>
      </c>
      <c r="AM314" s="262">
        <v>4.0052618951654496E-2</v>
      </c>
      <c r="AN314" s="262">
        <v>7.2848275086468697E-2</v>
      </c>
      <c r="AO314" s="262">
        <v>0.11380584216954033</v>
      </c>
      <c r="AP314" s="262">
        <v>8.2264307654688174E-2</v>
      </c>
      <c r="AQ314" s="262">
        <v>0.15286600758649127</v>
      </c>
      <c r="AR314" s="262">
        <v>8.6874784050178136E-2</v>
      </c>
      <c r="AS314" s="262">
        <v>0.11829433180667408</v>
      </c>
      <c r="AT314" s="262">
        <v>5.8398267232725544E-2</v>
      </c>
      <c r="AU314" s="262">
        <v>7.5770297707769996E-2</v>
      </c>
      <c r="AV314" s="262">
        <v>7.7045151747288862E-2</v>
      </c>
      <c r="AW314" s="262">
        <v>9.6016984287247503E-2</v>
      </c>
      <c r="AX314" s="262">
        <v>7.428662711440033E-2</v>
      </c>
      <c r="AY314" s="262">
        <v>6.3493098677233031E-2</v>
      </c>
      <c r="AZ314" s="262">
        <v>7.4476285954886187E-2</v>
      </c>
      <c r="BA314" s="262">
        <v>6.6038596492939985E-2</v>
      </c>
      <c r="BB314" s="262">
        <v>2.2760702522821002E-2</v>
      </c>
      <c r="BC314" s="262">
        <v>2.2307754480509152E-2</v>
      </c>
      <c r="BD314" s="262">
        <v>7.5562288537505504E-2</v>
      </c>
      <c r="BE314" s="262">
        <v>5.5847284684891585E-2</v>
      </c>
      <c r="BF314" s="262">
        <v>9.8547904592340946E-2</v>
      </c>
      <c r="BG314" s="262">
        <v>9.0488372561283142E-2</v>
      </c>
      <c r="BH314" s="262">
        <v>8.9585211115436339E-2</v>
      </c>
      <c r="BI314" s="262">
        <v>6.8268340310445874E-2</v>
      </c>
      <c r="BJ314" s="262">
        <v>0.11877856117923159</v>
      </c>
      <c r="BK314" s="262">
        <v>0.10555845572954659</v>
      </c>
      <c r="BL314" s="262">
        <v>8.7046882440977608E-2</v>
      </c>
      <c r="BM314" s="262">
        <v>6.6754772895770864E-2</v>
      </c>
      <c r="BN314" s="262">
        <v>8.4149973783304466E-2</v>
      </c>
      <c r="BO314" s="262">
        <v>9.1824263190127375E-2</v>
      </c>
      <c r="BP314" s="262">
        <v>6.1031449789090898E-2</v>
      </c>
    </row>
    <row r="315" spans="2:68" x14ac:dyDescent="0.25">
      <c r="B315" s="261" t="s">
        <v>825</v>
      </c>
      <c r="C315" s="261" t="s">
        <v>826</v>
      </c>
      <c r="D315" s="255">
        <f t="shared" si="27"/>
        <v>5.7722093132398185E-2</v>
      </c>
      <c r="E315" s="260">
        <f t="shared" si="25"/>
        <v>1106.93658</v>
      </c>
      <c r="F315" s="255">
        <f t="shared" si="28"/>
        <v>5.7944689010400854E-2</v>
      </c>
      <c r="G315" s="260">
        <f t="shared" si="26"/>
        <v>2998944.7631399995</v>
      </c>
      <c r="H315" s="255">
        <f t="shared" si="29"/>
        <v>-0.23459440759202593</v>
      </c>
      <c r="I315" s="260">
        <f t="shared" si="30"/>
        <v>99.615847661271047</v>
      </c>
      <c r="J315" s="262">
        <v>9.5189999999999997E-2</v>
      </c>
      <c r="K315" s="262">
        <v>0.10089000000000001</v>
      </c>
      <c r="L315" s="262">
        <v>9.5189999999999997E-2</v>
      </c>
      <c r="M315" s="262">
        <v>5.7570000000000003E-2</v>
      </c>
      <c r="N315" s="262">
        <v>5.9280000000000006E-2</v>
      </c>
      <c r="O315" s="262">
        <v>5.9280000000000006E-2</v>
      </c>
      <c r="P315" s="262">
        <v>5.9280000000000006E-2</v>
      </c>
      <c r="Q315" s="262">
        <v>5.9280000000000006E-2</v>
      </c>
      <c r="R315" s="262">
        <v>6.8400000000000002E-2</v>
      </c>
      <c r="S315" s="262">
        <v>4.845E-2</v>
      </c>
      <c r="T315" s="262">
        <v>5.0730000000000004E-2</v>
      </c>
      <c r="U315" s="262">
        <v>4.2180000000000002E-2</v>
      </c>
      <c r="V315" s="262">
        <v>4.845E-2</v>
      </c>
      <c r="W315" s="262">
        <v>8.7780000000000011E-2</v>
      </c>
      <c r="X315" s="262">
        <v>8.949E-2</v>
      </c>
      <c r="Y315" s="262">
        <v>0.11343</v>
      </c>
      <c r="Z315" s="262">
        <v>9.1200000000000003E-2</v>
      </c>
      <c r="AA315" s="262">
        <v>6.726E-2</v>
      </c>
      <c r="AB315" s="262">
        <v>6.9540000000000005E-2</v>
      </c>
      <c r="AC315" s="262">
        <v>6.9540000000000005E-2</v>
      </c>
      <c r="AD315" s="262">
        <v>5.0160000000000003E-2</v>
      </c>
      <c r="AE315" s="262">
        <v>5.0160000000000003E-2</v>
      </c>
      <c r="AF315" s="262">
        <v>5.0160000000000003E-2</v>
      </c>
      <c r="AG315" s="262">
        <v>5.586E-2</v>
      </c>
      <c r="AH315" s="262">
        <v>6.8970000000000004E-2</v>
      </c>
      <c r="AI315" s="262">
        <v>5.586E-2</v>
      </c>
      <c r="AJ315" s="262">
        <v>4.9020000000000001E-2</v>
      </c>
      <c r="AK315" s="262">
        <v>7.1820000000000009E-2</v>
      </c>
      <c r="AL315" s="262">
        <v>5.4719999999999998E-2</v>
      </c>
      <c r="AM315" s="262">
        <v>3.4770000000000002E-2</v>
      </c>
      <c r="AN315" s="262">
        <v>3.4770000000000002E-2</v>
      </c>
      <c r="AO315" s="262">
        <v>6.0420000000000008E-2</v>
      </c>
      <c r="AP315" s="262">
        <v>5.4719999999999998E-2</v>
      </c>
      <c r="AQ315" s="262">
        <v>7.9229999999999995E-2</v>
      </c>
      <c r="AR315" s="262">
        <v>6.2700000000000006E-2</v>
      </c>
      <c r="AS315" s="262">
        <v>6.0990000000000003E-2</v>
      </c>
      <c r="AT315" s="262">
        <v>5.5289999999999999E-2</v>
      </c>
      <c r="AU315" s="262">
        <v>4.7879999999999999E-2</v>
      </c>
      <c r="AV315" s="262">
        <v>4.9590000000000002E-2</v>
      </c>
      <c r="AW315" s="262">
        <v>4.9590000000000002E-2</v>
      </c>
      <c r="AX315" s="262">
        <v>4.6739999999999997E-2</v>
      </c>
      <c r="AY315" s="262">
        <v>4.9590000000000002E-2</v>
      </c>
      <c r="AZ315" s="262">
        <v>5.2440000000000007E-2</v>
      </c>
      <c r="BA315" s="262">
        <v>4.9590000000000002E-2</v>
      </c>
      <c r="BB315" s="262">
        <v>2.5080000000000002E-2</v>
      </c>
      <c r="BC315" s="262">
        <v>3.3059999999999999E-2</v>
      </c>
      <c r="BD315" s="262">
        <v>4.104E-2</v>
      </c>
      <c r="BE315" s="262">
        <v>4.5030000000000001E-2</v>
      </c>
      <c r="BF315" s="262">
        <v>6.0420000000000008E-2</v>
      </c>
      <c r="BG315" s="262">
        <v>6.0420000000000008E-2</v>
      </c>
      <c r="BH315" s="262">
        <v>6.0420000000000008E-2</v>
      </c>
      <c r="BI315" s="262">
        <v>6.2700000000000006E-2</v>
      </c>
      <c r="BJ315" s="262">
        <v>8.0369999999999997E-2</v>
      </c>
      <c r="BK315" s="262">
        <v>8.4930000000000005E-2</v>
      </c>
      <c r="BL315" s="262">
        <v>7.3529999999999998E-2</v>
      </c>
      <c r="BM315" s="262">
        <v>7.0110000000000006E-2</v>
      </c>
      <c r="BN315" s="262">
        <v>6.2700000000000006E-2</v>
      </c>
      <c r="BO315" s="262">
        <v>6.2700000000000006E-2</v>
      </c>
      <c r="BP315" s="262">
        <v>5.7570000000000003E-2</v>
      </c>
    </row>
    <row r="316" spans="2:68" x14ac:dyDescent="0.25">
      <c r="B316" s="261"/>
      <c r="C316" s="261" t="s">
        <v>827</v>
      </c>
      <c r="D316" s="255">
        <f t="shared" si="27"/>
        <v>0.18044127548625963</v>
      </c>
      <c r="E316" s="260">
        <f t="shared" si="25"/>
        <v>3460.3223400000011</v>
      </c>
      <c r="F316" s="255">
        <f t="shared" si="28"/>
        <v>0.18218929838605896</v>
      </c>
      <c r="G316" s="260">
        <f t="shared" si="26"/>
        <v>9429261.7947599981</v>
      </c>
      <c r="H316" s="255">
        <f t="shared" si="29"/>
        <v>-0.15388632250494852</v>
      </c>
      <c r="I316" s="260">
        <f t="shared" si="30"/>
        <v>99.040545786561367</v>
      </c>
      <c r="J316" s="262">
        <v>0.26447999999999999</v>
      </c>
      <c r="K316" s="262">
        <v>0.27666000000000002</v>
      </c>
      <c r="L316" s="262">
        <v>0.24359999999999996</v>
      </c>
      <c r="M316" s="262">
        <v>0.17748</v>
      </c>
      <c r="N316" s="262">
        <v>0.21923999999999999</v>
      </c>
      <c r="O316" s="262">
        <v>0.23141999999999999</v>
      </c>
      <c r="P316" s="262">
        <v>0.24185999999999996</v>
      </c>
      <c r="Q316" s="262">
        <v>0.21923999999999999</v>
      </c>
      <c r="R316" s="262">
        <v>0.25577999999999995</v>
      </c>
      <c r="S316" s="262">
        <v>0.18792</v>
      </c>
      <c r="T316" s="262">
        <v>0.17748</v>
      </c>
      <c r="U316" s="262">
        <v>0.10439999999999999</v>
      </c>
      <c r="V316" s="262">
        <v>0.17226</v>
      </c>
      <c r="W316" s="262">
        <v>0.29057999999999995</v>
      </c>
      <c r="X316" s="262">
        <v>0.32016</v>
      </c>
      <c r="Y316" s="262">
        <v>0.29057999999999995</v>
      </c>
      <c r="Z316" s="262">
        <v>0.28883999999999999</v>
      </c>
      <c r="AA316" s="262">
        <v>0.25055999999999995</v>
      </c>
      <c r="AB316" s="262">
        <v>0.27317999999999998</v>
      </c>
      <c r="AC316" s="262">
        <v>0.27144000000000001</v>
      </c>
      <c r="AD316" s="262">
        <v>0.1305</v>
      </c>
      <c r="AE316" s="262">
        <v>0.13572000000000001</v>
      </c>
      <c r="AF316" s="262">
        <v>0.13397999999999999</v>
      </c>
      <c r="AG316" s="262">
        <v>0.17051999999999998</v>
      </c>
      <c r="AH316" s="262">
        <v>0.21923999999999999</v>
      </c>
      <c r="AI316" s="262">
        <v>0.20183999999999996</v>
      </c>
      <c r="AJ316" s="262">
        <v>0.15833999999999998</v>
      </c>
      <c r="AK316" s="262">
        <v>0.19488</v>
      </c>
      <c r="AL316" s="262">
        <v>0.18966</v>
      </c>
      <c r="AM316" s="262">
        <v>0.11136</v>
      </c>
      <c r="AN316" s="262">
        <v>6.0899999999999989E-2</v>
      </c>
      <c r="AO316" s="262">
        <v>0.21401999999999999</v>
      </c>
      <c r="AP316" s="262">
        <v>0.21227999999999997</v>
      </c>
      <c r="AQ316" s="262">
        <v>0.24881999999999999</v>
      </c>
      <c r="AR316" s="262">
        <v>0.24881999999999999</v>
      </c>
      <c r="AS316" s="262">
        <v>0.25055999999999995</v>
      </c>
      <c r="AT316" s="262">
        <v>0.19314000000000001</v>
      </c>
      <c r="AU316" s="262">
        <v>0.16008</v>
      </c>
      <c r="AV316" s="262">
        <v>0.15486</v>
      </c>
      <c r="AW316" s="262">
        <v>0.18966</v>
      </c>
      <c r="AX316" s="262">
        <v>0.15137999999999999</v>
      </c>
      <c r="AY316" s="262">
        <v>0.17748</v>
      </c>
      <c r="AZ316" s="262">
        <v>0.15137999999999999</v>
      </c>
      <c r="BA316" s="262">
        <v>0.13746</v>
      </c>
      <c r="BB316" s="262">
        <v>6.6119999999999998E-2</v>
      </c>
      <c r="BC316" s="262">
        <v>6.0899999999999989E-2</v>
      </c>
      <c r="BD316" s="262">
        <v>0.10091999999999998</v>
      </c>
      <c r="BE316" s="262">
        <v>9.3960000000000002E-2</v>
      </c>
      <c r="BF316" s="262">
        <v>0.16008</v>
      </c>
      <c r="BG316" s="262">
        <v>0.16008</v>
      </c>
      <c r="BH316" s="262">
        <v>0.15659999999999999</v>
      </c>
      <c r="BI316" s="262">
        <v>0.14615999999999998</v>
      </c>
      <c r="BJ316" s="262">
        <v>0.21227999999999997</v>
      </c>
      <c r="BK316" s="262">
        <v>0.24011999999999997</v>
      </c>
      <c r="BL316" s="262">
        <v>0.20009999999999997</v>
      </c>
      <c r="BM316" s="262">
        <v>0.16008</v>
      </c>
      <c r="BN316" s="262">
        <v>0.15659999999999999</v>
      </c>
      <c r="BO316" s="262">
        <v>0.12353999999999998</v>
      </c>
      <c r="BP316" s="262">
        <v>0.12353999999999998</v>
      </c>
    </row>
    <row r="317" spans="2:68" x14ac:dyDescent="0.25">
      <c r="B317" s="261"/>
      <c r="C317" s="261" t="s">
        <v>828</v>
      </c>
      <c r="D317" s="255">
        <f t="shared" si="27"/>
        <v>5.2337727486050999E-2</v>
      </c>
      <c r="E317" s="260">
        <f t="shared" si="25"/>
        <v>1003.6806</v>
      </c>
      <c r="F317" s="255">
        <f t="shared" si="28"/>
        <v>5.2717345361731033E-2</v>
      </c>
      <c r="G317" s="260">
        <f t="shared" si="26"/>
        <v>2728402.0243999981</v>
      </c>
      <c r="H317" s="255">
        <f t="shared" si="29"/>
        <v>-9.0880175949588513E-2</v>
      </c>
      <c r="I317" s="260">
        <f t="shared" si="30"/>
        <v>99.279899484552558</v>
      </c>
      <c r="J317" s="262">
        <v>5.1999999999999998E-2</v>
      </c>
      <c r="K317" s="262">
        <v>3.9E-2</v>
      </c>
      <c r="L317" s="262">
        <v>5.1999999999999998E-2</v>
      </c>
      <c r="M317" s="262">
        <v>4.1599999999999998E-2</v>
      </c>
      <c r="N317" s="262">
        <v>5.1999999999999998E-2</v>
      </c>
      <c r="O317" s="262">
        <v>6.0839999999999991E-2</v>
      </c>
      <c r="P317" s="262">
        <v>5.772E-2</v>
      </c>
      <c r="Q317" s="262">
        <v>5.1999999999999998E-2</v>
      </c>
      <c r="R317" s="262">
        <v>5.1999999999999998E-2</v>
      </c>
      <c r="S317" s="262">
        <v>5.4600000000000003E-2</v>
      </c>
      <c r="T317" s="262">
        <v>5.1999999999999998E-2</v>
      </c>
      <c r="U317" s="262">
        <v>4.836E-2</v>
      </c>
      <c r="V317" s="262">
        <v>5.1479999999999998E-2</v>
      </c>
      <c r="W317" s="262">
        <v>7.175999999999999E-2</v>
      </c>
      <c r="X317" s="262">
        <v>7.175999999999999E-2</v>
      </c>
      <c r="Y317" s="262">
        <v>6.291999999999999E-2</v>
      </c>
      <c r="Z317" s="262">
        <v>7.8519999999999993E-2</v>
      </c>
      <c r="AA317" s="262">
        <v>7.2279999999999997E-2</v>
      </c>
      <c r="AB317" s="262">
        <v>7.6439999999999994E-2</v>
      </c>
      <c r="AC317" s="262">
        <v>6.9159999999999999E-2</v>
      </c>
      <c r="AD317" s="262">
        <v>4.3159999999999997E-2</v>
      </c>
      <c r="AE317" s="262">
        <v>4.3159999999999997E-2</v>
      </c>
      <c r="AF317" s="262">
        <v>4.3159999999999997E-2</v>
      </c>
      <c r="AG317" s="262">
        <v>5.2519999999999997E-2</v>
      </c>
      <c r="AH317" s="262">
        <v>5.2519999999999997E-2</v>
      </c>
      <c r="AI317" s="262">
        <v>5.2519999999999997E-2</v>
      </c>
      <c r="AJ317" s="262">
        <v>4.4199999999999996E-2</v>
      </c>
      <c r="AK317" s="262">
        <v>5.1479999999999998E-2</v>
      </c>
      <c r="AL317" s="262">
        <v>4.7840000000000001E-2</v>
      </c>
      <c r="AM317" s="262">
        <v>3.6399999999999995E-2</v>
      </c>
      <c r="AN317" s="262">
        <v>3.6399999999999995E-2</v>
      </c>
      <c r="AO317" s="262">
        <v>6.3960000000000003E-2</v>
      </c>
      <c r="AP317" s="262">
        <v>6.3960000000000003E-2</v>
      </c>
      <c r="AQ317" s="262">
        <v>7.5399999999999995E-2</v>
      </c>
      <c r="AR317" s="262">
        <v>8.1640000000000004E-2</v>
      </c>
      <c r="AS317" s="262">
        <v>7.5399999999999995E-2</v>
      </c>
      <c r="AT317" s="262">
        <v>7.0720000000000005E-2</v>
      </c>
      <c r="AU317" s="262">
        <v>5.0439999999999999E-2</v>
      </c>
      <c r="AV317" s="262">
        <v>5.0439999999999999E-2</v>
      </c>
      <c r="AW317" s="262">
        <v>5.0439999999999999E-2</v>
      </c>
      <c r="AX317" s="262">
        <v>4.9399999999999993E-2</v>
      </c>
      <c r="AY317" s="262">
        <v>4.9399999999999993E-2</v>
      </c>
      <c r="AZ317" s="262">
        <v>4.9399999999999993E-2</v>
      </c>
      <c r="BA317" s="262">
        <v>4.6280000000000002E-2</v>
      </c>
      <c r="BB317" s="262">
        <v>2.6519999999999998E-2</v>
      </c>
      <c r="BC317" s="262">
        <v>2.7039999999999998E-2</v>
      </c>
      <c r="BD317" s="262">
        <v>4.2119999999999998E-2</v>
      </c>
      <c r="BE317" s="262">
        <v>4.0559999999999999E-2</v>
      </c>
      <c r="BF317" s="262">
        <v>6.1359999999999991E-2</v>
      </c>
      <c r="BG317" s="262">
        <v>5.7200000000000001E-2</v>
      </c>
      <c r="BH317" s="262">
        <v>5.7200000000000001E-2</v>
      </c>
      <c r="BI317" s="262">
        <v>4.8879999999999993E-2</v>
      </c>
      <c r="BJ317" s="262">
        <v>4.8879999999999993E-2</v>
      </c>
      <c r="BK317" s="262">
        <v>4.8879999999999993E-2</v>
      </c>
      <c r="BL317" s="262">
        <v>4.8879999999999993E-2</v>
      </c>
      <c r="BM317" s="262">
        <v>4.6800000000000001E-2</v>
      </c>
      <c r="BN317" s="262">
        <v>5.0959999999999998E-2</v>
      </c>
      <c r="BO317" s="262">
        <v>4.5759999999999995E-2</v>
      </c>
      <c r="BP317" s="262">
        <v>4.2639999999999997E-2</v>
      </c>
    </row>
    <row r="318" spans="2:68" x14ac:dyDescent="0.25">
      <c r="B318" s="261"/>
      <c r="C318" s="261" t="s">
        <v>829</v>
      </c>
      <c r="D318" s="255">
        <f t="shared" si="27"/>
        <v>1.1845308442404969E-2</v>
      </c>
      <c r="E318" s="260">
        <f t="shared" si="25"/>
        <v>227.15748000000011</v>
      </c>
      <c r="F318" s="255">
        <f t="shared" si="28"/>
        <v>1.1758960067084916E-2</v>
      </c>
      <c r="G318" s="260">
        <f t="shared" si="26"/>
        <v>608588.50595999998</v>
      </c>
      <c r="H318" s="255">
        <f t="shared" si="29"/>
        <v>2.8568766721319208E-2</v>
      </c>
      <c r="I318" s="260">
        <f t="shared" si="30"/>
        <v>100.73431982783711</v>
      </c>
      <c r="J318" s="262">
        <v>7.6800000000000002E-3</v>
      </c>
      <c r="K318" s="262">
        <v>8.2799999999999992E-3</v>
      </c>
      <c r="L318" s="262">
        <v>5.4000000000000003E-3</v>
      </c>
      <c r="M318" s="262">
        <v>1.056E-2</v>
      </c>
      <c r="N318" s="262">
        <v>1.056E-2</v>
      </c>
      <c r="O318" s="262">
        <v>1.056E-2</v>
      </c>
      <c r="P318" s="262">
        <v>9.6000000000000009E-3</v>
      </c>
      <c r="Q318" s="262">
        <v>1.056E-2</v>
      </c>
      <c r="R318" s="262">
        <v>1.056E-2</v>
      </c>
      <c r="S318" s="262">
        <v>1.044E-2</v>
      </c>
      <c r="T318" s="262">
        <v>1.044E-2</v>
      </c>
      <c r="U318" s="262">
        <v>9.6000000000000009E-3</v>
      </c>
      <c r="V318" s="262">
        <v>1.044E-2</v>
      </c>
      <c r="W318" s="262">
        <v>1.464E-2</v>
      </c>
      <c r="X318" s="262">
        <v>1.6200000000000003E-2</v>
      </c>
      <c r="Y318" s="262">
        <v>1.452E-2</v>
      </c>
      <c r="Z318" s="262">
        <v>1.6440000000000003E-2</v>
      </c>
      <c r="AA318" s="262">
        <v>1.2E-2</v>
      </c>
      <c r="AB318" s="262">
        <v>1.2E-2</v>
      </c>
      <c r="AC318" s="262">
        <v>9.8399999999999998E-3</v>
      </c>
      <c r="AD318" s="262">
        <v>1.1040000000000001E-2</v>
      </c>
      <c r="AE318" s="262">
        <v>8.7600000000000004E-3</v>
      </c>
      <c r="AF318" s="262">
        <v>1.1040000000000001E-2</v>
      </c>
      <c r="AG318" s="262">
        <v>1.2960000000000001E-2</v>
      </c>
      <c r="AH318" s="262">
        <v>1.176E-2</v>
      </c>
      <c r="AI318" s="262">
        <v>1.0800000000000001E-2</v>
      </c>
      <c r="AJ318" s="262">
        <v>1.188E-2</v>
      </c>
      <c r="AK318" s="262">
        <v>9.4800000000000006E-3</v>
      </c>
      <c r="AL318" s="262">
        <v>1.176E-2</v>
      </c>
      <c r="AM318" s="262">
        <v>1.1160000000000002E-2</v>
      </c>
      <c r="AN318" s="262">
        <v>1.1160000000000002E-2</v>
      </c>
      <c r="AO318" s="262">
        <v>1.2E-2</v>
      </c>
      <c r="AP318" s="262">
        <v>1.176E-2</v>
      </c>
      <c r="AQ318" s="262">
        <v>1.536E-2</v>
      </c>
      <c r="AR318" s="262">
        <v>1.5480000000000001E-2</v>
      </c>
      <c r="AS318" s="262">
        <v>1.536E-2</v>
      </c>
      <c r="AT318" s="262">
        <v>1.14E-2</v>
      </c>
      <c r="AU318" s="262">
        <v>1.1160000000000002E-2</v>
      </c>
      <c r="AV318" s="262">
        <v>1.14E-2</v>
      </c>
      <c r="AW318" s="262">
        <v>1.1040000000000001E-2</v>
      </c>
      <c r="AX318" s="262">
        <v>1.14E-2</v>
      </c>
      <c r="AY318" s="262">
        <v>1.14E-2</v>
      </c>
      <c r="AZ318" s="262">
        <v>1.14E-2</v>
      </c>
      <c r="BA318" s="262">
        <v>1.14E-2</v>
      </c>
      <c r="BB318" s="262">
        <v>8.6400000000000001E-3</v>
      </c>
      <c r="BC318" s="262">
        <v>8.8800000000000007E-3</v>
      </c>
      <c r="BD318" s="262">
        <v>8.8800000000000007E-3</v>
      </c>
      <c r="BE318" s="262">
        <v>8.8800000000000007E-3</v>
      </c>
      <c r="BF318" s="262">
        <v>1.4279999999999999E-2</v>
      </c>
      <c r="BG318" s="262">
        <v>1.4279999999999999E-2</v>
      </c>
      <c r="BH318" s="262">
        <v>1.4279999999999999E-2</v>
      </c>
      <c r="BI318" s="262">
        <v>1.4279999999999999E-2</v>
      </c>
      <c r="BJ318" s="262">
        <v>1.26E-2</v>
      </c>
      <c r="BK318" s="262">
        <v>1.4279999999999999E-2</v>
      </c>
      <c r="BL318" s="262">
        <v>9.9600000000000001E-3</v>
      </c>
      <c r="BM318" s="262">
        <v>1.5960000000000002E-2</v>
      </c>
      <c r="BN318" s="262">
        <v>1.6799999999999999E-2</v>
      </c>
      <c r="BO318" s="262">
        <v>1.536E-2</v>
      </c>
      <c r="BP318" s="262">
        <v>1.536E-2</v>
      </c>
    </row>
    <row r="319" spans="2:68" x14ac:dyDescent="0.25">
      <c r="B319" s="261"/>
      <c r="C319" s="261" t="s">
        <v>830</v>
      </c>
      <c r="D319" s="255">
        <f t="shared" si="27"/>
        <v>6.9924440736298709E-3</v>
      </c>
      <c r="E319" s="260">
        <f t="shared" si="25"/>
        <v>134.09410000000003</v>
      </c>
      <c r="F319" s="255">
        <f t="shared" si="28"/>
        <v>7.1339566444402784E-3</v>
      </c>
      <c r="G319" s="260">
        <f t="shared" si="26"/>
        <v>369220.06631999993</v>
      </c>
      <c r="H319" s="255">
        <f t="shared" si="29"/>
        <v>-0.27033448821849032</v>
      </c>
      <c r="I319" s="260">
        <f t="shared" si="30"/>
        <v>98.016352245136034</v>
      </c>
      <c r="J319" s="262">
        <v>1.155E-2</v>
      </c>
      <c r="K319" s="262">
        <v>1.155E-2</v>
      </c>
      <c r="L319" s="262">
        <v>1.323E-2</v>
      </c>
      <c r="M319" s="262">
        <v>7.2100000000000003E-3</v>
      </c>
      <c r="N319" s="262">
        <v>9.1000000000000004E-3</v>
      </c>
      <c r="O319" s="262">
        <v>9.7299999999999991E-3</v>
      </c>
      <c r="P319" s="262">
        <v>9.0299999999999998E-3</v>
      </c>
      <c r="Q319" s="262">
        <v>4.6900000000000006E-3</v>
      </c>
      <c r="R319" s="262">
        <v>7.7700000000000009E-3</v>
      </c>
      <c r="S319" s="262">
        <v>7.2100000000000003E-3</v>
      </c>
      <c r="T319" s="262">
        <v>7.2100000000000003E-3</v>
      </c>
      <c r="U319" s="262">
        <v>5.5300000000000002E-3</v>
      </c>
      <c r="V319" s="262">
        <v>7.2100000000000003E-3</v>
      </c>
      <c r="W319" s="262">
        <v>7.0699999999999999E-3</v>
      </c>
      <c r="X319" s="262">
        <v>8.5400000000000007E-3</v>
      </c>
      <c r="Y319" s="262">
        <v>7.7700000000000009E-3</v>
      </c>
      <c r="Z319" s="262">
        <v>1.0149999999999999E-2</v>
      </c>
      <c r="AA319" s="262">
        <v>7.7700000000000009E-3</v>
      </c>
      <c r="AB319" s="262">
        <v>7.7700000000000009E-3</v>
      </c>
      <c r="AC319" s="262">
        <v>7.7700000000000009E-3</v>
      </c>
      <c r="AD319" s="262">
        <v>6.7200000000000003E-3</v>
      </c>
      <c r="AE319" s="262">
        <v>5.9499999999999996E-3</v>
      </c>
      <c r="AF319" s="262">
        <v>5.2500000000000003E-3</v>
      </c>
      <c r="AG319" s="262">
        <v>7.0000000000000001E-3</v>
      </c>
      <c r="AH319" s="262">
        <v>7.0000000000000001E-3</v>
      </c>
      <c r="AI319" s="262">
        <v>7.0000000000000001E-3</v>
      </c>
      <c r="AJ319" s="262">
        <v>7.0000000000000001E-3</v>
      </c>
      <c r="AK319" s="262">
        <v>7.0000000000000001E-3</v>
      </c>
      <c r="AL319" s="262">
        <v>5.8799999999999998E-3</v>
      </c>
      <c r="AM319" s="262">
        <v>7.5600000000000007E-3</v>
      </c>
      <c r="AN319" s="262">
        <v>7.28E-3</v>
      </c>
      <c r="AO319" s="262">
        <v>8.26E-3</v>
      </c>
      <c r="AP319" s="262">
        <v>8.3999999999999995E-3</v>
      </c>
      <c r="AQ319" s="262">
        <v>7.490000000000001E-3</v>
      </c>
      <c r="AR319" s="262">
        <v>6.9300000000000004E-3</v>
      </c>
      <c r="AS319" s="262">
        <v>6.9300000000000004E-3</v>
      </c>
      <c r="AT319" s="262">
        <v>7.4200000000000004E-3</v>
      </c>
      <c r="AU319" s="262">
        <v>7.1400000000000005E-3</v>
      </c>
      <c r="AV319" s="262">
        <v>6.9300000000000004E-3</v>
      </c>
      <c r="AW319" s="262">
        <v>5.3200000000000001E-3</v>
      </c>
      <c r="AX319" s="262">
        <v>6.8599999999999998E-3</v>
      </c>
      <c r="AY319" s="262">
        <v>6.8599999999999998E-3</v>
      </c>
      <c r="AZ319" s="262">
        <v>6.3700000000000007E-3</v>
      </c>
      <c r="BA319" s="262">
        <v>6.8599999999999998E-3</v>
      </c>
      <c r="BB319" s="262">
        <v>6.5100000000000002E-3</v>
      </c>
      <c r="BC319" s="262">
        <v>6.9300000000000004E-3</v>
      </c>
      <c r="BD319" s="262">
        <v>6.9300000000000004E-3</v>
      </c>
      <c r="BE319" s="262">
        <v>6.7200000000000003E-3</v>
      </c>
      <c r="BF319" s="262">
        <v>9.1700000000000011E-3</v>
      </c>
      <c r="BG319" s="262">
        <v>6.7200000000000003E-3</v>
      </c>
      <c r="BH319" s="262">
        <v>6.7200000000000003E-3</v>
      </c>
      <c r="BI319" s="262">
        <v>6.5100000000000002E-3</v>
      </c>
      <c r="BJ319" s="262">
        <v>6.5100000000000002E-3</v>
      </c>
      <c r="BK319" s="262">
        <v>6.5100000000000002E-3</v>
      </c>
      <c r="BL319" s="262">
        <v>6.3E-3</v>
      </c>
      <c r="BM319" s="262">
        <v>5.9499999999999996E-3</v>
      </c>
      <c r="BN319" s="262">
        <v>6.4400000000000004E-3</v>
      </c>
      <c r="BO319" s="262">
        <v>6.4400000000000004E-3</v>
      </c>
      <c r="BP319" s="262">
        <v>5.3899999999999998E-3</v>
      </c>
    </row>
    <row r="320" spans="2:68" x14ac:dyDescent="0.25">
      <c r="B320" s="261"/>
      <c r="C320" s="261" t="s">
        <v>831</v>
      </c>
      <c r="D320" s="255">
        <f t="shared" si="27"/>
        <v>6.5209130729519754E-2</v>
      </c>
      <c r="E320" s="260">
        <f t="shared" si="25"/>
        <v>1250.5155000000002</v>
      </c>
      <c r="F320" s="255">
        <f t="shared" si="28"/>
        <v>6.5192277676875604E-2</v>
      </c>
      <c r="G320" s="260">
        <f t="shared" si="26"/>
        <v>3374045.8888500002</v>
      </c>
      <c r="H320" s="255">
        <f t="shared" si="29"/>
        <v>0.11691413184282469</v>
      </c>
      <c r="I320" s="260">
        <f t="shared" si="30"/>
        <v>100.02585130209391</v>
      </c>
      <c r="J320" s="262">
        <v>6.5000000000000002E-2</v>
      </c>
      <c r="K320" s="262">
        <v>6.5000000000000002E-2</v>
      </c>
      <c r="L320" s="262">
        <v>6.5000000000000002E-2</v>
      </c>
      <c r="M320" s="262">
        <v>6.3700000000000007E-2</v>
      </c>
      <c r="N320" s="262">
        <v>6.5000000000000002E-2</v>
      </c>
      <c r="O320" s="262">
        <v>6.5000000000000002E-2</v>
      </c>
      <c r="P320" s="262">
        <v>5.9150000000000001E-2</v>
      </c>
      <c r="Q320" s="262">
        <v>6.5000000000000002E-2</v>
      </c>
      <c r="R320" s="262">
        <v>7.085000000000001E-2</v>
      </c>
      <c r="S320" s="262">
        <v>7.2800000000000004E-2</v>
      </c>
      <c r="T320" s="262">
        <v>6.5000000000000002E-2</v>
      </c>
      <c r="U320" s="262">
        <v>6.5000000000000002E-2</v>
      </c>
      <c r="V320" s="262">
        <v>5.8500000000000003E-2</v>
      </c>
      <c r="W320" s="262">
        <v>5.9800000000000006E-2</v>
      </c>
      <c r="X320" s="262">
        <v>5.9800000000000006E-2</v>
      </c>
      <c r="Y320" s="262">
        <v>5.9800000000000006E-2</v>
      </c>
      <c r="Z320" s="262">
        <v>5.9800000000000006E-2</v>
      </c>
      <c r="AA320" s="262">
        <v>6.3049999999999995E-2</v>
      </c>
      <c r="AB320" s="262">
        <v>6.3049999999999995E-2</v>
      </c>
      <c r="AC320" s="262">
        <v>6.3049999999999995E-2</v>
      </c>
      <c r="AD320" s="262">
        <v>7.8E-2</v>
      </c>
      <c r="AE320" s="262">
        <v>6.8900000000000003E-2</v>
      </c>
      <c r="AF320" s="262">
        <v>6.8900000000000003E-2</v>
      </c>
      <c r="AG320" s="262">
        <v>6.4350000000000004E-2</v>
      </c>
      <c r="AH320" s="262">
        <v>5.7850000000000006E-2</v>
      </c>
      <c r="AI320" s="262">
        <v>6.7600000000000007E-2</v>
      </c>
      <c r="AJ320" s="262">
        <v>6.4350000000000004E-2</v>
      </c>
      <c r="AK320" s="262">
        <v>6.3049999999999995E-2</v>
      </c>
      <c r="AL320" s="262">
        <v>6.2399999999999997E-2</v>
      </c>
      <c r="AM320" s="262">
        <v>6.1100000000000002E-2</v>
      </c>
      <c r="AN320" s="262">
        <v>6.1100000000000002E-2</v>
      </c>
      <c r="AO320" s="262">
        <v>6.5000000000000002E-2</v>
      </c>
      <c r="AP320" s="262">
        <v>6.5000000000000002E-2</v>
      </c>
      <c r="AQ320" s="262">
        <v>6.695000000000001E-2</v>
      </c>
      <c r="AR320" s="262">
        <v>6.695000000000001E-2</v>
      </c>
      <c r="AS320" s="262">
        <v>6.5000000000000002E-2</v>
      </c>
      <c r="AT320" s="262">
        <v>7.4749999999999997E-2</v>
      </c>
      <c r="AU320" s="262">
        <v>6.5000000000000002E-2</v>
      </c>
      <c r="AV320" s="262">
        <v>6.5000000000000002E-2</v>
      </c>
      <c r="AW320" s="262">
        <v>6.5000000000000002E-2</v>
      </c>
      <c r="AX320" s="262">
        <v>6.8900000000000003E-2</v>
      </c>
      <c r="AY320" s="262">
        <v>7.1500000000000008E-2</v>
      </c>
      <c r="AZ320" s="262">
        <v>6.5000000000000002E-2</v>
      </c>
      <c r="BA320" s="262">
        <v>5.9150000000000001E-2</v>
      </c>
      <c r="BB320" s="262">
        <v>6.4350000000000004E-2</v>
      </c>
      <c r="BC320" s="262">
        <v>6.4350000000000004E-2</v>
      </c>
      <c r="BD320" s="262">
        <v>6.4350000000000004E-2</v>
      </c>
      <c r="BE320" s="262">
        <v>6.4350000000000004E-2</v>
      </c>
      <c r="BF320" s="262">
        <v>6.8900000000000003E-2</v>
      </c>
      <c r="BG320" s="262">
        <v>6.8900000000000003E-2</v>
      </c>
      <c r="BH320" s="262">
        <v>7.2800000000000004E-2</v>
      </c>
      <c r="BI320" s="262">
        <v>6.5000000000000002E-2</v>
      </c>
      <c r="BJ320" s="262">
        <v>5.9150000000000001E-2</v>
      </c>
      <c r="BK320" s="262">
        <v>6.4350000000000004E-2</v>
      </c>
      <c r="BL320" s="262">
        <v>5.5899999999999998E-2</v>
      </c>
      <c r="BM320" s="262">
        <v>6.5000000000000002E-2</v>
      </c>
      <c r="BN320" s="262">
        <v>6.5000000000000002E-2</v>
      </c>
      <c r="BO320" s="262">
        <v>6.1749999999999999E-2</v>
      </c>
      <c r="BP320" s="262">
        <v>6.5000000000000002E-2</v>
      </c>
    </row>
    <row r="321" spans="2:68" x14ac:dyDescent="0.25">
      <c r="B321" s="261"/>
      <c r="C321" s="261" t="s">
        <v>832</v>
      </c>
      <c r="D321" s="255">
        <f t="shared" si="27"/>
        <v>0.16493531157115293</v>
      </c>
      <c r="E321" s="260">
        <f t="shared" si="25"/>
        <v>3162.9644699999999</v>
      </c>
      <c r="F321" s="255">
        <f t="shared" si="28"/>
        <v>0.1602476825482608</v>
      </c>
      <c r="G321" s="260">
        <f t="shared" si="26"/>
        <v>8293666.8845900018</v>
      </c>
      <c r="H321" s="255">
        <f t="shared" si="29"/>
        <v>0.34646247801858049</v>
      </c>
      <c r="I321" s="260">
        <f t="shared" si="30"/>
        <v>102.92523982147472</v>
      </c>
      <c r="J321" s="262">
        <v>0.13366</v>
      </c>
      <c r="K321" s="262">
        <v>0.13366</v>
      </c>
      <c r="L321" s="262">
        <v>0.13203000000000001</v>
      </c>
      <c r="M321" s="262">
        <v>0.14018</v>
      </c>
      <c r="N321" s="262">
        <v>0.13691999999999999</v>
      </c>
      <c r="O321" s="262">
        <v>0.16952</v>
      </c>
      <c r="P321" s="262">
        <v>0.13855000000000001</v>
      </c>
      <c r="Q321" s="262">
        <v>0.14507</v>
      </c>
      <c r="R321" s="262">
        <v>0.15322</v>
      </c>
      <c r="S321" s="262">
        <v>0.13528999999999999</v>
      </c>
      <c r="T321" s="262">
        <v>0.13691999999999999</v>
      </c>
      <c r="U321" s="262">
        <v>0.11736000000000001</v>
      </c>
      <c r="V321" s="262">
        <v>0.13528999999999999</v>
      </c>
      <c r="W321" s="262">
        <v>0.13528999999999999</v>
      </c>
      <c r="X321" s="262">
        <v>0.16137000000000001</v>
      </c>
      <c r="Y321" s="262">
        <v>0.16137000000000001</v>
      </c>
      <c r="Z321" s="262">
        <v>0.16463</v>
      </c>
      <c r="AA321" s="262">
        <v>0.19070999999999999</v>
      </c>
      <c r="AB321" s="262">
        <v>0.18418999999999999</v>
      </c>
      <c r="AC321" s="262">
        <v>0.18418999999999999</v>
      </c>
      <c r="AD321" s="262">
        <v>0.14507</v>
      </c>
      <c r="AE321" s="262">
        <v>0.14507</v>
      </c>
      <c r="AF321" s="262">
        <v>0.14507</v>
      </c>
      <c r="AG321" s="262">
        <v>0.15159</v>
      </c>
      <c r="AH321" s="262">
        <v>0.15648000000000001</v>
      </c>
      <c r="AI321" s="262">
        <v>0.15648000000000001</v>
      </c>
      <c r="AJ321" s="262">
        <v>0.16789000000000001</v>
      </c>
      <c r="AK321" s="262">
        <v>0.17115000000000002</v>
      </c>
      <c r="AL321" s="262">
        <v>0.18093000000000004</v>
      </c>
      <c r="AM321" s="262">
        <v>0.12062</v>
      </c>
      <c r="AN321" s="262">
        <v>0.10758000000000001</v>
      </c>
      <c r="AO321" s="262">
        <v>0.17441000000000001</v>
      </c>
      <c r="AP321" s="262">
        <v>0.17604000000000003</v>
      </c>
      <c r="AQ321" s="262">
        <v>0.18908</v>
      </c>
      <c r="AR321" s="262">
        <v>0.18908</v>
      </c>
      <c r="AS321" s="262">
        <v>0.18908</v>
      </c>
      <c r="AT321" s="262">
        <v>0.17441000000000001</v>
      </c>
      <c r="AU321" s="262">
        <v>0.16952</v>
      </c>
      <c r="AV321" s="262">
        <v>0.18256000000000003</v>
      </c>
      <c r="AW321" s="262">
        <v>0.17441000000000001</v>
      </c>
      <c r="AX321" s="262">
        <v>0.17115000000000002</v>
      </c>
      <c r="AY321" s="262">
        <v>0.18093000000000004</v>
      </c>
      <c r="AZ321" s="262">
        <v>0.17115000000000002</v>
      </c>
      <c r="BA321" s="262">
        <v>0.16137000000000001</v>
      </c>
      <c r="BB321" s="262">
        <v>9.6169999999999992E-2</v>
      </c>
      <c r="BC321" s="262">
        <v>9.7799999999999998E-2</v>
      </c>
      <c r="BD321" s="262">
        <v>0.14833000000000002</v>
      </c>
      <c r="BE321" s="262">
        <v>0.14344000000000001</v>
      </c>
      <c r="BF321" s="262">
        <v>0.17767000000000002</v>
      </c>
      <c r="BG321" s="262">
        <v>0.17930000000000001</v>
      </c>
      <c r="BH321" s="262">
        <v>0.17767000000000002</v>
      </c>
      <c r="BI321" s="262">
        <v>0.17604000000000003</v>
      </c>
      <c r="BJ321" s="262">
        <v>0.17115000000000002</v>
      </c>
      <c r="BK321" s="262">
        <v>0.15322</v>
      </c>
      <c r="BL321" s="262">
        <v>0.17278000000000002</v>
      </c>
      <c r="BM321" s="262">
        <v>0.18256000000000003</v>
      </c>
      <c r="BN321" s="262">
        <v>0.17278000000000002</v>
      </c>
      <c r="BO321" s="262">
        <v>0.17278000000000002</v>
      </c>
      <c r="BP321" s="262">
        <v>0.17115000000000002</v>
      </c>
    </row>
    <row r="322" spans="2:68" x14ac:dyDescent="0.25">
      <c r="C322" s="261" t="s">
        <v>833</v>
      </c>
      <c r="D322" s="255">
        <f t="shared" si="27"/>
        <v>3.3438433540178336E-2</v>
      </c>
      <c r="E322" s="260">
        <f t="shared" si="25"/>
        <v>641.24883999999997</v>
      </c>
      <c r="F322" s="255">
        <f t="shared" si="28"/>
        <v>3.2988460133744756E-2</v>
      </c>
      <c r="G322" s="260">
        <f t="shared" si="26"/>
        <v>1707327.6507600001</v>
      </c>
      <c r="H322" s="255">
        <f t="shared" si="29"/>
        <v>4.8895431100335007E-2</v>
      </c>
      <c r="I322" s="260">
        <f t="shared" si="30"/>
        <v>101.36403276966932</v>
      </c>
      <c r="J322" s="262">
        <v>2.8220000000000002E-2</v>
      </c>
      <c r="K322" s="262">
        <v>2.8220000000000002E-2</v>
      </c>
      <c r="L322" s="262">
        <v>2.8220000000000002E-2</v>
      </c>
      <c r="M322" s="262">
        <v>2.8220000000000002E-2</v>
      </c>
      <c r="N322" s="262">
        <v>2.8220000000000002E-2</v>
      </c>
      <c r="O322" s="262">
        <v>2.9240000000000002E-2</v>
      </c>
      <c r="P322" s="262">
        <v>2.8220000000000002E-2</v>
      </c>
      <c r="Q322" s="262">
        <v>2.8220000000000002E-2</v>
      </c>
      <c r="R322" s="262">
        <v>2.8220000000000002E-2</v>
      </c>
      <c r="S322" s="262">
        <v>2.6860000000000002E-2</v>
      </c>
      <c r="T322" s="262">
        <v>2.5500000000000002E-2</v>
      </c>
      <c r="U322" s="262">
        <v>2.6860000000000002E-2</v>
      </c>
      <c r="V322" s="262">
        <v>2.6860000000000002E-2</v>
      </c>
      <c r="W322" s="262">
        <v>3.0260000000000002E-2</v>
      </c>
      <c r="X322" s="262">
        <v>2.8220000000000002E-2</v>
      </c>
      <c r="Y322" s="262">
        <v>3.1960000000000002E-2</v>
      </c>
      <c r="Z322" s="262">
        <v>3.1960000000000002E-2</v>
      </c>
      <c r="AA322" s="262">
        <v>3.4340000000000002E-2</v>
      </c>
      <c r="AB322" s="262">
        <v>3.4340000000000002E-2</v>
      </c>
      <c r="AC322" s="262">
        <v>3.3660000000000002E-2</v>
      </c>
      <c r="AD322" s="262">
        <v>3.1960000000000002E-2</v>
      </c>
      <c r="AE322" s="262">
        <v>3.1960000000000002E-2</v>
      </c>
      <c r="AF322" s="262">
        <v>3.1960000000000002E-2</v>
      </c>
      <c r="AG322" s="262">
        <v>2.9240000000000002E-2</v>
      </c>
      <c r="AH322" s="262">
        <v>3.1960000000000002E-2</v>
      </c>
      <c r="AI322" s="262">
        <v>3.1960000000000002E-2</v>
      </c>
      <c r="AJ322" s="262">
        <v>3.1620000000000002E-2</v>
      </c>
      <c r="AK322" s="262">
        <v>3.0600000000000002E-2</v>
      </c>
      <c r="AL322" s="262">
        <v>3.1620000000000002E-2</v>
      </c>
      <c r="AM322" s="262">
        <v>2.5840000000000002E-2</v>
      </c>
      <c r="AN322" s="262">
        <v>2.6520000000000002E-2</v>
      </c>
      <c r="AO322" s="262">
        <v>3.2640000000000002E-2</v>
      </c>
      <c r="AP322" s="262">
        <v>3.2640000000000002E-2</v>
      </c>
      <c r="AQ322" s="262">
        <v>4.9980000000000004E-2</v>
      </c>
      <c r="AR322" s="262">
        <v>4.9980000000000004E-2</v>
      </c>
      <c r="AS322" s="262">
        <v>5.0320000000000004E-2</v>
      </c>
      <c r="AT322" s="262">
        <v>3.4680000000000002E-2</v>
      </c>
      <c r="AU322" s="262">
        <v>3.4680000000000002E-2</v>
      </c>
      <c r="AV322" s="262">
        <v>3.4680000000000002E-2</v>
      </c>
      <c r="AW322" s="262">
        <v>2.3120000000000002E-2</v>
      </c>
      <c r="AX322" s="262">
        <v>3.2980000000000002E-2</v>
      </c>
      <c r="AY322" s="262">
        <v>3.4680000000000002E-2</v>
      </c>
      <c r="AZ322" s="262">
        <v>3.6040000000000003E-2</v>
      </c>
      <c r="BA322" s="262">
        <v>3.6380000000000003E-2</v>
      </c>
      <c r="BB322" s="262">
        <v>1.6660000000000001E-2</v>
      </c>
      <c r="BC322" s="262">
        <v>2.8900000000000002E-2</v>
      </c>
      <c r="BD322" s="262">
        <v>3.3320000000000002E-2</v>
      </c>
      <c r="BE322" s="262">
        <v>3.6040000000000003E-2</v>
      </c>
      <c r="BF322" s="262">
        <v>4.2160000000000003E-2</v>
      </c>
      <c r="BG322" s="262">
        <v>4.2160000000000003E-2</v>
      </c>
      <c r="BH322" s="262">
        <v>4.2160000000000003E-2</v>
      </c>
      <c r="BI322" s="262">
        <v>3.9440000000000003E-2</v>
      </c>
      <c r="BJ322" s="262">
        <v>3.4340000000000002E-2</v>
      </c>
      <c r="BK322" s="262">
        <v>3.4000000000000002E-2</v>
      </c>
      <c r="BL322" s="262">
        <v>3.3660000000000002E-2</v>
      </c>
      <c r="BM322" s="262">
        <v>4.4200000000000003E-2</v>
      </c>
      <c r="BN322" s="262">
        <v>4.2500000000000003E-2</v>
      </c>
      <c r="BO322" s="262">
        <v>4.1820000000000003E-2</v>
      </c>
      <c r="BP322" s="262">
        <v>4.1820000000000003E-2</v>
      </c>
    </row>
    <row r="323" spans="2:68" x14ac:dyDescent="0.25">
      <c r="B323" s="261" t="s">
        <v>834</v>
      </c>
      <c r="C323" s="261" t="s">
        <v>332</v>
      </c>
      <c r="D323" s="255">
        <f t="shared" si="27"/>
        <v>0.18077268394430829</v>
      </c>
      <c r="E323" s="260">
        <f t="shared" si="25"/>
        <v>3466.67776</v>
      </c>
      <c r="F323" s="255">
        <f t="shared" si="28"/>
        <v>0.18182097390953192</v>
      </c>
      <c r="G323" s="260">
        <f t="shared" si="26"/>
        <v>9410199.050979998</v>
      </c>
      <c r="H323" s="255">
        <f t="shared" si="29"/>
        <v>-6.5131225378850272E-2</v>
      </c>
      <c r="I323" s="260">
        <f t="shared" si="30"/>
        <v>99.423449372928104</v>
      </c>
      <c r="J323" s="262">
        <v>0</v>
      </c>
      <c r="K323" s="262">
        <v>0.31668000000000002</v>
      </c>
      <c r="L323" s="262">
        <v>0.17654</v>
      </c>
      <c r="M323" s="262">
        <v>0.17471999999999999</v>
      </c>
      <c r="N323" s="262">
        <v>0.18564</v>
      </c>
      <c r="O323" s="262">
        <v>0.1729</v>
      </c>
      <c r="P323" s="262">
        <v>0.17654</v>
      </c>
      <c r="Q323" s="262">
        <v>0.17471999999999999</v>
      </c>
      <c r="R323" s="262">
        <v>0.19292000000000001</v>
      </c>
      <c r="S323" s="262">
        <v>0.16016</v>
      </c>
      <c r="T323" s="262">
        <v>0.16016</v>
      </c>
      <c r="U323" s="262">
        <v>0.14196</v>
      </c>
      <c r="V323" s="262">
        <v>0.1638</v>
      </c>
      <c r="W323" s="262">
        <v>0.14742</v>
      </c>
      <c r="X323" s="262">
        <v>0.21475999999999998</v>
      </c>
      <c r="Y323" s="262">
        <v>0.19838</v>
      </c>
      <c r="Z323" s="262">
        <v>0.26025999999999999</v>
      </c>
      <c r="AA323" s="262">
        <v>0.18928</v>
      </c>
      <c r="AB323" s="262">
        <v>0.21111999999999997</v>
      </c>
      <c r="AC323" s="262">
        <v>0.25479999999999997</v>
      </c>
      <c r="AD323" s="262">
        <v>0.12558</v>
      </c>
      <c r="AE323" s="262">
        <v>0.14742</v>
      </c>
      <c r="AF323" s="262">
        <v>0.14377999999999999</v>
      </c>
      <c r="AG323" s="262">
        <v>0.17471999999999999</v>
      </c>
      <c r="AH323" s="262">
        <v>0.20202000000000001</v>
      </c>
      <c r="AI323" s="262">
        <v>0.22203999999999999</v>
      </c>
      <c r="AJ323" s="262">
        <v>0.16561999999999999</v>
      </c>
      <c r="AK323" s="262">
        <v>0.14013999999999999</v>
      </c>
      <c r="AL323" s="262">
        <v>0.16744000000000001</v>
      </c>
      <c r="AM323" s="262">
        <v>0.11648</v>
      </c>
      <c r="AN323" s="262">
        <v>7.0980000000000001E-2</v>
      </c>
      <c r="AO323" s="262">
        <v>0.20565999999999998</v>
      </c>
      <c r="AP323" s="262">
        <v>0.17835999999999999</v>
      </c>
      <c r="AQ323" s="262">
        <v>0.29302</v>
      </c>
      <c r="AR323" s="262">
        <v>0.29665999999999998</v>
      </c>
      <c r="AS323" s="262">
        <v>0.25115999999999999</v>
      </c>
      <c r="AT323" s="262">
        <v>0.13286000000000001</v>
      </c>
      <c r="AU323" s="262">
        <v>0.17835999999999999</v>
      </c>
      <c r="AV323" s="262">
        <v>0.17835999999999999</v>
      </c>
      <c r="AW323" s="262">
        <v>0.2366</v>
      </c>
      <c r="AX323" s="262">
        <v>0.17835999999999999</v>
      </c>
      <c r="AY323" s="262">
        <v>0.18381999999999998</v>
      </c>
      <c r="AZ323" s="262">
        <v>0.20929999999999999</v>
      </c>
      <c r="BA323" s="262">
        <v>0.14560000000000001</v>
      </c>
      <c r="BB323" s="262">
        <v>8.5539999999999991E-2</v>
      </c>
      <c r="BC323" s="262">
        <v>0.13467999999999999</v>
      </c>
      <c r="BD323" s="262">
        <v>0.13467999999999999</v>
      </c>
      <c r="BE323" s="262">
        <v>0.14742</v>
      </c>
      <c r="BF323" s="262">
        <v>0.22749999999999998</v>
      </c>
      <c r="BG323" s="262">
        <v>0.21475999999999998</v>
      </c>
      <c r="BH323" s="262">
        <v>0.21111999999999997</v>
      </c>
      <c r="BI323" s="262">
        <v>0.17835999999999999</v>
      </c>
      <c r="BJ323" s="262">
        <v>0.24934000000000001</v>
      </c>
      <c r="BK323" s="262">
        <v>0.22932</v>
      </c>
      <c r="BL323" s="262">
        <v>0.21111999999999997</v>
      </c>
      <c r="BM323" s="262">
        <v>0.17654</v>
      </c>
      <c r="BN323" s="262">
        <v>0.22386</v>
      </c>
      <c r="BO323" s="262">
        <v>0.20384000000000002</v>
      </c>
      <c r="BP323" s="262">
        <v>0.19109999999999999</v>
      </c>
    </row>
    <row r="324" spans="2:68" x14ac:dyDescent="0.25">
      <c r="B324" s="261"/>
      <c r="C324" s="261" t="s">
        <v>334</v>
      </c>
      <c r="D324" s="255">
        <f t="shared" si="27"/>
        <v>0.29907946811284347</v>
      </c>
      <c r="E324" s="260">
        <f t="shared" si="25"/>
        <v>5735.4469599999993</v>
      </c>
      <c r="F324" s="255">
        <f t="shared" si="28"/>
        <v>0.29977660210258655</v>
      </c>
      <c r="G324" s="260">
        <f t="shared" si="26"/>
        <v>15515027.974799998</v>
      </c>
      <c r="H324" s="255">
        <f t="shared" si="29"/>
        <v>-4.810614168323038E-2</v>
      </c>
      <c r="I324" s="260">
        <f t="shared" si="30"/>
        <v>99.7674488319457</v>
      </c>
      <c r="J324" s="262">
        <v>0</v>
      </c>
      <c r="K324" s="262">
        <v>0.49727999999999994</v>
      </c>
      <c r="L324" s="262">
        <v>0.29303999999999997</v>
      </c>
      <c r="M324" s="262">
        <v>0.27823999999999999</v>
      </c>
      <c r="N324" s="262">
        <v>0.36112</v>
      </c>
      <c r="O324" s="262">
        <v>0.31375999999999998</v>
      </c>
      <c r="P324" s="262">
        <v>0.31375999999999998</v>
      </c>
      <c r="Q324" s="262">
        <v>0.31375999999999998</v>
      </c>
      <c r="R324" s="262">
        <v>0.35223999999999994</v>
      </c>
      <c r="S324" s="262">
        <v>0.27232000000000001</v>
      </c>
      <c r="T324" s="262">
        <v>0.27232000000000001</v>
      </c>
      <c r="U324" s="262">
        <v>0.18944</v>
      </c>
      <c r="V324" s="262">
        <v>0.30784</v>
      </c>
      <c r="W324" s="262">
        <v>0.34335999999999994</v>
      </c>
      <c r="X324" s="262">
        <v>0.41439999999999994</v>
      </c>
      <c r="Y324" s="262">
        <v>0.35815999999999998</v>
      </c>
      <c r="Z324" s="262">
        <v>0.35815999999999998</v>
      </c>
      <c r="AA324" s="262">
        <v>0.35519999999999996</v>
      </c>
      <c r="AB324" s="262">
        <v>0.35519999999999996</v>
      </c>
      <c r="AC324" s="262">
        <v>0.38479999999999998</v>
      </c>
      <c r="AD324" s="262">
        <v>0.22199999999999998</v>
      </c>
      <c r="AE324" s="262">
        <v>0.25456000000000001</v>
      </c>
      <c r="AF324" s="262">
        <v>0.20128000000000001</v>
      </c>
      <c r="AG324" s="262">
        <v>0.31672</v>
      </c>
      <c r="AH324" s="262">
        <v>0.31672</v>
      </c>
      <c r="AI324" s="262">
        <v>0.32856000000000002</v>
      </c>
      <c r="AJ324" s="262">
        <v>0.29303999999999997</v>
      </c>
      <c r="AK324" s="262">
        <v>0.27823999999999999</v>
      </c>
      <c r="AL324" s="262">
        <v>0.31080000000000002</v>
      </c>
      <c r="AM324" s="262">
        <v>0.21311999999999998</v>
      </c>
      <c r="AN324" s="262">
        <v>0.17759999999999998</v>
      </c>
      <c r="AO324" s="262">
        <v>0.31080000000000002</v>
      </c>
      <c r="AP324" s="262">
        <v>0.29896</v>
      </c>
      <c r="AQ324" s="262">
        <v>0.52688000000000001</v>
      </c>
      <c r="AR324" s="262">
        <v>0.47952</v>
      </c>
      <c r="AS324" s="262">
        <v>0.39960000000000001</v>
      </c>
      <c r="AT324" s="262">
        <v>0.26344000000000001</v>
      </c>
      <c r="AU324" s="262">
        <v>0.29599999999999999</v>
      </c>
      <c r="AV324" s="262">
        <v>0.28119999999999995</v>
      </c>
      <c r="AW324" s="262">
        <v>0.31672</v>
      </c>
      <c r="AX324" s="262">
        <v>0.25456000000000001</v>
      </c>
      <c r="AY324" s="262">
        <v>0.33743999999999996</v>
      </c>
      <c r="AZ324" s="262">
        <v>0.31672</v>
      </c>
      <c r="BA324" s="262">
        <v>0.26344000000000001</v>
      </c>
      <c r="BB324" s="262">
        <v>0.11840000000000001</v>
      </c>
      <c r="BC324" s="262">
        <v>0.19536000000000001</v>
      </c>
      <c r="BD324" s="262">
        <v>0.19536000000000001</v>
      </c>
      <c r="BE324" s="262">
        <v>0.24567999999999998</v>
      </c>
      <c r="BF324" s="262">
        <v>0.31375999999999998</v>
      </c>
      <c r="BG324" s="262">
        <v>0.31672</v>
      </c>
      <c r="BH324" s="262">
        <v>0.31375999999999998</v>
      </c>
      <c r="BI324" s="262">
        <v>0.31375999999999998</v>
      </c>
      <c r="BJ324" s="262">
        <v>0.31080000000000002</v>
      </c>
      <c r="BK324" s="262">
        <v>0.40551999999999999</v>
      </c>
      <c r="BL324" s="262">
        <v>0.31672</v>
      </c>
      <c r="BM324" s="262">
        <v>0.31080000000000002</v>
      </c>
      <c r="BN324" s="262">
        <v>0.31968000000000002</v>
      </c>
      <c r="BO324" s="262">
        <v>0.27823999999999999</v>
      </c>
      <c r="BP324" s="262">
        <v>0.29599999999999999</v>
      </c>
    </row>
    <row r="325" spans="2:68" x14ac:dyDescent="0.25">
      <c r="B325" s="261"/>
      <c r="C325" t="s">
        <v>336</v>
      </c>
      <c r="D325" s="255">
        <f t="shared" si="27"/>
        <v>0.16550001772957196</v>
      </c>
      <c r="E325" s="260">
        <f t="shared" si="25"/>
        <v>3173.7938400000012</v>
      </c>
      <c r="F325" s="255">
        <f t="shared" si="28"/>
        <v>0.16774691565926581</v>
      </c>
      <c r="G325" s="260">
        <f t="shared" si="26"/>
        <v>8681791.9440199994</v>
      </c>
      <c r="H325" s="255">
        <f t="shared" si="29"/>
        <v>-8.4166118799651288E-2</v>
      </c>
      <c r="I325" s="260">
        <f t="shared" si="30"/>
        <v>98.660542925118307</v>
      </c>
      <c r="J325" s="262">
        <v>0</v>
      </c>
      <c r="K325" s="262">
        <v>0.31706000000000001</v>
      </c>
      <c r="L325" s="262">
        <v>0.18592000000000003</v>
      </c>
      <c r="M325" s="262">
        <v>0.16268000000000002</v>
      </c>
      <c r="N325" s="262">
        <v>0.16600000000000001</v>
      </c>
      <c r="O325" s="262">
        <v>0.16600000000000001</v>
      </c>
      <c r="P325" s="262">
        <v>0.16600000000000001</v>
      </c>
      <c r="Q325" s="262">
        <v>0.16600000000000001</v>
      </c>
      <c r="R325" s="262">
        <v>0.21746000000000001</v>
      </c>
      <c r="S325" s="262">
        <v>0.16434000000000001</v>
      </c>
      <c r="T325" s="262">
        <v>0.17264000000000002</v>
      </c>
      <c r="U325" s="262">
        <v>0.10458000000000001</v>
      </c>
      <c r="V325" s="262">
        <v>0.15936</v>
      </c>
      <c r="W325" s="262">
        <v>0.18426000000000003</v>
      </c>
      <c r="X325" s="262">
        <v>0.24236000000000002</v>
      </c>
      <c r="Y325" s="262">
        <v>0.20418</v>
      </c>
      <c r="Z325" s="262">
        <v>0.20418</v>
      </c>
      <c r="AA325" s="262">
        <v>0.17762000000000003</v>
      </c>
      <c r="AB325" s="262">
        <v>0.20584000000000002</v>
      </c>
      <c r="AC325" s="262">
        <v>0.21082000000000001</v>
      </c>
      <c r="AD325" s="262">
        <v>0.10292000000000001</v>
      </c>
      <c r="AE325" s="262">
        <v>0.13778000000000001</v>
      </c>
      <c r="AF325" s="262">
        <v>0.11952</v>
      </c>
      <c r="AG325" s="262">
        <v>0.16766</v>
      </c>
      <c r="AH325" s="262">
        <v>0.19588</v>
      </c>
      <c r="AI325" s="262">
        <v>0.18758</v>
      </c>
      <c r="AJ325" s="262">
        <v>0.16600000000000001</v>
      </c>
      <c r="AK325" s="262">
        <v>0.16102</v>
      </c>
      <c r="AL325" s="262">
        <v>0.16102</v>
      </c>
      <c r="AM325" s="262">
        <v>8.7980000000000003E-2</v>
      </c>
      <c r="AN325" s="262">
        <v>7.1379999999999999E-2</v>
      </c>
      <c r="AO325" s="262">
        <v>0.17596000000000001</v>
      </c>
      <c r="AP325" s="262">
        <v>0.16932</v>
      </c>
      <c r="AQ325" s="262">
        <v>0.30378000000000005</v>
      </c>
      <c r="AR325" s="262">
        <v>0.249</v>
      </c>
      <c r="AS325" s="262">
        <v>0.24236000000000002</v>
      </c>
      <c r="AT325" s="262">
        <v>0.10956</v>
      </c>
      <c r="AU325" s="262">
        <v>0.16434000000000001</v>
      </c>
      <c r="AV325" s="262">
        <v>0.17098000000000002</v>
      </c>
      <c r="AW325" s="262">
        <v>0.19753999999999999</v>
      </c>
      <c r="AX325" s="262">
        <v>0.16434000000000001</v>
      </c>
      <c r="AY325" s="262">
        <v>0.17430000000000001</v>
      </c>
      <c r="AZ325" s="262">
        <v>0.16434000000000001</v>
      </c>
      <c r="BA325" s="262">
        <v>0.15770000000000001</v>
      </c>
      <c r="BB325" s="262">
        <v>7.4700000000000003E-2</v>
      </c>
      <c r="BC325" s="262">
        <v>0.1162</v>
      </c>
      <c r="BD325" s="262">
        <v>0.11952</v>
      </c>
      <c r="BE325" s="262">
        <v>0.1162</v>
      </c>
      <c r="BF325" s="262">
        <v>0.18592000000000003</v>
      </c>
      <c r="BG325" s="262">
        <v>0.20916000000000001</v>
      </c>
      <c r="BH325" s="262">
        <v>0.18592000000000003</v>
      </c>
      <c r="BI325" s="262">
        <v>0.17264000000000002</v>
      </c>
      <c r="BJ325" s="262">
        <v>0.17264000000000002</v>
      </c>
      <c r="BK325" s="262">
        <v>0.20252000000000001</v>
      </c>
      <c r="BL325" s="262">
        <v>0.21082000000000001</v>
      </c>
      <c r="BM325" s="262">
        <v>0.15438000000000002</v>
      </c>
      <c r="BN325" s="262">
        <v>0.16102</v>
      </c>
      <c r="BO325" s="262">
        <v>0.16102</v>
      </c>
      <c r="BP325" s="262">
        <v>0.15438000000000002</v>
      </c>
    </row>
    <row r="326" spans="2:68" x14ac:dyDescent="0.25">
      <c r="B326" s="261"/>
      <c r="C326" s="261" t="s">
        <v>338</v>
      </c>
      <c r="D326" s="255">
        <f t="shared" si="27"/>
        <v>0.13712121812587999</v>
      </c>
      <c r="E326" s="260">
        <f t="shared" si="25"/>
        <v>2629.5736000000006</v>
      </c>
      <c r="F326" s="255">
        <f t="shared" si="28"/>
        <v>0.13525759043344357</v>
      </c>
      <c r="G326" s="260">
        <f t="shared" si="26"/>
        <v>7000297.1701600021</v>
      </c>
      <c r="H326" s="255">
        <f t="shared" si="29"/>
        <v>2.4820493406364257E-2</v>
      </c>
      <c r="I326" s="260">
        <f t="shared" si="30"/>
        <v>101.37783593990125</v>
      </c>
      <c r="J326" s="262">
        <v>0</v>
      </c>
      <c r="K326" s="262">
        <v>0.31280000000000002</v>
      </c>
      <c r="L326" s="262">
        <v>0.12920000000000001</v>
      </c>
      <c r="M326" s="262">
        <v>0.11696000000000001</v>
      </c>
      <c r="N326" s="262">
        <v>0.11560000000000001</v>
      </c>
      <c r="O326" s="262">
        <v>0.11696000000000001</v>
      </c>
      <c r="P326" s="262">
        <v>8.4320000000000006E-2</v>
      </c>
      <c r="Q326" s="262">
        <v>0.11696000000000001</v>
      </c>
      <c r="R326" s="262">
        <v>0.13872000000000001</v>
      </c>
      <c r="S326" s="262">
        <v>0.11288000000000001</v>
      </c>
      <c r="T326" s="262">
        <v>0.11288000000000001</v>
      </c>
      <c r="U326" s="262">
        <v>7.7520000000000006E-2</v>
      </c>
      <c r="V326" s="262">
        <v>0.13328000000000001</v>
      </c>
      <c r="W326" s="262">
        <v>9.1120000000000007E-2</v>
      </c>
      <c r="X326" s="262">
        <v>0.14416000000000001</v>
      </c>
      <c r="Y326" s="262">
        <v>0.14280000000000001</v>
      </c>
      <c r="Z326" s="262">
        <v>0.14280000000000001</v>
      </c>
      <c r="AA326" s="262">
        <v>0.16048000000000001</v>
      </c>
      <c r="AB326" s="262">
        <v>0.16320000000000001</v>
      </c>
      <c r="AC326" s="262">
        <v>0.20400000000000001</v>
      </c>
      <c r="AD326" s="262">
        <v>9.3839999999999993E-2</v>
      </c>
      <c r="AE326" s="262">
        <v>0.13056000000000001</v>
      </c>
      <c r="AF326" s="262">
        <v>0.12240000000000001</v>
      </c>
      <c r="AG326" s="262">
        <v>0.12376000000000001</v>
      </c>
      <c r="AH326" s="262">
        <v>0.16728000000000001</v>
      </c>
      <c r="AI326" s="262">
        <v>0.14144000000000001</v>
      </c>
      <c r="AJ326" s="262">
        <v>0.13328000000000001</v>
      </c>
      <c r="AK326" s="262">
        <v>0.13328000000000001</v>
      </c>
      <c r="AL326" s="262">
        <v>0.13328000000000001</v>
      </c>
      <c r="AM326" s="262">
        <v>0.10200000000000001</v>
      </c>
      <c r="AN326" s="262">
        <v>3.2640000000000002E-2</v>
      </c>
      <c r="AO326" s="262">
        <v>0.14688000000000001</v>
      </c>
      <c r="AP326" s="262">
        <v>0.15640000000000001</v>
      </c>
      <c r="AQ326" s="262">
        <v>0.18632000000000004</v>
      </c>
      <c r="AR326" s="262">
        <v>0.23528000000000002</v>
      </c>
      <c r="AS326" s="262">
        <v>0.17816000000000001</v>
      </c>
      <c r="AT326" s="262">
        <v>9.2480000000000007E-2</v>
      </c>
      <c r="AU326" s="262">
        <v>0.13464000000000001</v>
      </c>
      <c r="AV326" s="262">
        <v>0.13464000000000001</v>
      </c>
      <c r="AW326" s="262">
        <v>0.19448000000000001</v>
      </c>
      <c r="AX326" s="262">
        <v>0.14552000000000001</v>
      </c>
      <c r="AY326" s="262">
        <v>0.14688000000000001</v>
      </c>
      <c r="AZ326" s="262">
        <v>0.19584000000000001</v>
      </c>
      <c r="BA326" s="262">
        <v>0.12512000000000001</v>
      </c>
      <c r="BB326" s="262">
        <v>6.5280000000000005E-2</v>
      </c>
      <c r="BC326" s="262">
        <v>9.1120000000000007E-2</v>
      </c>
      <c r="BD326" s="262">
        <v>9.1120000000000007E-2</v>
      </c>
      <c r="BE326" s="262">
        <v>9.1120000000000007E-2</v>
      </c>
      <c r="BF326" s="262">
        <v>0.14416000000000001</v>
      </c>
      <c r="BG326" s="262">
        <v>0.15504000000000001</v>
      </c>
      <c r="BH326" s="262">
        <v>0.17272000000000001</v>
      </c>
      <c r="BI326" s="262">
        <v>0.13872000000000001</v>
      </c>
      <c r="BJ326" s="262">
        <v>0.16864000000000001</v>
      </c>
      <c r="BK326" s="262">
        <v>0.19856000000000001</v>
      </c>
      <c r="BL326" s="262">
        <v>0.15096000000000001</v>
      </c>
      <c r="BM326" s="262">
        <v>0.14416000000000001</v>
      </c>
      <c r="BN326" s="262">
        <v>0.13328000000000001</v>
      </c>
      <c r="BO326" s="262">
        <v>0.14280000000000001</v>
      </c>
      <c r="BP326" s="262">
        <v>0.14280000000000001</v>
      </c>
    </row>
    <row r="327" spans="2:68" x14ac:dyDescent="0.25">
      <c r="B327" s="261"/>
      <c r="C327" s="261" t="s">
        <v>340</v>
      </c>
      <c r="D327" s="255">
        <f t="shared" si="27"/>
        <v>0.19650025029983831</v>
      </c>
      <c r="E327" s="260">
        <f t="shared" si="25"/>
        <v>3768.2852999999991</v>
      </c>
      <c r="F327" s="255">
        <f t="shared" si="28"/>
        <v>0.19442682795964855</v>
      </c>
      <c r="G327" s="260">
        <f t="shared" si="26"/>
        <v>10062618.809099998</v>
      </c>
      <c r="H327" s="255">
        <f t="shared" si="29"/>
        <v>3.097851679779744E-2</v>
      </c>
      <c r="I327" s="260">
        <f t="shared" si="30"/>
        <v>101.06642810662944</v>
      </c>
      <c r="J327" s="262">
        <v>0</v>
      </c>
      <c r="K327" s="262">
        <v>0.31590000000000001</v>
      </c>
      <c r="L327" s="262">
        <v>0.16770000000000002</v>
      </c>
      <c r="M327" s="262">
        <v>0.16770000000000002</v>
      </c>
      <c r="N327" s="262">
        <v>0.16770000000000002</v>
      </c>
      <c r="O327" s="262">
        <v>0.16770000000000002</v>
      </c>
      <c r="P327" s="262">
        <v>0.16770000000000002</v>
      </c>
      <c r="Q327" s="262">
        <v>0.16770000000000002</v>
      </c>
      <c r="R327" s="262">
        <v>0.19890000000000002</v>
      </c>
      <c r="S327" s="262">
        <v>0.15989999999999999</v>
      </c>
      <c r="T327" s="262">
        <v>0.16184999999999999</v>
      </c>
      <c r="U327" s="262">
        <v>0.11309999999999999</v>
      </c>
      <c r="V327" s="262">
        <v>0.17550000000000002</v>
      </c>
      <c r="W327" s="262">
        <v>0.15210000000000001</v>
      </c>
      <c r="X327" s="262">
        <v>0.22034999999999999</v>
      </c>
      <c r="Y327" s="262">
        <v>0.18915000000000001</v>
      </c>
      <c r="Z327" s="262">
        <v>0.2223</v>
      </c>
      <c r="AA327" s="262">
        <v>0.24375000000000002</v>
      </c>
      <c r="AB327" s="262">
        <v>0.24375000000000002</v>
      </c>
      <c r="AC327" s="262">
        <v>0.27494999999999997</v>
      </c>
      <c r="AD327" s="262">
        <v>0.14430000000000001</v>
      </c>
      <c r="AE327" s="262">
        <v>0.22034999999999999</v>
      </c>
      <c r="AF327" s="262">
        <v>0.15795000000000001</v>
      </c>
      <c r="AG327" s="262">
        <v>0.17550000000000002</v>
      </c>
      <c r="AH327" s="262">
        <v>0.19109999999999999</v>
      </c>
      <c r="AI327" s="262">
        <v>0.19890000000000002</v>
      </c>
      <c r="AJ327" s="262">
        <v>0.18720000000000001</v>
      </c>
      <c r="AK327" s="262">
        <v>0.18329999999999999</v>
      </c>
      <c r="AL327" s="262">
        <v>0.19305</v>
      </c>
      <c r="AM327" s="262">
        <v>0.1482</v>
      </c>
      <c r="AN327" s="262">
        <v>0.1014</v>
      </c>
      <c r="AO327" s="262">
        <v>0.20085</v>
      </c>
      <c r="AP327" s="262">
        <v>0.21255000000000002</v>
      </c>
      <c r="AQ327" s="262">
        <v>0.30225000000000002</v>
      </c>
      <c r="AR327" s="262">
        <v>0.27494999999999997</v>
      </c>
      <c r="AS327" s="262">
        <v>0.27494999999999997</v>
      </c>
      <c r="AT327" s="262">
        <v>0.16770000000000002</v>
      </c>
      <c r="AU327" s="262">
        <v>0.19890000000000002</v>
      </c>
      <c r="AV327" s="262">
        <v>0.19890000000000002</v>
      </c>
      <c r="AW327" s="262">
        <v>0.22424999999999998</v>
      </c>
      <c r="AX327" s="262">
        <v>0.18720000000000001</v>
      </c>
      <c r="AY327" s="262">
        <v>0.19890000000000002</v>
      </c>
      <c r="AZ327" s="262">
        <v>0.23594999999999999</v>
      </c>
      <c r="BA327" s="262">
        <v>0.1716</v>
      </c>
      <c r="BB327" s="262">
        <v>0.11115</v>
      </c>
      <c r="BC327" s="262">
        <v>0.1482</v>
      </c>
      <c r="BD327" s="262">
        <v>0.1482</v>
      </c>
      <c r="BE327" s="262">
        <v>0.15600000000000003</v>
      </c>
      <c r="BF327" s="262">
        <v>0.22619999999999998</v>
      </c>
      <c r="BG327" s="262">
        <v>0.22619999999999998</v>
      </c>
      <c r="BH327" s="262">
        <v>0.24180000000000001</v>
      </c>
      <c r="BI327" s="262">
        <v>0.2301</v>
      </c>
      <c r="BJ327" s="262">
        <v>0.2301</v>
      </c>
      <c r="BK327" s="262">
        <v>0.25740000000000002</v>
      </c>
      <c r="BL327" s="262">
        <v>0.24375000000000002</v>
      </c>
      <c r="BM327" s="262">
        <v>0.22424999999999998</v>
      </c>
      <c r="BN327" s="262">
        <v>0.22034999999999999</v>
      </c>
      <c r="BO327" s="262">
        <v>0.22034999999999999</v>
      </c>
      <c r="BP327" s="262">
        <v>0.20280000000000001</v>
      </c>
    </row>
    <row r="328" spans="2:68" x14ac:dyDescent="0.25">
      <c r="B328" s="261"/>
      <c r="C328" s="261" t="s">
        <v>342</v>
      </c>
      <c r="D328" s="255">
        <f t="shared" si="27"/>
        <v>7.6706205871617014E-2</v>
      </c>
      <c r="E328" s="260">
        <f t="shared" si="25"/>
        <v>1470.9949099999994</v>
      </c>
      <c r="F328" s="255">
        <f t="shared" si="28"/>
        <v>7.7282247841090682E-2</v>
      </c>
      <c r="G328" s="260">
        <f t="shared" si="26"/>
        <v>3999765.9216900007</v>
      </c>
      <c r="H328" s="255">
        <f t="shared" si="29"/>
        <v>-0.1131177849396188</v>
      </c>
      <c r="I328" s="260">
        <f t="shared" si="30"/>
        <v>99.254625757446732</v>
      </c>
      <c r="J328" s="262">
        <v>0</v>
      </c>
      <c r="K328" s="262">
        <v>0.31184999999999996</v>
      </c>
      <c r="L328" s="262">
        <v>0.11011</v>
      </c>
      <c r="M328" s="262">
        <v>7.0070000000000007E-2</v>
      </c>
      <c r="N328" s="262">
        <v>7.0070000000000007E-2</v>
      </c>
      <c r="O328" s="262">
        <v>7.0070000000000007E-2</v>
      </c>
      <c r="P328" s="262">
        <v>6.0060000000000002E-2</v>
      </c>
      <c r="Q328" s="262">
        <v>6.8529999999999994E-2</v>
      </c>
      <c r="R328" s="262">
        <v>9.0859999999999996E-2</v>
      </c>
      <c r="S328" s="262">
        <v>6.3140000000000002E-2</v>
      </c>
      <c r="T328" s="262">
        <v>7.6229999999999992E-2</v>
      </c>
      <c r="U328" s="262">
        <v>4.3889999999999998E-2</v>
      </c>
      <c r="V328" s="262">
        <v>6.3909999999999995E-2</v>
      </c>
      <c r="W328" s="262">
        <v>4.8509999999999998E-2</v>
      </c>
      <c r="X328" s="262">
        <v>0.12166</v>
      </c>
      <c r="Y328" s="262">
        <v>9.3939999999999996E-2</v>
      </c>
      <c r="Z328" s="262">
        <v>9.3939999999999996E-2</v>
      </c>
      <c r="AA328" s="262">
        <v>9.6250000000000002E-2</v>
      </c>
      <c r="AB328" s="262">
        <v>9.6250000000000002E-2</v>
      </c>
      <c r="AC328" s="262">
        <v>0.11241999999999999</v>
      </c>
      <c r="AD328" s="262">
        <v>3.1570000000000001E-2</v>
      </c>
      <c r="AE328" s="262">
        <v>5.6979999999999996E-2</v>
      </c>
      <c r="AF328" s="262">
        <v>6.6220000000000001E-2</v>
      </c>
      <c r="AG328" s="262">
        <v>9.0859999999999996E-2</v>
      </c>
      <c r="AH328" s="262">
        <v>0.14168</v>
      </c>
      <c r="AI328" s="262">
        <v>9.0859999999999996E-2</v>
      </c>
      <c r="AJ328" s="262">
        <v>6.2370000000000002E-2</v>
      </c>
      <c r="AK328" s="262">
        <v>6.3140000000000002E-2</v>
      </c>
      <c r="AL328" s="262">
        <v>6.3140000000000002E-2</v>
      </c>
      <c r="AM328" s="262">
        <v>6.6220000000000001E-2</v>
      </c>
      <c r="AN328" s="262">
        <v>5.9290000000000002E-2</v>
      </c>
      <c r="AO328" s="262">
        <v>9.3170000000000003E-2</v>
      </c>
      <c r="AP328" s="262">
        <v>8.2390000000000005E-2</v>
      </c>
      <c r="AQ328" s="262">
        <v>7.9310000000000005E-2</v>
      </c>
      <c r="AR328" s="262">
        <v>7.9310000000000005E-2</v>
      </c>
      <c r="AS328" s="262">
        <v>7.9310000000000005E-2</v>
      </c>
      <c r="AT328" s="262">
        <v>5.0050000000000004E-2</v>
      </c>
      <c r="AU328" s="262">
        <v>7.6229999999999992E-2</v>
      </c>
      <c r="AV328" s="262">
        <v>6.3140000000000002E-2</v>
      </c>
      <c r="AW328" s="262">
        <v>0.15554000000000001</v>
      </c>
      <c r="AX328" s="262">
        <v>7.5459999999999999E-2</v>
      </c>
      <c r="AY328" s="262">
        <v>8.0850000000000005E-2</v>
      </c>
      <c r="AZ328" s="262">
        <v>9.3170000000000003E-2</v>
      </c>
      <c r="BA328" s="262">
        <v>8.0850000000000005E-2</v>
      </c>
      <c r="BB328" s="262">
        <v>3.1570000000000001E-2</v>
      </c>
      <c r="BC328" s="262">
        <v>4.6969999999999998E-2</v>
      </c>
      <c r="BD328" s="262">
        <v>4.6969999999999998E-2</v>
      </c>
      <c r="BE328" s="262">
        <v>5.0820000000000004E-2</v>
      </c>
      <c r="BF328" s="262">
        <v>8.0079999999999998E-2</v>
      </c>
      <c r="BG328" s="262">
        <v>8.0079999999999998E-2</v>
      </c>
      <c r="BH328" s="262">
        <v>8.854999999999999E-2</v>
      </c>
      <c r="BI328" s="262">
        <v>5.6979999999999996E-2</v>
      </c>
      <c r="BJ328" s="262">
        <v>0.11473</v>
      </c>
      <c r="BK328" s="262">
        <v>0.12858999999999998</v>
      </c>
      <c r="BL328" s="262">
        <v>8.3930000000000005E-2</v>
      </c>
      <c r="BM328" s="262">
        <v>7.6999999999999999E-2</v>
      </c>
      <c r="BN328" s="262">
        <v>6.4680000000000001E-2</v>
      </c>
      <c r="BO328" s="262">
        <v>8.0079999999999998E-2</v>
      </c>
      <c r="BP328" s="262">
        <v>7.6999999999999999E-2</v>
      </c>
    </row>
    <row r="329" spans="2:68" x14ac:dyDescent="0.25">
      <c r="B329" s="261"/>
      <c r="C329" s="261" t="s">
        <v>344</v>
      </c>
      <c r="D329" s="255">
        <f t="shared" si="27"/>
        <v>0.31535939928038809</v>
      </c>
      <c r="E329" s="260">
        <f t="shared" si="25"/>
        <v>6047.6472000000022</v>
      </c>
      <c r="F329" s="255">
        <f t="shared" si="28"/>
        <v>0.31546673423398186</v>
      </c>
      <c r="G329" s="260">
        <f t="shared" si="26"/>
        <v>16327075.4703</v>
      </c>
      <c r="H329" s="255">
        <f t="shared" si="29"/>
        <v>2.1960433054706994E-2</v>
      </c>
      <c r="I329" s="260">
        <f t="shared" si="30"/>
        <v>99.965975825040815</v>
      </c>
      <c r="J329" s="262">
        <v>0</v>
      </c>
      <c r="K329" s="262">
        <v>0.49770000000000003</v>
      </c>
      <c r="L329" s="262">
        <v>0.27089999999999997</v>
      </c>
      <c r="M329" s="262">
        <v>0.28350000000000003</v>
      </c>
      <c r="N329" s="262">
        <v>0.31185000000000002</v>
      </c>
      <c r="O329" s="262">
        <v>0.3024</v>
      </c>
      <c r="P329" s="262">
        <v>0.3024</v>
      </c>
      <c r="Q329" s="262">
        <v>0.3024</v>
      </c>
      <c r="R329" s="262">
        <v>0.33075000000000004</v>
      </c>
      <c r="S329" s="262">
        <v>0.29609999999999997</v>
      </c>
      <c r="T329" s="262">
        <v>0.29609999999999997</v>
      </c>
      <c r="U329" s="262">
        <v>0.24885000000000002</v>
      </c>
      <c r="V329" s="262">
        <v>0.32130000000000003</v>
      </c>
      <c r="W329" s="262">
        <v>0.2898</v>
      </c>
      <c r="X329" s="262">
        <v>0.35594999999999999</v>
      </c>
      <c r="Y329" s="262">
        <v>0.32130000000000003</v>
      </c>
      <c r="Z329" s="262">
        <v>0.34650000000000003</v>
      </c>
      <c r="AA329" s="262">
        <v>0.35594999999999999</v>
      </c>
      <c r="AB329" s="262">
        <v>0.35594999999999999</v>
      </c>
      <c r="AC329" s="262">
        <v>0.3906</v>
      </c>
      <c r="AD329" s="262">
        <v>0.2772</v>
      </c>
      <c r="AE329" s="262">
        <v>0.32445000000000002</v>
      </c>
      <c r="AF329" s="262">
        <v>0.24885000000000002</v>
      </c>
      <c r="AG329" s="262">
        <v>0.32130000000000003</v>
      </c>
      <c r="AH329" s="262">
        <v>0.32130000000000003</v>
      </c>
      <c r="AI329" s="262">
        <v>0.33390000000000003</v>
      </c>
      <c r="AJ329" s="262">
        <v>0.32445000000000002</v>
      </c>
      <c r="AK329" s="262">
        <v>0.28665000000000002</v>
      </c>
      <c r="AL329" s="262">
        <v>0.34965000000000002</v>
      </c>
      <c r="AM329" s="262">
        <v>0.21420000000000003</v>
      </c>
      <c r="AN329" s="262">
        <v>0.2016</v>
      </c>
      <c r="AO329" s="262">
        <v>0.32130000000000003</v>
      </c>
      <c r="AP329" s="262">
        <v>0.32445000000000002</v>
      </c>
      <c r="AQ329" s="262">
        <v>0.43155000000000004</v>
      </c>
      <c r="AR329" s="262">
        <v>0.46934999999999999</v>
      </c>
      <c r="AS329" s="262">
        <v>0.43155000000000004</v>
      </c>
      <c r="AT329" s="262">
        <v>0.26774999999999999</v>
      </c>
      <c r="AU329" s="262">
        <v>0.35280000000000006</v>
      </c>
      <c r="AV329" s="262">
        <v>0.315</v>
      </c>
      <c r="AW329" s="262">
        <v>0.32445000000000002</v>
      </c>
      <c r="AX329" s="262">
        <v>0.2898</v>
      </c>
      <c r="AY329" s="262">
        <v>0.34965000000000002</v>
      </c>
      <c r="AZ329" s="262">
        <v>0.32445000000000002</v>
      </c>
      <c r="BA329" s="262">
        <v>0.31185000000000002</v>
      </c>
      <c r="BB329" s="262">
        <v>0.17325000000000002</v>
      </c>
      <c r="BC329" s="262">
        <v>0.2016</v>
      </c>
      <c r="BD329" s="262">
        <v>0.24255000000000002</v>
      </c>
      <c r="BE329" s="262">
        <v>0.28034999999999999</v>
      </c>
      <c r="BF329" s="262">
        <v>0.34965000000000002</v>
      </c>
      <c r="BG329" s="262">
        <v>0.3402</v>
      </c>
      <c r="BH329" s="262">
        <v>0.37169999999999997</v>
      </c>
      <c r="BI329" s="262">
        <v>0.3654</v>
      </c>
      <c r="BJ329" s="262">
        <v>0.33705000000000002</v>
      </c>
      <c r="BK329" s="262">
        <v>0.40634999999999999</v>
      </c>
      <c r="BL329" s="262">
        <v>0.33705000000000002</v>
      </c>
      <c r="BM329" s="262">
        <v>0.315</v>
      </c>
      <c r="BN329" s="262">
        <v>0.31185000000000002</v>
      </c>
      <c r="BO329" s="262">
        <v>0.31185000000000002</v>
      </c>
      <c r="BP329" s="262">
        <v>0.28665000000000002</v>
      </c>
    </row>
    <row r="330" spans="2:68" x14ac:dyDescent="0.25">
      <c r="B330" s="261"/>
      <c r="C330" s="261" t="s">
        <v>346</v>
      </c>
      <c r="D330" s="255">
        <f t="shared" si="27"/>
        <v>0.4096403957866192</v>
      </c>
      <c r="E330" s="260">
        <f t="shared" si="25"/>
        <v>7855.6738699999969</v>
      </c>
      <c r="F330" s="255">
        <f t="shared" si="28"/>
        <v>0.41054230559865357</v>
      </c>
      <c r="G330" s="260">
        <f t="shared" si="26"/>
        <v>21247740.188949995</v>
      </c>
      <c r="H330" s="255">
        <f t="shared" si="29"/>
        <v>4.7279300947925103E-2</v>
      </c>
      <c r="I330" s="260">
        <f t="shared" si="30"/>
        <v>99.780312576868496</v>
      </c>
      <c r="J330" s="262">
        <v>0</v>
      </c>
      <c r="K330" s="262">
        <v>0.49653999999999998</v>
      </c>
      <c r="L330" s="262">
        <v>0.40292999999999995</v>
      </c>
      <c r="M330" s="262">
        <v>0.41106999999999999</v>
      </c>
      <c r="N330" s="262">
        <v>0.44769999999999999</v>
      </c>
      <c r="O330" s="262">
        <v>0.41513999999999995</v>
      </c>
      <c r="P330" s="262">
        <v>0.42327999999999999</v>
      </c>
      <c r="Q330" s="262">
        <v>0.45584000000000002</v>
      </c>
      <c r="R330" s="262">
        <v>0.44363000000000002</v>
      </c>
      <c r="S330" s="262">
        <v>0.41106999999999999</v>
      </c>
      <c r="T330" s="262">
        <v>0.38257999999999998</v>
      </c>
      <c r="U330" s="262">
        <v>0.32967000000000002</v>
      </c>
      <c r="V330" s="262">
        <v>0.39071999999999996</v>
      </c>
      <c r="W330" s="262">
        <v>0.42327999999999999</v>
      </c>
      <c r="X330" s="262">
        <v>0.48839999999999995</v>
      </c>
      <c r="Y330" s="262">
        <v>0.46804999999999991</v>
      </c>
      <c r="Z330" s="262">
        <v>0.49246999999999996</v>
      </c>
      <c r="AA330" s="262">
        <v>0.46804999999999991</v>
      </c>
      <c r="AB330" s="262">
        <v>0.46804999999999991</v>
      </c>
      <c r="AC330" s="262">
        <v>0.48839999999999995</v>
      </c>
      <c r="AD330" s="262">
        <v>0.37444</v>
      </c>
      <c r="AE330" s="262">
        <v>0.42327999999999999</v>
      </c>
      <c r="AF330" s="262">
        <v>0.33780999999999994</v>
      </c>
      <c r="AG330" s="262">
        <v>0.42327999999999999</v>
      </c>
      <c r="AH330" s="262">
        <v>0.42327999999999999</v>
      </c>
      <c r="AI330" s="262">
        <v>0.43548999999999999</v>
      </c>
      <c r="AJ330" s="262">
        <v>0.40699999999999997</v>
      </c>
      <c r="AK330" s="262">
        <v>0.40699999999999997</v>
      </c>
      <c r="AL330" s="262">
        <v>0.41513999999999995</v>
      </c>
      <c r="AM330" s="262">
        <v>0.30118</v>
      </c>
      <c r="AN330" s="262">
        <v>0.20349999999999999</v>
      </c>
      <c r="AO330" s="262">
        <v>0.43141999999999997</v>
      </c>
      <c r="AP330" s="262">
        <v>0.42327999999999999</v>
      </c>
      <c r="AQ330" s="262">
        <v>0.60236000000000001</v>
      </c>
      <c r="AR330" s="262">
        <v>0.60236000000000001</v>
      </c>
      <c r="AS330" s="262">
        <v>0.5779399999999999</v>
      </c>
      <c r="AT330" s="262">
        <v>0.40292999999999995</v>
      </c>
      <c r="AU330" s="262">
        <v>0.41920999999999997</v>
      </c>
      <c r="AV330" s="262">
        <v>0.40292999999999995</v>
      </c>
      <c r="AW330" s="262">
        <v>0.39478999999999997</v>
      </c>
      <c r="AX330" s="262">
        <v>0.40292999999999995</v>
      </c>
      <c r="AY330" s="262">
        <v>0.45177</v>
      </c>
      <c r="AZ330" s="262">
        <v>0.42735000000000001</v>
      </c>
      <c r="BA330" s="262">
        <v>0.37444</v>
      </c>
      <c r="BB330" s="262">
        <v>0.20349999999999999</v>
      </c>
      <c r="BC330" s="262">
        <v>0.24826999999999999</v>
      </c>
      <c r="BD330" s="262">
        <v>0.32152999999999998</v>
      </c>
      <c r="BE330" s="262">
        <v>0.31745999999999996</v>
      </c>
      <c r="BF330" s="262">
        <v>0.42327999999999999</v>
      </c>
      <c r="BG330" s="262">
        <v>0.42735000000000001</v>
      </c>
      <c r="BH330" s="262">
        <v>0.42327999999999999</v>
      </c>
      <c r="BI330" s="262">
        <v>0.40292999999999995</v>
      </c>
      <c r="BJ330" s="262">
        <v>0.38257999999999998</v>
      </c>
      <c r="BK330" s="262">
        <v>0.48839999999999995</v>
      </c>
      <c r="BL330" s="262">
        <v>0.40699999999999997</v>
      </c>
      <c r="BM330" s="262">
        <v>0.39071999999999996</v>
      </c>
      <c r="BN330" s="262">
        <v>0.40292999999999995</v>
      </c>
      <c r="BO330" s="262">
        <v>0.37036999999999998</v>
      </c>
      <c r="BP330" s="262">
        <v>0.37444</v>
      </c>
    </row>
    <row r="331" spans="2:68" x14ac:dyDescent="0.25">
      <c r="B331" s="261"/>
      <c r="C331" t="s">
        <v>348</v>
      </c>
      <c r="D331" s="255">
        <f t="shared" si="27"/>
        <v>0.41466776450956877</v>
      </c>
      <c r="E331" s="260">
        <f t="shared" si="25"/>
        <v>7952.0837200000005</v>
      </c>
      <c r="F331" s="255">
        <f t="shared" si="28"/>
        <v>0.41626668633859715</v>
      </c>
      <c r="G331" s="260">
        <f t="shared" si="26"/>
        <v>21544007.231459998</v>
      </c>
      <c r="H331" s="255">
        <f t="shared" si="29"/>
        <v>5.3451285463875179E-3</v>
      </c>
      <c r="I331" s="260">
        <f t="shared" si="30"/>
        <v>99.61589003360028</v>
      </c>
      <c r="J331" s="262">
        <v>0</v>
      </c>
      <c r="K331" s="262">
        <v>0.49972999999999995</v>
      </c>
      <c r="L331" s="262">
        <v>0.40886999999999996</v>
      </c>
      <c r="M331" s="262">
        <v>0.39647999999999994</v>
      </c>
      <c r="N331" s="262">
        <v>0.46668999999999994</v>
      </c>
      <c r="O331" s="262">
        <v>0.43364999999999998</v>
      </c>
      <c r="P331" s="262">
        <v>0.43364999999999998</v>
      </c>
      <c r="Q331" s="262">
        <v>0.43364999999999998</v>
      </c>
      <c r="R331" s="262">
        <v>0.47907999999999995</v>
      </c>
      <c r="S331" s="262">
        <v>0.40060999999999997</v>
      </c>
      <c r="T331" s="262">
        <v>0.40060999999999997</v>
      </c>
      <c r="U331" s="262">
        <v>0.31801000000000001</v>
      </c>
      <c r="V331" s="262">
        <v>0.42952000000000001</v>
      </c>
      <c r="W331" s="262">
        <v>0.41713</v>
      </c>
      <c r="X331" s="262">
        <v>0.49146999999999996</v>
      </c>
      <c r="Y331" s="262">
        <v>0.47494999999999993</v>
      </c>
      <c r="Z331" s="262">
        <v>0.47494999999999993</v>
      </c>
      <c r="AA331" s="262">
        <v>0.47907999999999995</v>
      </c>
      <c r="AB331" s="262">
        <v>0.47907999999999995</v>
      </c>
      <c r="AC331" s="262">
        <v>0.51212000000000002</v>
      </c>
      <c r="AD331" s="262">
        <v>0.32213999999999998</v>
      </c>
      <c r="AE331" s="262">
        <v>0.43778</v>
      </c>
      <c r="AF331" s="262">
        <v>0.31387999999999999</v>
      </c>
      <c r="AG331" s="262">
        <v>0.41713</v>
      </c>
      <c r="AH331" s="262">
        <v>0.40886999999999996</v>
      </c>
      <c r="AI331" s="262">
        <v>0.43778</v>
      </c>
      <c r="AJ331" s="262">
        <v>0.40886999999999996</v>
      </c>
      <c r="AK331" s="262">
        <v>0.40886999999999996</v>
      </c>
      <c r="AL331" s="262">
        <v>0.41299999999999998</v>
      </c>
      <c r="AM331" s="262">
        <v>0.32627</v>
      </c>
      <c r="AN331" s="262">
        <v>0.29735999999999996</v>
      </c>
      <c r="AO331" s="262">
        <v>0.43778</v>
      </c>
      <c r="AP331" s="262">
        <v>0.43778</v>
      </c>
      <c r="AQ331" s="262">
        <v>0.61536999999999997</v>
      </c>
      <c r="AR331" s="262">
        <v>0.59884999999999999</v>
      </c>
      <c r="AS331" s="262">
        <v>0.57819999999999994</v>
      </c>
      <c r="AT331" s="262">
        <v>0.39647999999999994</v>
      </c>
      <c r="AU331" s="262">
        <v>0.42125999999999997</v>
      </c>
      <c r="AV331" s="262">
        <v>0.38821999999999995</v>
      </c>
      <c r="AW331" s="262">
        <v>0.39647999999999994</v>
      </c>
      <c r="AX331" s="262">
        <v>0.39647999999999994</v>
      </c>
      <c r="AY331" s="262">
        <v>0.42952000000000001</v>
      </c>
      <c r="AZ331" s="262">
        <v>0.40060999999999997</v>
      </c>
      <c r="BA331" s="262">
        <v>0.40060999999999997</v>
      </c>
      <c r="BB331" s="262">
        <v>0.20649999999999999</v>
      </c>
      <c r="BC331" s="262">
        <v>0.26845000000000002</v>
      </c>
      <c r="BD331" s="262">
        <v>0.29735999999999996</v>
      </c>
      <c r="BE331" s="262">
        <v>0.33865999999999996</v>
      </c>
      <c r="BF331" s="262">
        <v>0.44603999999999999</v>
      </c>
      <c r="BG331" s="262">
        <v>0.47081999999999996</v>
      </c>
      <c r="BH331" s="262">
        <v>0.44603999999999999</v>
      </c>
      <c r="BI331" s="262">
        <v>0.42538999999999999</v>
      </c>
      <c r="BJ331" s="262">
        <v>0.42538999999999999</v>
      </c>
      <c r="BK331" s="262">
        <v>0.54515999999999998</v>
      </c>
      <c r="BL331" s="262">
        <v>0.42538999999999999</v>
      </c>
      <c r="BM331" s="262">
        <v>0.41713</v>
      </c>
      <c r="BN331" s="262">
        <v>0.40886999999999996</v>
      </c>
      <c r="BO331" s="262">
        <v>0.39234999999999998</v>
      </c>
      <c r="BP331" s="262">
        <v>0.40886999999999996</v>
      </c>
    </row>
    <row r="332" spans="2:68" x14ac:dyDescent="0.25">
      <c r="B332" s="261"/>
      <c r="C332" t="s">
        <v>350</v>
      </c>
      <c r="D332" s="255">
        <f t="shared" si="27"/>
        <v>0.12307512123898418</v>
      </c>
      <c r="E332" s="260">
        <f t="shared" si="25"/>
        <v>2360.2115999999996</v>
      </c>
      <c r="F332" s="255">
        <f t="shared" si="28"/>
        <v>0.1209984737640396</v>
      </c>
      <c r="G332" s="260">
        <f t="shared" si="26"/>
        <v>6262312.3091999991</v>
      </c>
      <c r="H332" s="255">
        <f t="shared" si="29"/>
        <v>3.1305929876227802E-2</v>
      </c>
      <c r="I332" s="260">
        <f t="shared" si="30"/>
        <v>101.71625923066952</v>
      </c>
      <c r="J332" s="262">
        <v>0</v>
      </c>
      <c r="K332" s="262">
        <v>0.31559999999999999</v>
      </c>
      <c r="L332" s="262">
        <v>0.18240000000000001</v>
      </c>
      <c r="M332" s="262">
        <v>0.12</v>
      </c>
      <c r="N332" s="262">
        <v>0.1308</v>
      </c>
      <c r="O332" s="262">
        <v>0.12</v>
      </c>
      <c r="P332" s="262">
        <v>0.11639999999999999</v>
      </c>
      <c r="Q332" s="262">
        <v>0.12</v>
      </c>
      <c r="R332" s="262">
        <v>0.12</v>
      </c>
      <c r="S332" s="262">
        <v>0.1032</v>
      </c>
      <c r="T332" s="262">
        <v>0.11399999999999999</v>
      </c>
      <c r="U332" s="262">
        <v>7.6799999999999993E-2</v>
      </c>
      <c r="V332" s="262">
        <v>0.1032</v>
      </c>
      <c r="W332" s="262">
        <v>8.879999999999999E-2</v>
      </c>
      <c r="X332" s="262">
        <v>0.12239999999999999</v>
      </c>
      <c r="Y332" s="262">
        <v>0.12959999999999999</v>
      </c>
      <c r="Z332" s="262">
        <v>0.12239999999999999</v>
      </c>
      <c r="AA332" s="262">
        <v>0.1176</v>
      </c>
      <c r="AB332" s="262">
        <v>0.13919999999999999</v>
      </c>
      <c r="AC332" s="262">
        <v>0.12720000000000001</v>
      </c>
      <c r="AD332" s="262">
        <v>8.7599999999999997E-2</v>
      </c>
      <c r="AE332" s="262">
        <v>7.5600000000000001E-2</v>
      </c>
      <c r="AF332" s="262">
        <v>8.7599999999999997E-2</v>
      </c>
      <c r="AG332" s="262">
        <v>0.1212</v>
      </c>
      <c r="AH332" s="262">
        <v>0.16679999999999998</v>
      </c>
      <c r="AI332" s="262">
        <v>0.126</v>
      </c>
      <c r="AJ332" s="262">
        <v>0.12</v>
      </c>
      <c r="AK332" s="262">
        <v>0.1236</v>
      </c>
      <c r="AL332" s="262">
        <v>0.13919999999999999</v>
      </c>
      <c r="AM332" s="262">
        <v>9.4799999999999995E-2</v>
      </c>
      <c r="AN332" s="262">
        <v>3.1199999999999999E-2</v>
      </c>
      <c r="AO332" s="262">
        <v>0.14159999999999998</v>
      </c>
      <c r="AP332" s="262">
        <v>0.1464</v>
      </c>
      <c r="AQ332" s="262">
        <v>0.19559999999999997</v>
      </c>
      <c r="AR332" s="262">
        <v>0.16679999999999998</v>
      </c>
      <c r="AS332" s="262">
        <v>0.16679999999999998</v>
      </c>
      <c r="AT332" s="262">
        <v>6.6000000000000003E-2</v>
      </c>
      <c r="AU332" s="262">
        <v>0.1212</v>
      </c>
      <c r="AV332" s="262">
        <v>0.10199999999999999</v>
      </c>
      <c r="AW332" s="262">
        <v>0.16440000000000002</v>
      </c>
      <c r="AX332" s="262">
        <v>0.1236</v>
      </c>
      <c r="AY332" s="262">
        <v>0.14879999999999999</v>
      </c>
      <c r="AZ332" s="262">
        <v>0.12840000000000001</v>
      </c>
      <c r="BA332" s="262">
        <v>0.1032</v>
      </c>
      <c r="BB332" s="262">
        <v>5.3999999999999999E-2</v>
      </c>
      <c r="BC332" s="262">
        <v>6.9599999999999995E-2</v>
      </c>
      <c r="BD332" s="262">
        <v>7.4399999999999994E-2</v>
      </c>
      <c r="BE332" s="262">
        <v>7.4399999999999994E-2</v>
      </c>
      <c r="BF332" s="262">
        <v>0.1308</v>
      </c>
      <c r="BG332" s="262">
        <v>0.13919999999999999</v>
      </c>
      <c r="BH332" s="262">
        <v>0.1308</v>
      </c>
      <c r="BI332" s="262">
        <v>0.12</v>
      </c>
      <c r="BJ332" s="262">
        <v>0.1308</v>
      </c>
      <c r="BK332" s="262">
        <v>0.21359999999999998</v>
      </c>
      <c r="BL332" s="262">
        <v>0.1308</v>
      </c>
      <c r="BM332" s="262">
        <v>0.1308</v>
      </c>
      <c r="BN332" s="262">
        <v>0.1308</v>
      </c>
      <c r="BO332" s="262">
        <v>0.12720000000000001</v>
      </c>
      <c r="BP332" s="262">
        <v>0.1176</v>
      </c>
    </row>
    <row r="333" spans="2:68" x14ac:dyDescent="0.25">
      <c r="B333" s="261"/>
      <c r="C333" s="261" t="s">
        <v>328</v>
      </c>
      <c r="D333" s="255">
        <f t="shared" si="27"/>
        <v>0.13762572978046622</v>
      </c>
      <c r="E333" s="260">
        <f t="shared" si="25"/>
        <v>2639.2486200000008</v>
      </c>
      <c r="F333" s="255">
        <f t="shared" si="28"/>
        <v>0.13907863323794861</v>
      </c>
      <c r="G333" s="260">
        <f t="shared" si="26"/>
        <v>7198056.3868200015</v>
      </c>
      <c r="H333" s="255">
        <f t="shared" si="29"/>
        <v>-0.11616194316070318</v>
      </c>
      <c r="I333" s="260">
        <f t="shared" si="30"/>
        <v>98.955336687126746</v>
      </c>
      <c r="J333" s="262">
        <v>0</v>
      </c>
      <c r="K333" s="262">
        <v>0.3105</v>
      </c>
      <c r="L333" s="262">
        <v>0.13386000000000001</v>
      </c>
      <c r="M333" s="262">
        <v>0.13662000000000002</v>
      </c>
      <c r="N333" s="262">
        <v>0.13662000000000002</v>
      </c>
      <c r="O333" s="262">
        <v>0.13662000000000002</v>
      </c>
      <c r="P333" s="262">
        <v>0.13662000000000002</v>
      </c>
      <c r="Q333" s="262">
        <v>0.13662000000000002</v>
      </c>
      <c r="R333" s="262">
        <v>0.17526000000000003</v>
      </c>
      <c r="S333" s="262">
        <v>0.11454</v>
      </c>
      <c r="T333" s="262">
        <v>0.13524</v>
      </c>
      <c r="U333" s="262">
        <v>7.3140000000000011E-2</v>
      </c>
      <c r="V333" s="262">
        <v>0.11454</v>
      </c>
      <c r="W333" s="262">
        <v>0.16422</v>
      </c>
      <c r="X333" s="262">
        <v>0.16422</v>
      </c>
      <c r="Y333" s="262">
        <v>0.15870000000000001</v>
      </c>
      <c r="Z333" s="262">
        <v>0.16422</v>
      </c>
      <c r="AA333" s="262">
        <v>0.16145999999999999</v>
      </c>
      <c r="AB333" s="262">
        <v>0.16974</v>
      </c>
      <c r="AC333" s="262">
        <v>0.19320000000000001</v>
      </c>
      <c r="AD333" s="262">
        <v>9.5219999999999999E-2</v>
      </c>
      <c r="AE333" s="262">
        <v>0.10212</v>
      </c>
      <c r="AF333" s="262">
        <v>0.10212</v>
      </c>
      <c r="AG333" s="262">
        <v>0.13248000000000001</v>
      </c>
      <c r="AH333" s="262">
        <v>0.17802000000000001</v>
      </c>
      <c r="AI333" s="262">
        <v>0.14352000000000001</v>
      </c>
      <c r="AJ333" s="262">
        <v>0.12006000000000001</v>
      </c>
      <c r="AK333" s="262">
        <v>0.11592000000000001</v>
      </c>
      <c r="AL333" s="262">
        <v>0.12144000000000001</v>
      </c>
      <c r="AM333" s="262">
        <v>8.4180000000000005E-2</v>
      </c>
      <c r="AN333" s="262">
        <v>7.8659999999999994E-2</v>
      </c>
      <c r="AO333" s="262">
        <v>0.17112000000000002</v>
      </c>
      <c r="AP333" s="262">
        <v>0.15594</v>
      </c>
      <c r="AQ333" s="262">
        <v>0.23046</v>
      </c>
      <c r="AR333" s="262">
        <v>0.19320000000000001</v>
      </c>
      <c r="AS333" s="262">
        <v>0.19320000000000001</v>
      </c>
      <c r="AT333" s="262">
        <v>0.14628000000000002</v>
      </c>
      <c r="AU333" s="262">
        <v>0.14628000000000002</v>
      </c>
      <c r="AV333" s="262">
        <v>0.13386000000000001</v>
      </c>
      <c r="AW333" s="262">
        <v>0.22080000000000002</v>
      </c>
      <c r="AX333" s="262">
        <v>0.13524</v>
      </c>
      <c r="AY333" s="262">
        <v>0.13524</v>
      </c>
      <c r="AZ333" s="262">
        <v>0.16974</v>
      </c>
      <c r="BA333" s="262">
        <v>0.1173</v>
      </c>
      <c r="BB333" s="262">
        <v>5.7960000000000005E-2</v>
      </c>
      <c r="BC333" s="262">
        <v>9.1080000000000008E-2</v>
      </c>
      <c r="BD333" s="262">
        <v>9.1080000000000008E-2</v>
      </c>
      <c r="BE333" s="262">
        <v>9.1080000000000008E-2</v>
      </c>
      <c r="BF333" s="262">
        <v>0.16008</v>
      </c>
      <c r="BG333" s="262">
        <v>0.13800000000000001</v>
      </c>
      <c r="BH333" s="262">
        <v>0.14214000000000002</v>
      </c>
      <c r="BI333" s="262">
        <v>0.15594</v>
      </c>
      <c r="BJ333" s="262">
        <v>0.15318000000000004</v>
      </c>
      <c r="BK333" s="262">
        <v>0.21528000000000003</v>
      </c>
      <c r="BL333" s="262">
        <v>0.20286000000000001</v>
      </c>
      <c r="BM333" s="262">
        <v>0.16008</v>
      </c>
      <c r="BN333" s="262">
        <v>0.11868000000000001</v>
      </c>
      <c r="BO333" s="262">
        <v>0.12696000000000002</v>
      </c>
      <c r="BP333" s="262">
        <v>0.14352000000000001</v>
      </c>
    </row>
    <row r="334" spans="2:68" x14ac:dyDescent="0.25">
      <c r="B334" s="261"/>
      <c r="C334" s="261" t="s">
        <v>329</v>
      </c>
      <c r="D334" s="255">
        <f t="shared" si="27"/>
        <v>0.13844412786150073</v>
      </c>
      <c r="E334" s="260">
        <f t="shared" si="25"/>
        <v>2654.9430399999997</v>
      </c>
      <c r="F334" s="255">
        <f t="shared" si="28"/>
        <v>0.13639921910992692</v>
      </c>
      <c r="G334" s="260">
        <f t="shared" si="26"/>
        <v>7059382.5048000012</v>
      </c>
      <c r="H334" s="255">
        <f t="shared" si="29"/>
        <v>8.4313147624835855E-2</v>
      </c>
      <c r="I334" s="260">
        <f t="shared" si="30"/>
        <v>101.49920854746668</v>
      </c>
      <c r="J334" s="262">
        <v>0</v>
      </c>
      <c r="K334" s="262">
        <v>0.12104000000000001</v>
      </c>
      <c r="L334" s="262">
        <v>0.12104000000000001</v>
      </c>
      <c r="M334" s="262">
        <v>0.12376000000000001</v>
      </c>
      <c r="N334" s="262">
        <v>0.11832000000000001</v>
      </c>
      <c r="O334" s="262">
        <v>0.12784000000000001</v>
      </c>
      <c r="P334" s="262">
        <v>0.12104000000000001</v>
      </c>
      <c r="Q334" s="262">
        <v>0.12104000000000001</v>
      </c>
      <c r="R334" s="262">
        <v>0.16864000000000001</v>
      </c>
      <c r="S334" s="262">
        <v>0.11152000000000001</v>
      </c>
      <c r="T334" s="262">
        <v>0.12240000000000001</v>
      </c>
      <c r="U334" s="262">
        <v>7.2080000000000005E-2</v>
      </c>
      <c r="V334" s="262">
        <v>0.13328000000000001</v>
      </c>
      <c r="W334" s="262">
        <v>7.4800000000000005E-2</v>
      </c>
      <c r="X334" s="262">
        <v>0.13328000000000001</v>
      </c>
      <c r="Y334" s="262">
        <v>0.13192000000000001</v>
      </c>
      <c r="Z334" s="262">
        <v>0.13056000000000001</v>
      </c>
      <c r="AA334" s="262">
        <v>0.14552000000000001</v>
      </c>
      <c r="AB334" s="262">
        <v>0.14688000000000001</v>
      </c>
      <c r="AC334" s="262">
        <v>0.15776000000000001</v>
      </c>
      <c r="AD334" s="262">
        <v>0.10880000000000001</v>
      </c>
      <c r="AE334" s="262">
        <v>0.10880000000000001</v>
      </c>
      <c r="AF334" s="262">
        <v>0.10880000000000001</v>
      </c>
      <c r="AG334" s="262">
        <v>0.14416000000000001</v>
      </c>
      <c r="AH334" s="262">
        <v>0.19448000000000001</v>
      </c>
      <c r="AI334" s="262">
        <v>0.14416000000000001</v>
      </c>
      <c r="AJ334" s="262">
        <v>0.12376000000000001</v>
      </c>
      <c r="AK334" s="262">
        <v>0.14008000000000001</v>
      </c>
      <c r="AL334" s="262">
        <v>0.12512000000000001</v>
      </c>
      <c r="AM334" s="262">
        <v>8.5680000000000006E-2</v>
      </c>
      <c r="AN334" s="262">
        <v>8.5680000000000006E-2</v>
      </c>
      <c r="AO334" s="262">
        <v>0.14008000000000001</v>
      </c>
      <c r="AP334" s="262">
        <v>0.14008000000000001</v>
      </c>
      <c r="AQ334" s="262">
        <v>0.26247999999999999</v>
      </c>
      <c r="AR334" s="262">
        <v>0.17272000000000001</v>
      </c>
      <c r="AS334" s="262">
        <v>0.20128000000000001</v>
      </c>
      <c r="AT334" s="262">
        <v>0.14008000000000001</v>
      </c>
      <c r="AU334" s="262">
        <v>0.14008000000000001</v>
      </c>
      <c r="AV334" s="262">
        <v>0.13736000000000001</v>
      </c>
      <c r="AW334" s="262">
        <v>0.21080000000000002</v>
      </c>
      <c r="AX334" s="262">
        <v>0.13056000000000001</v>
      </c>
      <c r="AY334" s="262">
        <v>0.15776000000000001</v>
      </c>
      <c r="AZ334" s="262">
        <v>0.15776000000000001</v>
      </c>
      <c r="BA334" s="262">
        <v>0.13056000000000001</v>
      </c>
      <c r="BB334" s="262">
        <v>5.4400000000000004E-2</v>
      </c>
      <c r="BC334" s="262">
        <v>9.5200000000000007E-2</v>
      </c>
      <c r="BD334" s="262">
        <v>9.5200000000000007E-2</v>
      </c>
      <c r="BE334" s="262">
        <v>0.10200000000000001</v>
      </c>
      <c r="BF334" s="262">
        <v>0.15367999999999998</v>
      </c>
      <c r="BG334" s="262">
        <v>0.14960000000000001</v>
      </c>
      <c r="BH334" s="262">
        <v>0.15367999999999998</v>
      </c>
      <c r="BI334" s="262">
        <v>0.13600000000000001</v>
      </c>
      <c r="BJ334" s="262">
        <v>0.15232000000000004</v>
      </c>
      <c r="BK334" s="262">
        <v>0.18496000000000001</v>
      </c>
      <c r="BL334" s="262">
        <v>0.22032000000000004</v>
      </c>
      <c r="BM334" s="262">
        <v>0.17272000000000001</v>
      </c>
      <c r="BN334" s="262">
        <v>0.15367999999999998</v>
      </c>
      <c r="BO334" s="262">
        <v>0.15367999999999998</v>
      </c>
      <c r="BP334" s="262">
        <v>0.14960000000000001</v>
      </c>
    </row>
    <row r="335" spans="2:68" x14ac:dyDescent="0.25">
      <c r="B335" s="261"/>
      <c r="C335" s="261" t="s">
        <v>330</v>
      </c>
      <c r="D335" s="255">
        <f t="shared" si="27"/>
        <v>0.10467306930176777</v>
      </c>
      <c r="E335" s="260">
        <f t="shared" si="25"/>
        <v>2007.3154500000005</v>
      </c>
      <c r="F335" s="255">
        <f t="shared" si="28"/>
        <v>0.10591886786184218</v>
      </c>
      <c r="G335" s="260">
        <f t="shared" si="26"/>
        <v>5481862.7818500008</v>
      </c>
      <c r="H335" s="255">
        <f t="shared" si="29"/>
        <v>-0.15109910183849237</v>
      </c>
      <c r="I335" s="260">
        <f t="shared" si="30"/>
        <v>98.823818092826116</v>
      </c>
      <c r="J335" s="262">
        <v>0</v>
      </c>
      <c r="K335" s="262">
        <v>0.315</v>
      </c>
      <c r="L335" s="262">
        <v>0.11969999999999999</v>
      </c>
      <c r="M335" s="262">
        <v>9.9749999999999991E-2</v>
      </c>
      <c r="N335" s="262">
        <v>9.9749999999999991E-2</v>
      </c>
      <c r="O335" s="262">
        <v>9.9749999999999991E-2</v>
      </c>
      <c r="P335" s="262">
        <v>9.5549999999999996E-2</v>
      </c>
      <c r="Q335" s="262">
        <v>9.9749999999999991E-2</v>
      </c>
      <c r="R335" s="262">
        <v>0.13439999999999999</v>
      </c>
      <c r="S335" s="262">
        <v>8.1900000000000001E-2</v>
      </c>
      <c r="T335" s="262">
        <v>8.4000000000000005E-2</v>
      </c>
      <c r="U335" s="262">
        <v>6.7199999999999996E-2</v>
      </c>
      <c r="V335" s="262">
        <v>8.1900000000000001E-2</v>
      </c>
      <c r="W335" s="262">
        <v>9.8699999999999996E-2</v>
      </c>
      <c r="X335" s="262">
        <v>0.13125000000000001</v>
      </c>
      <c r="Y335" s="262">
        <v>0.12284999999999999</v>
      </c>
      <c r="Z335" s="262">
        <v>0.12284999999999999</v>
      </c>
      <c r="AA335" s="262">
        <v>0.1071</v>
      </c>
      <c r="AB335" s="262">
        <v>0.13335</v>
      </c>
      <c r="AC335" s="262">
        <v>0.13965</v>
      </c>
      <c r="AD335" s="262">
        <v>6.8250000000000005E-2</v>
      </c>
      <c r="AE335" s="262">
        <v>5.4600000000000003E-2</v>
      </c>
      <c r="AF335" s="262">
        <v>7.7699999999999991E-2</v>
      </c>
      <c r="AG335" s="262">
        <v>9.8699999999999996E-2</v>
      </c>
      <c r="AH335" s="262">
        <v>0.17954999999999999</v>
      </c>
      <c r="AI335" s="262">
        <v>0.1113</v>
      </c>
      <c r="AJ335" s="262">
        <v>8.0850000000000005E-2</v>
      </c>
      <c r="AK335" s="262">
        <v>9.0299999999999991E-2</v>
      </c>
      <c r="AL335" s="262">
        <v>9.0299999999999991E-2</v>
      </c>
      <c r="AM335" s="262">
        <v>6.93E-2</v>
      </c>
      <c r="AN335" s="262">
        <v>6.4049999999999996E-2</v>
      </c>
      <c r="AO335" s="262">
        <v>0.1071</v>
      </c>
      <c r="AP335" s="262">
        <v>0.1071</v>
      </c>
      <c r="AQ335" s="262">
        <v>0.19320000000000001</v>
      </c>
      <c r="AR335" s="262">
        <v>0.1512</v>
      </c>
      <c r="AS335" s="262">
        <v>0.16800000000000001</v>
      </c>
      <c r="AT335" s="262">
        <v>0.10920000000000001</v>
      </c>
      <c r="AU335" s="262">
        <v>0.11655</v>
      </c>
      <c r="AV335" s="262">
        <v>0.10395</v>
      </c>
      <c r="AW335" s="262">
        <v>0.19949999999999998</v>
      </c>
      <c r="AX335" s="262">
        <v>0.10920000000000001</v>
      </c>
      <c r="AY335" s="262">
        <v>0.10920000000000001</v>
      </c>
      <c r="AZ335" s="262">
        <v>0.13965</v>
      </c>
      <c r="BA335" s="262">
        <v>9.5549999999999996E-2</v>
      </c>
      <c r="BB335" s="262">
        <v>4.2000000000000003E-2</v>
      </c>
      <c r="BC335" s="262">
        <v>6.615E-2</v>
      </c>
      <c r="BD335" s="262">
        <v>7.2449999999999987E-2</v>
      </c>
      <c r="BE335" s="262">
        <v>7.2449999999999987E-2</v>
      </c>
      <c r="BF335" s="262">
        <v>0.126</v>
      </c>
      <c r="BG335" s="262">
        <v>0.1134</v>
      </c>
      <c r="BH335" s="262">
        <v>0.10185</v>
      </c>
      <c r="BI335" s="262">
        <v>0.10815</v>
      </c>
      <c r="BJ335" s="262">
        <v>0.10185</v>
      </c>
      <c r="BK335" s="262">
        <v>0.17429999999999998</v>
      </c>
      <c r="BL335" s="262">
        <v>0.17534999999999998</v>
      </c>
      <c r="BM335" s="262">
        <v>0.12179999999999999</v>
      </c>
      <c r="BN335" s="262">
        <v>0.10604999999999999</v>
      </c>
      <c r="BO335" s="262">
        <v>0.10604999999999999</v>
      </c>
      <c r="BP335" s="262">
        <v>9.5549999999999996E-2</v>
      </c>
    </row>
    <row r="336" spans="2:68" x14ac:dyDescent="0.25">
      <c r="B336" s="261"/>
      <c r="C336" s="261" t="s">
        <v>331</v>
      </c>
      <c r="D336" s="255">
        <f t="shared" si="27"/>
        <v>0.13844412786150073</v>
      </c>
      <c r="E336" s="260">
        <f t="shared" si="25"/>
        <v>2654.9430399999997</v>
      </c>
      <c r="F336" s="255">
        <f t="shared" si="28"/>
        <v>0.13639921910992692</v>
      </c>
      <c r="G336" s="260">
        <f t="shared" si="26"/>
        <v>7059382.5048000012</v>
      </c>
      <c r="H336" s="255">
        <f t="shared" si="29"/>
        <v>8.4313147624835855E-2</v>
      </c>
      <c r="I336" s="260">
        <f t="shared" si="30"/>
        <v>101.49920854746668</v>
      </c>
      <c r="J336" s="262">
        <v>0</v>
      </c>
      <c r="K336" s="262">
        <v>0.12104000000000001</v>
      </c>
      <c r="L336" s="262">
        <v>0.12104000000000001</v>
      </c>
      <c r="M336" s="262">
        <v>0.12376000000000001</v>
      </c>
      <c r="N336" s="262">
        <v>0.11832000000000001</v>
      </c>
      <c r="O336" s="262">
        <v>0.12784000000000001</v>
      </c>
      <c r="P336" s="262">
        <v>0.12104000000000001</v>
      </c>
      <c r="Q336" s="262">
        <v>0.12104000000000001</v>
      </c>
      <c r="R336" s="262">
        <v>0.16864000000000001</v>
      </c>
      <c r="S336" s="262">
        <v>0.11152000000000001</v>
      </c>
      <c r="T336" s="262">
        <v>0.12240000000000001</v>
      </c>
      <c r="U336" s="262">
        <v>7.2080000000000005E-2</v>
      </c>
      <c r="V336" s="262">
        <v>0.13328000000000001</v>
      </c>
      <c r="W336" s="262">
        <v>7.4800000000000005E-2</v>
      </c>
      <c r="X336" s="262">
        <v>0.13328000000000001</v>
      </c>
      <c r="Y336" s="262">
        <v>0.13192000000000001</v>
      </c>
      <c r="Z336" s="262">
        <v>0.13056000000000001</v>
      </c>
      <c r="AA336" s="262">
        <v>0.14552000000000001</v>
      </c>
      <c r="AB336" s="262">
        <v>0.14688000000000001</v>
      </c>
      <c r="AC336" s="262">
        <v>0.15776000000000001</v>
      </c>
      <c r="AD336" s="262">
        <v>0.10880000000000001</v>
      </c>
      <c r="AE336" s="262">
        <v>0.10880000000000001</v>
      </c>
      <c r="AF336" s="262">
        <v>0.10880000000000001</v>
      </c>
      <c r="AG336" s="262">
        <v>0.14416000000000001</v>
      </c>
      <c r="AH336" s="262">
        <v>0.19448000000000001</v>
      </c>
      <c r="AI336" s="262">
        <v>0.14416000000000001</v>
      </c>
      <c r="AJ336" s="262">
        <v>0.12376000000000001</v>
      </c>
      <c r="AK336" s="262">
        <v>0.14008000000000001</v>
      </c>
      <c r="AL336" s="262">
        <v>0.12512000000000001</v>
      </c>
      <c r="AM336" s="262">
        <v>8.5680000000000006E-2</v>
      </c>
      <c r="AN336" s="262">
        <v>8.5680000000000006E-2</v>
      </c>
      <c r="AO336" s="262">
        <v>0.14008000000000001</v>
      </c>
      <c r="AP336" s="262">
        <v>0.14008000000000001</v>
      </c>
      <c r="AQ336" s="262">
        <v>0.26247999999999999</v>
      </c>
      <c r="AR336" s="262">
        <v>0.17272000000000001</v>
      </c>
      <c r="AS336" s="262">
        <v>0.20128000000000001</v>
      </c>
      <c r="AT336" s="262">
        <v>0.14008000000000001</v>
      </c>
      <c r="AU336" s="262">
        <v>0.14008000000000001</v>
      </c>
      <c r="AV336" s="262">
        <v>0.13736000000000001</v>
      </c>
      <c r="AW336" s="262">
        <v>0.21080000000000002</v>
      </c>
      <c r="AX336" s="262">
        <v>0.13056000000000001</v>
      </c>
      <c r="AY336" s="262">
        <v>0.15776000000000001</v>
      </c>
      <c r="AZ336" s="262">
        <v>0.15776000000000001</v>
      </c>
      <c r="BA336" s="262">
        <v>0.13056000000000001</v>
      </c>
      <c r="BB336" s="262">
        <v>5.4400000000000004E-2</v>
      </c>
      <c r="BC336" s="262">
        <v>9.5200000000000007E-2</v>
      </c>
      <c r="BD336" s="262">
        <v>9.5200000000000007E-2</v>
      </c>
      <c r="BE336" s="262">
        <v>0.10200000000000001</v>
      </c>
      <c r="BF336" s="262">
        <v>0.15367999999999998</v>
      </c>
      <c r="BG336" s="262">
        <v>0.14960000000000001</v>
      </c>
      <c r="BH336" s="262">
        <v>0.15367999999999998</v>
      </c>
      <c r="BI336" s="262">
        <v>0.13600000000000001</v>
      </c>
      <c r="BJ336" s="262">
        <v>0.15232000000000004</v>
      </c>
      <c r="BK336" s="262">
        <v>0.18496000000000001</v>
      </c>
      <c r="BL336" s="262">
        <v>0.22032000000000004</v>
      </c>
      <c r="BM336" s="262">
        <v>0.17272000000000001</v>
      </c>
      <c r="BN336" s="262">
        <v>0.15367999999999998</v>
      </c>
      <c r="BO336" s="262">
        <v>0.15367999999999998</v>
      </c>
      <c r="BP336" s="262">
        <v>0.14960000000000001</v>
      </c>
    </row>
    <row r="337" spans="2:68" x14ac:dyDescent="0.25">
      <c r="B337" s="261"/>
      <c r="C337" s="261" t="s">
        <v>356</v>
      </c>
      <c r="D337" s="255">
        <f t="shared" si="27"/>
        <v>0.20117520675809561</v>
      </c>
      <c r="E337" s="260">
        <f t="shared" si="25"/>
        <v>3857.9369399999996</v>
      </c>
      <c r="F337" s="255">
        <f t="shared" si="28"/>
        <v>0.1957774540648011</v>
      </c>
      <c r="G337" s="260">
        <f t="shared" si="26"/>
        <v>10132520.86836</v>
      </c>
      <c r="H337" s="255">
        <f t="shared" si="29"/>
        <v>0.15709089696329384</v>
      </c>
      <c r="I337" s="260">
        <f t="shared" si="30"/>
        <v>102.75708595715413</v>
      </c>
      <c r="J337" s="262">
        <v>0</v>
      </c>
      <c r="K337" s="262">
        <v>0.31482000000000004</v>
      </c>
      <c r="L337" s="262">
        <v>0.17226</v>
      </c>
      <c r="M337" s="262">
        <v>0.16830000000000001</v>
      </c>
      <c r="N337" s="262">
        <v>0.16830000000000001</v>
      </c>
      <c r="O337" s="262">
        <v>0.17820000000000003</v>
      </c>
      <c r="P337" s="262">
        <v>0.12474</v>
      </c>
      <c r="Q337" s="262">
        <v>0.16830000000000001</v>
      </c>
      <c r="R337" s="262">
        <v>0.16830000000000001</v>
      </c>
      <c r="S337" s="262">
        <v>0.15048</v>
      </c>
      <c r="T337" s="262">
        <v>0.16830000000000001</v>
      </c>
      <c r="U337" s="262">
        <v>0.16830000000000001</v>
      </c>
      <c r="V337" s="262">
        <v>0.16830000000000001</v>
      </c>
      <c r="W337" s="262">
        <v>0.18216000000000002</v>
      </c>
      <c r="X337" s="262">
        <v>0.19602</v>
      </c>
      <c r="Y337" s="262">
        <v>0.19008</v>
      </c>
      <c r="Z337" s="262">
        <v>0.17226</v>
      </c>
      <c r="AA337" s="262">
        <v>0.19800000000000001</v>
      </c>
      <c r="AB337" s="262">
        <v>0.20988000000000001</v>
      </c>
      <c r="AC337" s="262">
        <v>0.19800000000000001</v>
      </c>
      <c r="AD337" s="262">
        <v>0.10890000000000001</v>
      </c>
      <c r="AE337" s="262">
        <v>0.20790000000000003</v>
      </c>
      <c r="AF337" s="262">
        <v>0.17028000000000001</v>
      </c>
      <c r="AG337" s="262">
        <v>0.22373999999999999</v>
      </c>
      <c r="AH337" s="262">
        <v>0.23562</v>
      </c>
      <c r="AI337" s="262">
        <v>0.22572</v>
      </c>
      <c r="AJ337" s="262">
        <v>0.19008</v>
      </c>
      <c r="AK337" s="262">
        <v>0.19008</v>
      </c>
      <c r="AL337" s="262">
        <v>0.19008</v>
      </c>
      <c r="AM337" s="262">
        <v>0.13266000000000003</v>
      </c>
      <c r="AN337" s="262">
        <v>0.13464000000000001</v>
      </c>
      <c r="AO337" s="262">
        <v>0.17820000000000003</v>
      </c>
      <c r="AP337" s="262">
        <v>0.19008</v>
      </c>
      <c r="AQ337" s="262">
        <v>0.23760000000000001</v>
      </c>
      <c r="AR337" s="262">
        <v>0.23760000000000001</v>
      </c>
      <c r="AS337" s="262">
        <v>0.23760000000000001</v>
      </c>
      <c r="AT337" s="262">
        <v>0.17820000000000003</v>
      </c>
      <c r="AU337" s="262">
        <v>0.21384000000000003</v>
      </c>
      <c r="AV337" s="262">
        <v>0.19206000000000001</v>
      </c>
      <c r="AW337" s="262">
        <v>0.19800000000000001</v>
      </c>
      <c r="AX337" s="262">
        <v>0.18216000000000002</v>
      </c>
      <c r="AY337" s="262">
        <v>0.21780000000000002</v>
      </c>
      <c r="AZ337" s="262">
        <v>0.24156</v>
      </c>
      <c r="BA337" s="262">
        <v>0.21186000000000002</v>
      </c>
      <c r="BB337" s="262">
        <v>0.13464000000000001</v>
      </c>
      <c r="BC337" s="262">
        <v>0.14454</v>
      </c>
      <c r="BD337" s="262">
        <v>0.17028000000000001</v>
      </c>
      <c r="BE337" s="262">
        <v>0.21186000000000002</v>
      </c>
      <c r="BF337" s="262">
        <v>0.23363999999999999</v>
      </c>
      <c r="BG337" s="262">
        <v>0.23363999999999999</v>
      </c>
      <c r="BH337" s="262">
        <v>0.23363999999999999</v>
      </c>
      <c r="BI337" s="262">
        <v>0.24552000000000002</v>
      </c>
      <c r="BJ337" s="262">
        <v>0.24552000000000002</v>
      </c>
      <c r="BK337" s="262">
        <v>0.24552000000000002</v>
      </c>
      <c r="BL337" s="262">
        <v>0.24552000000000002</v>
      </c>
      <c r="BM337" s="262">
        <v>0.25146000000000002</v>
      </c>
      <c r="BN337" s="262">
        <v>0.23760000000000001</v>
      </c>
      <c r="BO337" s="262">
        <v>0.23760000000000001</v>
      </c>
      <c r="BP337" s="262">
        <v>0.24552000000000002</v>
      </c>
    </row>
    <row r="338" spans="2:68" x14ac:dyDescent="0.25">
      <c r="B338" s="261"/>
      <c r="C338" s="261" t="s">
        <v>358</v>
      </c>
      <c r="D338" s="255">
        <f t="shared" si="27"/>
        <v>0.13535064660791571</v>
      </c>
      <c r="E338" s="260">
        <f t="shared" si="25"/>
        <v>2595.6193499999995</v>
      </c>
      <c r="F338" s="255">
        <f t="shared" si="28"/>
        <v>0.13517351177753778</v>
      </c>
      <c r="G338" s="260">
        <f t="shared" si="26"/>
        <v>6995945.6541000009</v>
      </c>
      <c r="H338" s="255">
        <f t="shared" si="29"/>
        <v>-6.8121361218361626E-2</v>
      </c>
      <c r="I338" s="260">
        <f t="shared" si="30"/>
        <v>100.13104256007601</v>
      </c>
      <c r="J338" s="262">
        <v>0</v>
      </c>
      <c r="K338" s="262">
        <v>0.31455000000000005</v>
      </c>
      <c r="L338" s="262">
        <v>0.1053</v>
      </c>
      <c r="M338" s="262">
        <v>0.12420000000000002</v>
      </c>
      <c r="N338" s="262">
        <v>0.15120000000000003</v>
      </c>
      <c r="O338" s="262">
        <v>0.12015000000000001</v>
      </c>
      <c r="P338" s="262">
        <v>0.13500000000000001</v>
      </c>
      <c r="Q338" s="262">
        <v>0.12420000000000002</v>
      </c>
      <c r="R338" s="262">
        <v>0.12420000000000002</v>
      </c>
      <c r="S338" s="262">
        <v>0.10935000000000002</v>
      </c>
      <c r="T338" s="262">
        <v>0.11205</v>
      </c>
      <c r="U338" s="262">
        <v>0.10260000000000001</v>
      </c>
      <c r="V338" s="262">
        <v>0.14580000000000001</v>
      </c>
      <c r="W338" s="262">
        <v>0.10260000000000001</v>
      </c>
      <c r="X338" s="262">
        <v>0.17280000000000001</v>
      </c>
      <c r="Y338" s="262">
        <v>0.1134</v>
      </c>
      <c r="Z338" s="262">
        <v>0.18225000000000002</v>
      </c>
      <c r="AA338" s="262">
        <v>0.12555000000000002</v>
      </c>
      <c r="AB338" s="262">
        <v>0.1593</v>
      </c>
      <c r="AC338" s="262">
        <v>0.19575000000000001</v>
      </c>
      <c r="AD338" s="262">
        <v>0.10395000000000001</v>
      </c>
      <c r="AE338" s="262">
        <v>0.11745000000000001</v>
      </c>
      <c r="AF338" s="262">
        <v>0.1134</v>
      </c>
      <c r="AG338" s="262">
        <v>0.15795000000000001</v>
      </c>
      <c r="AH338" s="262">
        <v>0.20655000000000001</v>
      </c>
      <c r="AI338" s="262">
        <v>0.15795000000000001</v>
      </c>
      <c r="AJ338" s="262">
        <v>0.13365000000000002</v>
      </c>
      <c r="AK338" s="262">
        <v>0.13635</v>
      </c>
      <c r="AL338" s="262">
        <v>0.13365000000000002</v>
      </c>
      <c r="AM338" s="262">
        <v>8.5050000000000001E-2</v>
      </c>
      <c r="AN338" s="262">
        <v>0.10260000000000001</v>
      </c>
      <c r="AO338" s="262">
        <v>0.1701</v>
      </c>
      <c r="AP338" s="262">
        <v>0.10395000000000001</v>
      </c>
      <c r="AQ338" s="262">
        <v>0.20115000000000002</v>
      </c>
      <c r="AR338" s="262">
        <v>0.19305</v>
      </c>
      <c r="AS338" s="262">
        <v>0.19305</v>
      </c>
      <c r="AT338" s="262">
        <v>0.12825</v>
      </c>
      <c r="AU338" s="262">
        <v>0.12690000000000001</v>
      </c>
      <c r="AV338" s="262">
        <v>0.11745000000000001</v>
      </c>
      <c r="AW338" s="262">
        <v>0.15120000000000003</v>
      </c>
      <c r="AX338" s="262">
        <v>9.8549999999999999E-2</v>
      </c>
      <c r="AY338" s="262">
        <v>0.16065000000000002</v>
      </c>
      <c r="AZ338" s="262">
        <v>0.17685000000000001</v>
      </c>
      <c r="BA338" s="262">
        <v>0.11745000000000001</v>
      </c>
      <c r="BB338" s="262">
        <v>8.2350000000000007E-2</v>
      </c>
      <c r="BC338" s="262">
        <v>0.1053</v>
      </c>
      <c r="BD338" s="262">
        <v>9.8549999999999999E-2</v>
      </c>
      <c r="BE338" s="262">
        <v>0.12420000000000002</v>
      </c>
      <c r="BF338" s="262">
        <v>0.16335</v>
      </c>
      <c r="BG338" s="262">
        <v>0.14850000000000002</v>
      </c>
      <c r="BH338" s="262">
        <v>0.14850000000000002</v>
      </c>
      <c r="BI338" s="262">
        <v>0.14445000000000002</v>
      </c>
      <c r="BJ338" s="262">
        <v>0.14445000000000002</v>
      </c>
      <c r="BK338" s="262">
        <v>0.15254999999999999</v>
      </c>
      <c r="BL338" s="262">
        <v>0.14445000000000002</v>
      </c>
      <c r="BM338" s="262">
        <v>0.14445000000000002</v>
      </c>
      <c r="BN338" s="262">
        <v>0.12690000000000001</v>
      </c>
      <c r="BO338" s="262">
        <v>0.14445000000000002</v>
      </c>
      <c r="BP338" s="262">
        <v>0.14580000000000001</v>
      </c>
    </row>
    <row r="339" spans="2:68" x14ac:dyDescent="0.25">
      <c r="B339" s="261"/>
      <c r="C339" s="261" t="s">
        <v>360</v>
      </c>
      <c r="D339" s="255">
        <f t="shared" si="27"/>
        <v>7.2155035719872765E-2</v>
      </c>
      <c r="E339" s="260">
        <f t="shared" si="25"/>
        <v>1383.71712</v>
      </c>
      <c r="F339" s="255">
        <f t="shared" si="28"/>
        <v>7.5214638553346216E-2</v>
      </c>
      <c r="G339" s="260">
        <f t="shared" si="26"/>
        <v>3892756.1827199995</v>
      </c>
      <c r="H339" s="255">
        <f t="shared" si="29"/>
        <v>-0.2266131243063754</v>
      </c>
      <c r="I339" s="260">
        <f t="shared" si="30"/>
        <v>95.932171060951902</v>
      </c>
      <c r="J339" s="262">
        <v>0</v>
      </c>
      <c r="K339" s="262">
        <v>0.3145</v>
      </c>
      <c r="L339" s="262">
        <v>0.13172</v>
      </c>
      <c r="M339" s="262">
        <v>7.2520000000000001E-2</v>
      </c>
      <c r="N339" s="262">
        <v>7.1779999999999997E-2</v>
      </c>
      <c r="O339" s="262">
        <v>5.6239999999999998E-2</v>
      </c>
      <c r="P339" s="262">
        <v>5.1799999999999992E-2</v>
      </c>
      <c r="Q339" s="262">
        <v>8.2140000000000005E-2</v>
      </c>
      <c r="R339" s="262">
        <v>0.13764000000000001</v>
      </c>
      <c r="S339" s="262">
        <v>6.1419999999999995E-2</v>
      </c>
      <c r="T339" s="262">
        <v>8.3619999999999986E-2</v>
      </c>
      <c r="U339" s="262">
        <v>4.3659999999999997E-2</v>
      </c>
      <c r="V339" s="262">
        <v>6.8820000000000006E-2</v>
      </c>
      <c r="W339" s="262">
        <v>7.3999999999999996E-2</v>
      </c>
      <c r="X339" s="262">
        <v>0.16428000000000001</v>
      </c>
      <c r="Y339" s="262">
        <v>0.11840000000000001</v>
      </c>
      <c r="Z339" s="262">
        <v>0.11840000000000001</v>
      </c>
      <c r="AA339" s="262">
        <v>8.7319999999999995E-2</v>
      </c>
      <c r="AB339" s="262">
        <v>0.11322</v>
      </c>
      <c r="AC339" s="262">
        <v>0.14059999999999997</v>
      </c>
      <c r="AD339" s="262">
        <v>4.8840000000000001E-2</v>
      </c>
      <c r="AE339" s="262">
        <v>5.1059999999999994E-2</v>
      </c>
      <c r="AF339" s="262">
        <v>5.1059999999999994E-2</v>
      </c>
      <c r="AG339" s="262">
        <v>8.2880000000000009E-2</v>
      </c>
      <c r="AH339" s="262">
        <v>0.10729999999999999</v>
      </c>
      <c r="AI339" s="262">
        <v>7.4740000000000001E-2</v>
      </c>
      <c r="AJ339" s="262">
        <v>6.2159999999999993E-2</v>
      </c>
      <c r="AK339" s="262">
        <v>6.6599999999999993E-2</v>
      </c>
      <c r="AL339" s="262">
        <v>5.4019999999999999E-2</v>
      </c>
      <c r="AM339" s="262">
        <v>4.8099999999999997E-2</v>
      </c>
      <c r="AN339" s="262">
        <v>4.8099999999999997E-2</v>
      </c>
      <c r="AO339" s="262">
        <v>8.2880000000000009E-2</v>
      </c>
      <c r="AP339" s="262">
        <v>8.0659999999999996E-2</v>
      </c>
      <c r="AQ339" s="262">
        <v>0.10064000000000001</v>
      </c>
      <c r="AR339" s="262">
        <v>0.12358</v>
      </c>
      <c r="AS339" s="262">
        <v>0.11395999999999999</v>
      </c>
      <c r="AT339" s="262">
        <v>5.1059999999999994E-2</v>
      </c>
      <c r="AU339" s="262">
        <v>6.0679999999999991E-2</v>
      </c>
      <c r="AV339" s="262">
        <v>6.0679999999999991E-2</v>
      </c>
      <c r="AW339" s="262">
        <v>0.13245999999999999</v>
      </c>
      <c r="AX339" s="262">
        <v>6.5860000000000002E-2</v>
      </c>
      <c r="AY339" s="262">
        <v>6.8080000000000002E-2</v>
      </c>
      <c r="AZ339" s="262">
        <v>7.6219999999999996E-2</v>
      </c>
      <c r="BA339" s="262">
        <v>4.514E-2</v>
      </c>
      <c r="BB339" s="262">
        <v>2.5899999999999996E-2</v>
      </c>
      <c r="BC339" s="262">
        <v>3.5519999999999996E-2</v>
      </c>
      <c r="BD339" s="262">
        <v>4.2179999999999995E-2</v>
      </c>
      <c r="BE339" s="262">
        <v>4.3659999999999997E-2</v>
      </c>
      <c r="BF339" s="262">
        <v>7.8439999999999996E-2</v>
      </c>
      <c r="BG339" s="262">
        <v>8.9539999999999995E-2</v>
      </c>
      <c r="BH339" s="262">
        <v>7.7700000000000005E-2</v>
      </c>
      <c r="BI339" s="262">
        <v>4.514E-2</v>
      </c>
      <c r="BJ339" s="262">
        <v>7.5479999999999992E-2</v>
      </c>
      <c r="BK339" s="262">
        <v>0.11173999999999999</v>
      </c>
      <c r="BL339" s="262">
        <v>0.14133999999999999</v>
      </c>
      <c r="BM339" s="262">
        <v>7.5479999999999992E-2</v>
      </c>
      <c r="BN339" s="262">
        <v>5.772E-2</v>
      </c>
      <c r="BO339" s="262">
        <v>4.5879999999999997E-2</v>
      </c>
      <c r="BP339" s="262">
        <v>6.5860000000000002E-2</v>
      </c>
    </row>
    <row r="340" spans="2:68" x14ac:dyDescent="0.25">
      <c r="B340" s="261"/>
      <c r="C340" s="261" t="s">
        <v>362</v>
      </c>
      <c r="D340" s="255">
        <f t="shared" si="27"/>
        <v>7.5803946394117958E-2</v>
      </c>
      <c r="E340" s="260">
        <f t="shared" si="25"/>
        <v>1453.69228</v>
      </c>
      <c r="F340" s="255">
        <f t="shared" si="28"/>
        <v>7.5329174304467367E-2</v>
      </c>
      <c r="G340" s="260">
        <f t="shared" si="26"/>
        <v>3898684.0148800001</v>
      </c>
      <c r="H340" s="255">
        <f t="shared" si="29"/>
        <v>-1.5864403704123117E-2</v>
      </c>
      <c r="I340" s="260">
        <f t="shared" si="30"/>
        <v>100.63026323338107</v>
      </c>
      <c r="J340" s="262">
        <v>0</v>
      </c>
      <c r="K340" s="262">
        <v>5.6239999999999998E-2</v>
      </c>
      <c r="L340" s="262">
        <v>6.3839999999999994E-2</v>
      </c>
      <c r="M340" s="262">
        <v>6.9919999999999996E-2</v>
      </c>
      <c r="N340" s="262">
        <v>6.9919999999999996E-2</v>
      </c>
      <c r="O340" s="262">
        <v>5.6239999999999998E-2</v>
      </c>
      <c r="P340" s="262">
        <v>6.5360000000000001E-2</v>
      </c>
      <c r="Q340" s="262">
        <v>7.9039999999999999E-2</v>
      </c>
      <c r="R340" s="262">
        <v>8.5120000000000001E-2</v>
      </c>
      <c r="S340" s="262">
        <v>5.4719999999999998E-2</v>
      </c>
      <c r="T340" s="262">
        <v>6.3079999999999997E-2</v>
      </c>
      <c r="U340" s="262">
        <v>3.6479999999999999E-2</v>
      </c>
      <c r="V340" s="262">
        <v>7.0680000000000007E-2</v>
      </c>
      <c r="W340" s="262">
        <v>4.5599999999999995E-2</v>
      </c>
      <c r="X340" s="262">
        <v>0.10032000000000001</v>
      </c>
      <c r="Y340" s="262">
        <v>0.13452</v>
      </c>
      <c r="Z340" s="262">
        <v>9.8040000000000002E-2</v>
      </c>
      <c r="AA340" s="262">
        <v>6.9919999999999996E-2</v>
      </c>
      <c r="AB340" s="262">
        <v>9.8799999999999999E-2</v>
      </c>
      <c r="AC340" s="262">
        <v>0.12387999999999999</v>
      </c>
      <c r="AD340" s="262">
        <v>4.7119999999999995E-2</v>
      </c>
      <c r="AE340" s="262">
        <v>3.4200000000000001E-2</v>
      </c>
      <c r="AF340" s="262">
        <v>4.7119999999999995E-2</v>
      </c>
      <c r="AG340" s="262">
        <v>8.4360000000000004E-2</v>
      </c>
      <c r="AH340" s="262">
        <v>0.1178</v>
      </c>
      <c r="AI340" s="262">
        <v>7.7520000000000006E-2</v>
      </c>
      <c r="AJ340" s="262">
        <v>6.9159999999999999E-2</v>
      </c>
      <c r="AK340" s="262">
        <v>7.4479999999999991E-2</v>
      </c>
      <c r="AL340" s="262">
        <v>5.6999999999999995E-2</v>
      </c>
      <c r="AM340" s="262">
        <v>4.4079999999999994E-2</v>
      </c>
      <c r="AN340" s="262">
        <v>2.5840000000000002E-2</v>
      </c>
      <c r="AO340" s="262">
        <v>8.3600000000000008E-2</v>
      </c>
      <c r="AP340" s="262">
        <v>8.4360000000000004E-2</v>
      </c>
      <c r="AQ340" s="262">
        <v>0.13375999999999999</v>
      </c>
      <c r="AR340" s="262">
        <v>0.13375999999999999</v>
      </c>
      <c r="AS340" s="262">
        <v>0.13375999999999999</v>
      </c>
      <c r="AT340" s="262">
        <v>4.4079999999999994E-2</v>
      </c>
      <c r="AU340" s="262">
        <v>7.2959999999999997E-2</v>
      </c>
      <c r="AV340" s="262">
        <v>7.2959999999999997E-2</v>
      </c>
      <c r="AW340" s="262">
        <v>9.5000000000000001E-2</v>
      </c>
      <c r="AX340" s="262">
        <v>6.4599999999999991E-2</v>
      </c>
      <c r="AY340" s="262">
        <v>7.2959999999999997E-2</v>
      </c>
      <c r="AZ340" s="262">
        <v>9.0439999999999993E-2</v>
      </c>
      <c r="BA340" s="262">
        <v>6.2319999999999993E-2</v>
      </c>
      <c r="BB340" s="262">
        <v>3.1919999999999997E-2</v>
      </c>
      <c r="BC340" s="262">
        <v>2.3559999999999998E-2</v>
      </c>
      <c r="BD340" s="262">
        <v>4.9399999999999999E-2</v>
      </c>
      <c r="BE340" s="262">
        <v>6.5360000000000001E-2</v>
      </c>
      <c r="BF340" s="262">
        <v>9.1199999999999989E-2</v>
      </c>
      <c r="BG340" s="262">
        <v>9.1199999999999989E-2</v>
      </c>
      <c r="BH340" s="262">
        <v>8.3600000000000008E-2</v>
      </c>
      <c r="BI340" s="262">
        <v>7.0680000000000007E-2</v>
      </c>
      <c r="BJ340" s="262">
        <v>9.5000000000000001E-2</v>
      </c>
      <c r="BK340" s="262">
        <v>9.5000000000000001E-2</v>
      </c>
      <c r="BL340" s="262">
        <v>0.15275999999999998</v>
      </c>
      <c r="BM340" s="262">
        <v>9.9559999999999996E-2</v>
      </c>
      <c r="BN340" s="262">
        <v>9.1199999999999989E-2</v>
      </c>
      <c r="BO340" s="262">
        <v>8.4360000000000004E-2</v>
      </c>
      <c r="BP340" s="262">
        <v>0.10639999999999999</v>
      </c>
    </row>
    <row r="341" spans="2:68" x14ac:dyDescent="0.25">
      <c r="B341" s="261" t="s">
        <v>835</v>
      </c>
      <c r="C341" s="261" t="s">
        <v>836</v>
      </c>
      <c r="D341" s="255">
        <f t="shared" si="27"/>
        <v>2.8775658340720657E-3</v>
      </c>
      <c r="E341" s="260">
        <f t="shared" si="25"/>
        <v>55.183080000000004</v>
      </c>
      <c r="F341" s="255">
        <f t="shared" si="28"/>
        <v>3.2757844035296874E-3</v>
      </c>
      <c r="G341" s="260">
        <f t="shared" si="26"/>
        <v>169539.20454000004</v>
      </c>
      <c r="H341" s="255">
        <f t="shared" si="29"/>
        <v>-0.18901900165089644</v>
      </c>
      <c r="I341" s="260">
        <f t="shared" si="30"/>
        <v>87.843565985950192</v>
      </c>
      <c r="J341" s="262">
        <v>0</v>
      </c>
      <c r="K341" s="262">
        <v>0.15360000000000001</v>
      </c>
      <c r="L341" s="262">
        <v>7.6499999999999997E-3</v>
      </c>
      <c r="M341" s="262">
        <v>1.6800000000000003E-3</v>
      </c>
      <c r="N341" s="262">
        <v>1.278E-2</v>
      </c>
      <c r="O341" s="262">
        <v>1.6800000000000003E-3</v>
      </c>
      <c r="P341" s="262">
        <v>2.7900000000000004E-3</v>
      </c>
      <c r="Q341" s="262">
        <v>2.0699999999999998E-3</v>
      </c>
      <c r="R341" s="262">
        <v>2.0100000000000001E-3</v>
      </c>
      <c r="S341" s="262">
        <v>1.8E-3</v>
      </c>
      <c r="T341" s="262">
        <v>2.6099999999999999E-3</v>
      </c>
      <c r="U341" s="262">
        <v>1.5900000000000001E-3</v>
      </c>
      <c r="V341" s="262">
        <v>2.4599999999999999E-3</v>
      </c>
      <c r="W341" s="262">
        <v>6.8700000000000002E-3</v>
      </c>
      <c r="X341" s="262">
        <v>1.3470000000000001E-2</v>
      </c>
      <c r="Y341" s="262">
        <v>1.3140000000000001E-2</v>
      </c>
      <c r="Z341" s="262">
        <v>1.536E-2</v>
      </c>
      <c r="AA341" s="262">
        <v>3.0300000000000001E-3</v>
      </c>
      <c r="AB341" s="262">
        <v>5.9700000000000005E-3</v>
      </c>
      <c r="AC341" s="262">
        <v>3.1200000000000004E-3</v>
      </c>
      <c r="AD341" s="262">
        <v>1.08E-3</v>
      </c>
      <c r="AE341" s="262">
        <v>1.08E-3</v>
      </c>
      <c r="AF341" s="262">
        <v>1.08E-3</v>
      </c>
      <c r="AG341" s="262">
        <v>2.8799999999999997E-3</v>
      </c>
      <c r="AH341" s="262">
        <v>7.0500000000000007E-3</v>
      </c>
      <c r="AI341" s="262">
        <v>2.8799999999999997E-3</v>
      </c>
      <c r="AJ341" s="262">
        <v>1.2600000000000001E-3</v>
      </c>
      <c r="AK341" s="262">
        <v>1.6800000000000003E-3</v>
      </c>
      <c r="AL341" s="262">
        <v>1.6800000000000003E-3</v>
      </c>
      <c r="AM341" s="262">
        <v>1.5E-3</v>
      </c>
      <c r="AN341" s="262">
        <v>1.5E-3</v>
      </c>
      <c r="AO341" s="262">
        <v>1.8600000000000001E-3</v>
      </c>
      <c r="AP341" s="262">
        <v>1.5900000000000001E-3</v>
      </c>
      <c r="AQ341" s="262">
        <v>1.5900000000000001E-3</v>
      </c>
      <c r="AR341" s="262">
        <v>1.5900000000000001E-3</v>
      </c>
      <c r="AS341" s="262">
        <v>1.5900000000000001E-3</v>
      </c>
      <c r="AT341" s="262">
        <v>8.9999999999999998E-4</v>
      </c>
      <c r="AU341" s="262">
        <v>8.9999999999999998E-4</v>
      </c>
      <c r="AV341" s="262">
        <v>8.9999999999999998E-4</v>
      </c>
      <c r="AW341" s="262">
        <v>8.9999999999999998E-4</v>
      </c>
      <c r="AX341" s="262">
        <v>1.5900000000000001E-3</v>
      </c>
      <c r="AY341" s="262">
        <v>1.5900000000000001E-3</v>
      </c>
      <c r="AZ341" s="262">
        <v>1.6800000000000003E-3</v>
      </c>
      <c r="BA341" s="262">
        <v>1.5900000000000001E-3</v>
      </c>
      <c r="BB341" s="262">
        <v>1.89E-3</v>
      </c>
      <c r="BC341" s="262">
        <v>7.3800000000000003E-3</v>
      </c>
      <c r="BD341" s="262">
        <v>1.47E-3</v>
      </c>
      <c r="BE341" s="262">
        <v>3.6900000000000001E-3</v>
      </c>
      <c r="BF341" s="262">
        <v>2.0699999999999998E-3</v>
      </c>
      <c r="BG341" s="262">
        <v>1.8600000000000001E-3</v>
      </c>
      <c r="BH341" s="262">
        <v>1.5E-3</v>
      </c>
      <c r="BI341" s="262">
        <v>2.4000000000000002E-3</v>
      </c>
      <c r="BJ341" s="262">
        <v>4.8899999999999994E-3</v>
      </c>
      <c r="BK341" s="262">
        <v>7.8000000000000005E-3</v>
      </c>
      <c r="BL341" s="262">
        <v>7.1999999999999998E-3</v>
      </c>
      <c r="BM341" s="262">
        <v>4.8899999999999994E-3</v>
      </c>
      <c r="BN341" s="262">
        <v>8.8199999999999997E-3</v>
      </c>
      <c r="BO341" s="262">
        <v>1.7099999999999999E-3</v>
      </c>
      <c r="BP341" s="262">
        <v>1.92E-3</v>
      </c>
    </row>
    <row r="342" spans="2:68" x14ac:dyDescent="0.25">
      <c r="B342" s="261"/>
      <c r="C342" s="261" t="s">
        <v>380</v>
      </c>
      <c r="D342" s="255">
        <f t="shared" si="27"/>
        <v>0.19311313344110123</v>
      </c>
      <c r="E342" s="260">
        <f t="shared" si="25"/>
        <v>3703.3305599999985</v>
      </c>
      <c r="F342" s="255">
        <f t="shared" si="28"/>
        <v>0.19419342603984519</v>
      </c>
      <c r="G342" s="260">
        <f t="shared" si="26"/>
        <v>10050539.02272</v>
      </c>
      <c r="H342" s="255">
        <f t="shared" si="29"/>
        <v>-0.11811399220167254</v>
      </c>
      <c r="I342" s="260">
        <f t="shared" si="30"/>
        <v>99.443702796343729</v>
      </c>
      <c r="J342" s="262">
        <v>0</v>
      </c>
      <c r="K342" s="262">
        <v>0.31487999999999999</v>
      </c>
      <c r="L342" s="262">
        <v>0.19008</v>
      </c>
      <c r="M342" s="262">
        <v>0.20352000000000001</v>
      </c>
      <c r="N342" s="262">
        <v>0.20544000000000001</v>
      </c>
      <c r="O342" s="262">
        <v>0.20352000000000001</v>
      </c>
      <c r="P342" s="262">
        <v>0.23808000000000001</v>
      </c>
      <c r="Q342" s="262">
        <v>0.21504000000000004</v>
      </c>
      <c r="R342" s="262">
        <v>0.20352000000000001</v>
      </c>
      <c r="S342" s="262">
        <v>0.16128000000000001</v>
      </c>
      <c r="T342" s="262">
        <v>0.19968000000000002</v>
      </c>
      <c r="U342" s="262">
        <v>0.12480000000000001</v>
      </c>
      <c r="V342" s="262">
        <v>0.192</v>
      </c>
      <c r="W342" s="262">
        <v>0.23616000000000001</v>
      </c>
      <c r="X342" s="262">
        <v>0.24192</v>
      </c>
      <c r="Y342" s="262">
        <v>0.26112000000000002</v>
      </c>
      <c r="Z342" s="262">
        <v>0.29568</v>
      </c>
      <c r="AA342" s="262">
        <v>0.19008</v>
      </c>
      <c r="AB342" s="262">
        <v>0.22847999999999999</v>
      </c>
      <c r="AC342" s="262">
        <v>0.23232</v>
      </c>
      <c r="AD342" s="262">
        <v>0.14591999999999999</v>
      </c>
      <c r="AE342" s="262">
        <v>0.14976</v>
      </c>
      <c r="AF342" s="262">
        <v>0.14400000000000002</v>
      </c>
      <c r="AG342" s="262">
        <v>0.18240000000000001</v>
      </c>
      <c r="AH342" s="262">
        <v>0.24</v>
      </c>
      <c r="AI342" s="262">
        <v>0.18048</v>
      </c>
      <c r="AJ342" s="262">
        <v>0.18048</v>
      </c>
      <c r="AK342" s="262">
        <v>0.18240000000000001</v>
      </c>
      <c r="AL342" s="262">
        <v>0.2016</v>
      </c>
      <c r="AM342" s="262">
        <v>0.13247999999999999</v>
      </c>
      <c r="AN342" s="262">
        <v>0.14784</v>
      </c>
      <c r="AO342" s="262">
        <v>0.2208</v>
      </c>
      <c r="AP342" s="262">
        <v>0.18815999999999999</v>
      </c>
      <c r="AQ342" s="262">
        <v>0.34176000000000001</v>
      </c>
      <c r="AR342" s="262">
        <v>0.33984000000000003</v>
      </c>
      <c r="AS342" s="262">
        <v>0.31487999999999999</v>
      </c>
      <c r="AT342" s="262">
        <v>0.18623999999999999</v>
      </c>
      <c r="AU342" s="262">
        <v>0.18815999999999999</v>
      </c>
      <c r="AV342" s="262">
        <v>0.17472000000000001</v>
      </c>
      <c r="AW342" s="262">
        <v>0.23232</v>
      </c>
      <c r="AX342" s="262">
        <v>0.1152</v>
      </c>
      <c r="AY342" s="262">
        <v>0.22847999999999999</v>
      </c>
      <c r="AZ342" s="262">
        <v>0.20544000000000001</v>
      </c>
      <c r="BA342" s="262">
        <v>0.18623999999999999</v>
      </c>
      <c r="BB342" s="262">
        <v>9.0240000000000001E-2</v>
      </c>
      <c r="BC342" s="262">
        <v>0.11904000000000001</v>
      </c>
      <c r="BD342" s="262">
        <v>0.13056000000000001</v>
      </c>
      <c r="BE342" s="262">
        <v>0.14208000000000001</v>
      </c>
      <c r="BF342" s="262">
        <v>0.19968000000000002</v>
      </c>
      <c r="BG342" s="262">
        <v>0.23039999999999999</v>
      </c>
      <c r="BH342" s="262">
        <v>0.17088</v>
      </c>
      <c r="BI342" s="262">
        <v>0.18815999999999999</v>
      </c>
      <c r="BJ342" s="262">
        <v>0.28223999999999999</v>
      </c>
      <c r="BK342" s="262">
        <v>0.25344</v>
      </c>
      <c r="BL342" s="262">
        <v>0.22272</v>
      </c>
      <c r="BM342" s="262">
        <v>0.21887999999999999</v>
      </c>
      <c r="BN342" s="262">
        <v>0.18240000000000001</v>
      </c>
      <c r="BO342" s="262">
        <v>0.17088</v>
      </c>
      <c r="BP342" s="262">
        <v>0.19008</v>
      </c>
    </row>
    <row r="343" spans="2:68" x14ac:dyDescent="0.25">
      <c r="B343" s="261"/>
      <c r="C343" s="261" t="s">
        <v>837</v>
      </c>
      <c r="D343" s="255">
        <f t="shared" si="27"/>
        <v>5.0246094801063769E-2</v>
      </c>
      <c r="E343" s="260">
        <f t="shared" si="25"/>
        <v>963.56935999999985</v>
      </c>
      <c r="F343" s="255">
        <f t="shared" si="28"/>
        <v>5.4040320457228549E-2</v>
      </c>
      <c r="G343" s="260">
        <f t="shared" si="26"/>
        <v>2796872.9973600009</v>
      </c>
      <c r="H343" s="255">
        <f t="shared" si="29"/>
        <v>-0.26087350712802848</v>
      </c>
      <c r="I343" s="260">
        <f t="shared" si="30"/>
        <v>92.978898674059849</v>
      </c>
      <c r="J343" s="262">
        <v>0</v>
      </c>
      <c r="K343" s="262">
        <v>0.21007999999999999</v>
      </c>
      <c r="L343" s="262">
        <v>0.16120000000000001</v>
      </c>
      <c r="M343" s="262">
        <v>4.1079999999999998E-2</v>
      </c>
      <c r="N343" s="262">
        <v>8.0600000000000005E-2</v>
      </c>
      <c r="O343" s="262">
        <v>5.3559999999999997E-2</v>
      </c>
      <c r="P343" s="262">
        <v>5.9799999999999992E-2</v>
      </c>
      <c r="Q343" s="262">
        <v>0.10763999999999999</v>
      </c>
      <c r="R343" s="262">
        <v>5.9799999999999992E-2</v>
      </c>
      <c r="S343" s="262">
        <v>5.6160000000000002E-2</v>
      </c>
      <c r="T343" s="262">
        <v>6.2399999999999997E-2</v>
      </c>
      <c r="U343" s="262">
        <v>2.5999999999999999E-2</v>
      </c>
      <c r="V343" s="262">
        <v>6.1359999999999991E-2</v>
      </c>
      <c r="W343" s="262">
        <v>0.11491999999999999</v>
      </c>
      <c r="X343" s="262">
        <v>0.21007999999999999</v>
      </c>
      <c r="Y343" s="262">
        <v>0.14351999999999998</v>
      </c>
      <c r="Z343" s="262">
        <v>0.13155999999999998</v>
      </c>
      <c r="AA343" s="262">
        <v>0.11075999999999998</v>
      </c>
      <c r="AB343" s="262">
        <v>0.11959999999999998</v>
      </c>
      <c r="AC343" s="262">
        <v>0.11959999999999998</v>
      </c>
      <c r="AD343" s="262">
        <v>2.6519999999999998E-2</v>
      </c>
      <c r="AE343" s="262">
        <v>2.6519999999999998E-2</v>
      </c>
      <c r="AF343" s="262">
        <v>2.4439999999999996E-2</v>
      </c>
      <c r="AG343" s="262">
        <v>6.1879999999999998E-2</v>
      </c>
      <c r="AH343" s="262">
        <v>5.5120000000000002E-2</v>
      </c>
      <c r="AI343" s="262">
        <v>5.5120000000000002E-2</v>
      </c>
      <c r="AJ343" s="262">
        <v>2.496E-2</v>
      </c>
      <c r="AK343" s="262">
        <v>4.9919999999999999E-2</v>
      </c>
      <c r="AL343" s="262">
        <v>3.952E-2</v>
      </c>
      <c r="AM343" s="262">
        <v>3.6919999999999994E-2</v>
      </c>
      <c r="AN343" s="262">
        <v>3.6919999999999994E-2</v>
      </c>
      <c r="AO343" s="262">
        <v>4.9919999999999999E-2</v>
      </c>
      <c r="AP343" s="262">
        <v>4.7840000000000001E-2</v>
      </c>
      <c r="AQ343" s="262">
        <v>7.6439999999999994E-2</v>
      </c>
      <c r="AR343" s="262">
        <v>4.4719999999999996E-2</v>
      </c>
      <c r="AS343" s="262">
        <v>9.3079999999999996E-2</v>
      </c>
      <c r="AT343" s="262">
        <v>3.0159999999999996E-2</v>
      </c>
      <c r="AU343" s="262">
        <v>3.0159999999999996E-2</v>
      </c>
      <c r="AV343" s="262">
        <v>1.7680000000000001E-2</v>
      </c>
      <c r="AW343" s="262">
        <v>4.9919999999999999E-2</v>
      </c>
      <c r="AX343" s="262">
        <v>3.1199999999999999E-2</v>
      </c>
      <c r="AY343" s="262">
        <v>4.3679999999999997E-2</v>
      </c>
      <c r="AZ343" s="262">
        <v>3.3279999999999997E-2</v>
      </c>
      <c r="BA343" s="262">
        <v>3.3279999999999997E-2</v>
      </c>
      <c r="BB343" s="262">
        <v>1.456E-2</v>
      </c>
      <c r="BC343" s="262">
        <v>2.912E-2</v>
      </c>
      <c r="BD343" s="262">
        <v>1.8199999999999997E-2</v>
      </c>
      <c r="BE343" s="262">
        <v>1.924E-2</v>
      </c>
      <c r="BF343" s="262">
        <v>5.772E-2</v>
      </c>
      <c r="BG343" s="262">
        <v>4.4719999999999996E-2</v>
      </c>
      <c r="BH343" s="262">
        <v>4.4719999999999996E-2</v>
      </c>
      <c r="BI343" s="262">
        <v>1.404E-2</v>
      </c>
      <c r="BJ343" s="262">
        <v>9.4640000000000002E-2</v>
      </c>
      <c r="BK343" s="262">
        <v>0.10503999999999999</v>
      </c>
      <c r="BL343" s="262">
        <v>4.4719999999999996E-2</v>
      </c>
      <c r="BM343" s="262">
        <v>2.2359999999999998E-2</v>
      </c>
      <c r="BN343" s="262">
        <v>2.496E-2</v>
      </c>
      <c r="BO343" s="262">
        <v>2.4439999999999996E-2</v>
      </c>
      <c r="BP343" s="262">
        <v>4.1079999999999998E-2</v>
      </c>
    </row>
    <row r="344" spans="2:68" x14ac:dyDescent="0.25">
      <c r="B344" s="261"/>
      <c r="C344" s="261" t="s">
        <v>838</v>
      </c>
      <c r="D344" s="255">
        <f t="shared" si="27"/>
        <v>0.17111065912290763</v>
      </c>
      <c r="E344" s="260">
        <f t="shared" si="25"/>
        <v>3281.3891099999996</v>
      </c>
      <c r="F344" s="255">
        <f t="shared" si="28"/>
        <v>0.17361016627166689</v>
      </c>
      <c r="G344" s="260">
        <f t="shared" si="26"/>
        <v>8985246.2384400014</v>
      </c>
      <c r="H344" s="255">
        <f t="shared" si="29"/>
        <v>-0.11318808110804647</v>
      </c>
      <c r="I344" s="260">
        <f t="shared" si="30"/>
        <v>98.5602760469407</v>
      </c>
      <c r="J344" s="262">
        <v>0</v>
      </c>
      <c r="K344" s="262">
        <v>0.30267000000000005</v>
      </c>
      <c r="L344" s="262">
        <v>0.24795</v>
      </c>
      <c r="M344" s="262">
        <v>0.17271</v>
      </c>
      <c r="N344" s="262">
        <v>0.19494</v>
      </c>
      <c r="O344" s="262">
        <v>0.18639000000000003</v>
      </c>
      <c r="P344" s="262">
        <v>0.18639000000000003</v>
      </c>
      <c r="Q344" s="262">
        <v>0.21375000000000002</v>
      </c>
      <c r="R344" s="262">
        <v>0.18810000000000002</v>
      </c>
      <c r="S344" s="262">
        <v>0.15903000000000003</v>
      </c>
      <c r="T344" s="262">
        <v>0.18297000000000002</v>
      </c>
      <c r="U344" s="262">
        <v>0.1197</v>
      </c>
      <c r="V344" s="262">
        <v>0.17100000000000001</v>
      </c>
      <c r="W344" s="262">
        <v>0.23769000000000001</v>
      </c>
      <c r="X344" s="262">
        <v>0.33002999999999999</v>
      </c>
      <c r="Y344" s="262">
        <v>0.23598</v>
      </c>
      <c r="Z344" s="262">
        <v>0.25137000000000004</v>
      </c>
      <c r="AA344" s="262">
        <v>0.22059000000000004</v>
      </c>
      <c r="AB344" s="262">
        <v>0.23769000000000001</v>
      </c>
      <c r="AC344" s="262">
        <v>0.23598</v>
      </c>
      <c r="AD344" s="262">
        <v>0.11286000000000002</v>
      </c>
      <c r="AE344" s="262">
        <v>0.11286000000000002</v>
      </c>
      <c r="AF344" s="262">
        <v>0.10944000000000001</v>
      </c>
      <c r="AG344" s="262">
        <v>0.16416</v>
      </c>
      <c r="AH344" s="262">
        <v>0.13338000000000003</v>
      </c>
      <c r="AI344" s="262">
        <v>0.19322999999999999</v>
      </c>
      <c r="AJ344" s="262">
        <v>0.16929000000000002</v>
      </c>
      <c r="AK344" s="262">
        <v>0.16587000000000002</v>
      </c>
      <c r="AL344" s="262">
        <v>0.18810000000000002</v>
      </c>
      <c r="AM344" s="262">
        <v>0.11286000000000002</v>
      </c>
      <c r="AN344" s="262">
        <v>0.15732000000000002</v>
      </c>
      <c r="AO344" s="262">
        <v>0.22401000000000001</v>
      </c>
      <c r="AP344" s="262">
        <v>0.19494</v>
      </c>
      <c r="AQ344" s="262">
        <v>0.33858000000000005</v>
      </c>
      <c r="AR344" s="262">
        <v>0.27189000000000002</v>
      </c>
      <c r="AS344" s="262">
        <v>0.25137000000000004</v>
      </c>
      <c r="AT344" s="262">
        <v>0.18810000000000002</v>
      </c>
      <c r="AU344" s="262">
        <v>0.17271</v>
      </c>
      <c r="AV344" s="262">
        <v>0.15903000000000003</v>
      </c>
      <c r="AW344" s="262">
        <v>0.16416</v>
      </c>
      <c r="AX344" s="262">
        <v>0.14535000000000001</v>
      </c>
      <c r="AY344" s="262">
        <v>0.17613000000000001</v>
      </c>
      <c r="AZ344" s="262">
        <v>0.17955000000000002</v>
      </c>
      <c r="BA344" s="262">
        <v>0.11286000000000002</v>
      </c>
      <c r="BB344" s="262">
        <v>9.4050000000000009E-2</v>
      </c>
      <c r="BC344" s="262">
        <v>8.0369999999999997E-2</v>
      </c>
      <c r="BD344" s="262">
        <v>0.10773000000000001</v>
      </c>
      <c r="BE344" s="262">
        <v>0.1197</v>
      </c>
      <c r="BF344" s="262">
        <v>0.16587000000000002</v>
      </c>
      <c r="BG344" s="262">
        <v>0.16245000000000001</v>
      </c>
      <c r="BH344" s="262">
        <v>0.16245000000000001</v>
      </c>
      <c r="BI344" s="262">
        <v>0.14193</v>
      </c>
      <c r="BJ344" s="262">
        <v>0.16245000000000001</v>
      </c>
      <c r="BK344" s="262">
        <v>0.21546000000000001</v>
      </c>
      <c r="BL344" s="262">
        <v>0.12996000000000002</v>
      </c>
      <c r="BM344" s="262">
        <v>0.16245000000000001</v>
      </c>
      <c r="BN344" s="262">
        <v>0.13509000000000002</v>
      </c>
      <c r="BO344" s="262">
        <v>0.15732000000000002</v>
      </c>
      <c r="BP344" s="262">
        <v>0.15732000000000002</v>
      </c>
    </row>
    <row r="345" spans="2:68" x14ac:dyDescent="0.25">
      <c r="B345" s="261"/>
      <c r="C345" s="261" t="s">
        <v>839</v>
      </c>
      <c r="D345" s="255">
        <f t="shared" si="27"/>
        <v>6.6024573186629812E-2</v>
      </c>
      <c r="E345" s="260">
        <f t="shared" si="25"/>
        <v>1266.1532399999999</v>
      </c>
      <c r="F345" s="255">
        <f t="shared" si="28"/>
        <v>6.6234320167789573E-2</v>
      </c>
      <c r="G345" s="260">
        <f t="shared" si="26"/>
        <v>3427977.1105799996</v>
      </c>
      <c r="H345" s="255">
        <f t="shared" si="29"/>
        <v>-0.10788093737173148</v>
      </c>
      <c r="I345" s="260">
        <f t="shared" si="30"/>
        <v>99.683325833754438</v>
      </c>
      <c r="J345" s="262">
        <v>0</v>
      </c>
      <c r="K345" s="262">
        <v>5.1480000000000005E-2</v>
      </c>
      <c r="L345" s="262">
        <v>5.7420000000000006E-2</v>
      </c>
      <c r="M345" s="262">
        <v>5.0820000000000004E-2</v>
      </c>
      <c r="N345" s="262">
        <v>0.10098</v>
      </c>
      <c r="O345" s="262">
        <v>4.0260000000000004E-2</v>
      </c>
      <c r="P345" s="262">
        <v>3.4980000000000004E-2</v>
      </c>
      <c r="Q345" s="262">
        <v>5.4780000000000002E-2</v>
      </c>
      <c r="R345" s="262">
        <v>5.4780000000000002E-2</v>
      </c>
      <c r="S345" s="262">
        <v>5.0160000000000003E-2</v>
      </c>
      <c r="T345" s="262">
        <v>5.4780000000000002E-2</v>
      </c>
      <c r="U345" s="262">
        <v>4.5539999999999997E-2</v>
      </c>
      <c r="V345" s="262">
        <v>9.4380000000000006E-2</v>
      </c>
      <c r="W345" s="262">
        <v>6.9960000000000008E-2</v>
      </c>
      <c r="X345" s="262">
        <v>6.9960000000000008E-2</v>
      </c>
      <c r="Y345" s="262">
        <v>8.3159999999999998E-2</v>
      </c>
      <c r="Z345" s="262">
        <v>6.9960000000000008E-2</v>
      </c>
      <c r="AA345" s="262">
        <v>6.0060000000000002E-2</v>
      </c>
      <c r="AB345" s="262">
        <v>5.0820000000000004E-2</v>
      </c>
      <c r="AC345" s="262">
        <v>7.2600000000000012E-2</v>
      </c>
      <c r="AD345" s="262">
        <v>5.6100000000000004E-2</v>
      </c>
      <c r="AE345" s="262">
        <v>6.2700000000000006E-2</v>
      </c>
      <c r="AF345" s="262">
        <v>5.0160000000000003E-2</v>
      </c>
      <c r="AG345" s="262">
        <v>5.808E-2</v>
      </c>
      <c r="AH345" s="262">
        <v>0.12012</v>
      </c>
      <c r="AI345" s="262">
        <v>6.4020000000000007E-2</v>
      </c>
      <c r="AJ345" s="262">
        <v>4.6199999999999998E-2</v>
      </c>
      <c r="AK345" s="262">
        <v>4.3560000000000001E-2</v>
      </c>
      <c r="AL345" s="262">
        <v>7.5240000000000001E-2</v>
      </c>
      <c r="AM345" s="262">
        <v>4.1579999999999999E-2</v>
      </c>
      <c r="AN345" s="262">
        <v>3.5640000000000005E-2</v>
      </c>
      <c r="AO345" s="262">
        <v>7.9200000000000007E-2</v>
      </c>
      <c r="AP345" s="262">
        <v>5.0820000000000004E-2</v>
      </c>
      <c r="AQ345" s="262">
        <v>0.10164000000000001</v>
      </c>
      <c r="AR345" s="262">
        <v>0.15510000000000002</v>
      </c>
      <c r="AS345" s="262">
        <v>0.10164000000000001</v>
      </c>
      <c r="AT345" s="262">
        <v>5.3460000000000008E-2</v>
      </c>
      <c r="AU345" s="262">
        <v>7.8539999999999999E-2</v>
      </c>
      <c r="AV345" s="262">
        <v>6.9960000000000008E-2</v>
      </c>
      <c r="AW345" s="262">
        <v>6.7979999999999999E-2</v>
      </c>
      <c r="AX345" s="262">
        <v>6.4020000000000007E-2</v>
      </c>
      <c r="AY345" s="262">
        <v>7.6560000000000003E-2</v>
      </c>
      <c r="AZ345" s="262">
        <v>6.7320000000000005E-2</v>
      </c>
      <c r="BA345" s="262">
        <v>3.6300000000000006E-2</v>
      </c>
      <c r="BB345" s="262">
        <v>5.9400000000000001E-2</v>
      </c>
      <c r="BC345" s="262">
        <v>6.2039999999999998E-2</v>
      </c>
      <c r="BD345" s="262">
        <v>6.0060000000000002E-2</v>
      </c>
      <c r="BE345" s="262">
        <v>6.2039999999999998E-2</v>
      </c>
      <c r="BF345" s="262">
        <v>7.986E-2</v>
      </c>
      <c r="BG345" s="262">
        <v>7.986E-2</v>
      </c>
      <c r="BH345" s="262">
        <v>7.986E-2</v>
      </c>
      <c r="BI345" s="262">
        <v>8.448E-2</v>
      </c>
      <c r="BJ345" s="262">
        <v>8.448E-2</v>
      </c>
      <c r="BK345" s="262">
        <v>0.13728000000000001</v>
      </c>
      <c r="BL345" s="262">
        <v>6.5340000000000009E-2</v>
      </c>
      <c r="BM345" s="262">
        <v>8.448E-2</v>
      </c>
      <c r="BN345" s="262">
        <v>8.7120000000000003E-2</v>
      </c>
      <c r="BO345" s="262">
        <v>7.986E-2</v>
      </c>
      <c r="BP345" s="262">
        <v>0.10032000000000001</v>
      </c>
    </row>
    <row r="346" spans="2:68" x14ac:dyDescent="0.25">
      <c r="B346" s="261"/>
      <c r="C346" s="261" t="s">
        <v>840</v>
      </c>
      <c r="D346" s="255">
        <f t="shared" si="27"/>
        <v>0.48272516347708194</v>
      </c>
      <c r="E346" s="260">
        <f t="shared" si="25"/>
        <v>9257.2204600000005</v>
      </c>
      <c r="F346" s="255">
        <f t="shared" si="28"/>
        <v>0.47989352689173848</v>
      </c>
      <c r="G346" s="260">
        <f t="shared" si="26"/>
        <v>24837033.452339992</v>
      </c>
      <c r="H346" s="255">
        <f t="shared" si="29"/>
        <v>0.1230376044896668</v>
      </c>
      <c r="I346" s="260">
        <f t="shared" si="30"/>
        <v>100.59005517404745</v>
      </c>
      <c r="J346" s="262">
        <v>0</v>
      </c>
      <c r="K346" s="262">
        <v>0.49712000000000001</v>
      </c>
      <c r="L346" s="262">
        <v>0.42063999999999996</v>
      </c>
      <c r="M346" s="262">
        <v>0.46365999999999996</v>
      </c>
      <c r="N346" s="262">
        <v>0.53058000000000005</v>
      </c>
      <c r="O346" s="262">
        <v>0.50190000000000001</v>
      </c>
      <c r="P346" s="262">
        <v>0.47321999999999997</v>
      </c>
      <c r="Q346" s="262">
        <v>0.51624000000000003</v>
      </c>
      <c r="R346" s="262">
        <v>0.51146000000000003</v>
      </c>
      <c r="S346" s="262">
        <v>0.45887999999999995</v>
      </c>
      <c r="T346" s="262">
        <v>0.44931999999999994</v>
      </c>
      <c r="U346" s="262">
        <v>0.38240000000000002</v>
      </c>
      <c r="V346" s="262">
        <v>0.45887999999999995</v>
      </c>
      <c r="W346" s="262">
        <v>0.54491999999999996</v>
      </c>
      <c r="X346" s="262">
        <v>0.57838000000000001</v>
      </c>
      <c r="Y346" s="262">
        <v>0.54491999999999996</v>
      </c>
      <c r="Z346" s="262">
        <v>0.54491999999999996</v>
      </c>
      <c r="AA346" s="262">
        <v>0.54969999999999997</v>
      </c>
      <c r="AB346" s="262">
        <v>0.54491999999999996</v>
      </c>
      <c r="AC346" s="262">
        <v>0.54491999999999996</v>
      </c>
      <c r="AD346" s="262">
        <v>0.40629999999999999</v>
      </c>
      <c r="AE346" s="262">
        <v>0.45887999999999995</v>
      </c>
      <c r="AF346" s="262">
        <v>0.40629999999999999</v>
      </c>
      <c r="AG346" s="262">
        <v>0.48755999999999999</v>
      </c>
      <c r="AH346" s="262">
        <v>0.48755999999999999</v>
      </c>
      <c r="AI346" s="262">
        <v>0.49712000000000001</v>
      </c>
      <c r="AJ346" s="262">
        <v>0.48277999999999999</v>
      </c>
      <c r="AK346" s="262">
        <v>0.48277999999999999</v>
      </c>
      <c r="AL346" s="262">
        <v>0.48277999999999999</v>
      </c>
      <c r="AM346" s="262">
        <v>0.36327999999999999</v>
      </c>
      <c r="AN346" s="262">
        <v>0.21987999999999999</v>
      </c>
      <c r="AO346" s="262">
        <v>0.49712000000000001</v>
      </c>
      <c r="AP346" s="262">
        <v>0.49712000000000001</v>
      </c>
      <c r="AQ346" s="262">
        <v>0.65963999999999989</v>
      </c>
      <c r="AR346" s="262">
        <v>0.63095999999999997</v>
      </c>
      <c r="AS346" s="262">
        <v>0.63095999999999997</v>
      </c>
      <c r="AT346" s="262">
        <v>0.51146000000000003</v>
      </c>
      <c r="AU346" s="262">
        <v>0.49712000000000001</v>
      </c>
      <c r="AV346" s="262">
        <v>0.47321999999999997</v>
      </c>
      <c r="AW346" s="262">
        <v>0.43497999999999998</v>
      </c>
      <c r="AX346" s="262">
        <v>0.46843999999999997</v>
      </c>
      <c r="AY346" s="262">
        <v>0.52102000000000004</v>
      </c>
      <c r="AZ346" s="262">
        <v>0.46843999999999997</v>
      </c>
      <c r="BA346" s="262">
        <v>0.44931999999999994</v>
      </c>
      <c r="BB346" s="262">
        <v>0.23421999999999998</v>
      </c>
      <c r="BC346" s="262">
        <v>0.29636000000000001</v>
      </c>
      <c r="BD346" s="262">
        <v>0.36806</v>
      </c>
      <c r="BE346" s="262">
        <v>0.41586000000000001</v>
      </c>
      <c r="BF346" s="262">
        <v>0.50668000000000002</v>
      </c>
      <c r="BG346" s="262">
        <v>0.51146000000000003</v>
      </c>
      <c r="BH346" s="262">
        <v>0.53058000000000005</v>
      </c>
      <c r="BI346" s="262">
        <v>0.49712000000000001</v>
      </c>
      <c r="BJ346" s="262">
        <v>0.50190000000000001</v>
      </c>
      <c r="BK346" s="262">
        <v>0.58794000000000002</v>
      </c>
      <c r="BL346" s="262">
        <v>0.48755999999999999</v>
      </c>
      <c r="BM346" s="262">
        <v>0.49712000000000001</v>
      </c>
      <c r="BN346" s="262">
        <v>0.49712000000000001</v>
      </c>
      <c r="BO346" s="262">
        <v>0.44931999999999994</v>
      </c>
      <c r="BP346" s="262">
        <v>0.45409999999999995</v>
      </c>
    </row>
    <row r="347" spans="2:68" x14ac:dyDescent="0.25">
      <c r="B347" s="261"/>
      <c r="C347" s="261" t="s">
        <v>841</v>
      </c>
      <c r="D347" s="255">
        <f t="shared" si="27"/>
        <v>1.0771923658549305E-2</v>
      </c>
      <c r="E347" s="260">
        <f t="shared" si="25"/>
        <v>206.57318000000001</v>
      </c>
      <c r="F347" s="255">
        <f t="shared" si="28"/>
        <v>1.1388965823983247E-2</v>
      </c>
      <c r="G347" s="260">
        <f t="shared" si="26"/>
        <v>589439.34291000012</v>
      </c>
      <c r="H347" s="255">
        <f t="shared" si="29"/>
        <v>-0.17243159496744484</v>
      </c>
      <c r="I347" s="260">
        <f t="shared" si="30"/>
        <v>94.58210539068827</v>
      </c>
      <c r="J347" s="262">
        <v>0</v>
      </c>
      <c r="K347" s="262">
        <v>6.7099999999999998E-3</v>
      </c>
      <c r="L347" s="262">
        <v>6.5999999999999991E-3</v>
      </c>
      <c r="M347" s="262">
        <v>1.188E-2</v>
      </c>
      <c r="N347" s="262">
        <v>1.958E-2</v>
      </c>
      <c r="O347" s="262">
        <v>8.9099999999999995E-3</v>
      </c>
      <c r="P347" s="262">
        <v>1.188E-2</v>
      </c>
      <c r="Q347" s="262">
        <v>1.188E-2</v>
      </c>
      <c r="R347" s="262">
        <v>1.0339999999999998E-2</v>
      </c>
      <c r="S347" s="262">
        <v>1.4079999999999999E-2</v>
      </c>
      <c r="T347" s="262">
        <v>1.4079999999999999E-2</v>
      </c>
      <c r="U347" s="262">
        <v>1.4079999999999999E-2</v>
      </c>
      <c r="V347" s="262">
        <v>3.4429999999999995E-2</v>
      </c>
      <c r="W347" s="262">
        <v>2.4309999999999998E-2</v>
      </c>
      <c r="X347" s="262">
        <v>4.1359999999999994E-2</v>
      </c>
      <c r="Y347" s="262">
        <v>9.4599999999999997E-3</v>
      </c>
      <c r="Z347" s="262">
        <v>2.4309999999999998E-2</v>
      </c>
      <c r="AA347" s="262">
        <v>1.0120000000000001E-2</v>
      </c>
      <c r="AB347" s="262">
        <v>1.0559999999999998E-2</v>
      </c>
      <c r="AC347" s="262">
        <v>1.0559999999999998E-2</v>
      </c>
      <c r="AD347" s="262">
        <v>7.4799999999999997E-3</v>
      </c>
      <c r="AE347" s="262">
        <v>7.4799999999999997E-3</v>
      </c>
      <c r="AF347" s="262">
        <v>7.0399999999999994E-3</v>
      </c>
      <c r="AG347" s="262">
        <v>1.0339999999999998E-2</v>
      </c>
      <c r="AH347" s="262">
        <v>1.0339999999999998E-2</v>
      </c>
      <c r="AI347" s="262">
        <v>1.0339999999999998E-2</v>
      </c>
      <c r="AJ347" s="262">
        <v>1.0339999999999998E-2</v>
      </c>
      <c r="AK347" s="262">
        <v>1.0339999999999998E-2</v>
      </c>
      <c r="AL347" s="262">
        <v>1.0339999999999998E-2</v>
      </c>
      <c r="AM347" s="262">
        <v>1.0339999999999998E-2</v>
      </c>
      <c r="AN347" s="262">
        <v>2.035E-2</v>
      </c>
      <c r="AO347" s="262">
        <v>9.4599999999999997E-3</v>
      </c>
      <c r="AP347" s="262">
        <v>9.4599999999999997E-3</v>
      </c>
      <c r="AQ347" s="262">
        <v>3.773E-2</v>
      </c>
      <c r="AR347" s="262">
        <v>8.5799999999999991E-3</v>
      </c>
      <c r="AS347" s="262">
        <v>8.4700000000000001E-3</v>
      </c>
      <c r="AT347" s="262">
        <v>5.2799999999999991E-3</v>
      </c>
      <c r="AU347" s="262">
        <v>9.1299999999999992E-3</v>
      </c>
      <c r="AV347" s="262">
        <v>9.1299999999999992E-3</v>
      </c>
      <c r="AW347" s="262">
        <v>4.4000000000000003E-3</v>
      </c>
      <c r="AX347" s="262">
        <v>8.5799999999999991E-3</v>
      </c>
      <c r="AY347" s="262">
        <v>8.5799999999999991E-3</v>
      </c>
      <c r="AZ347" s="262">
        <v>8.5799999999999991E-3</v>
      </c>
      <c r="BA347" s="262">
        <v>4.9499999999999995E-3</v>
      </c>
      <c r="BB347" s="262">
        <v>8.6899999999999998E-3</v>
      </c>
      <c r="BC347" s="262">
        <v>8.6899999999999998E-3</v>
      </c>
      <c r="BD347" s="262">
        <v>8.6899999999999998E-3</v>
      </c>
      <c r="BE347" s="262">
        <v>8.6899999999999998E-3</v>
      </c>
      <c r="BF347" s="262">
        <v>1.2429999999999998E-2</v>
      </c>
      <c r="BG347" s="262">
        <v>1.9799999999999998E-2</v>
      </c>
      <c r="BH347" s="262">
        <v>2.7499999999999998E-3</v>
      </c>
      <c r="BI347" s="262">
        <v>1.0669999999999999E-2</v>
      </c>
      <c r="BJ347" s="262">
        <v>1.7159999999999998E-2</v>
      </c>
      <c r="BK347" s="262">
        <v>1.0669999999999999E-2</v>
      </c>
      <c r="BL347" s="262">
        <v>1.0669999999999999E-2</v>
      </c>
      <c r="BM347" s="262">
        <v>1.0669999999999999E-2</v>
      </c>
      <c r="BN347" s="262">
        <v>1.3749999999999998E-2</v>
      </c>
      <c r="BO347" s="262">
        <v>4.1799999999999997E-3</v>
      </c>
      <c r="BP347" s="262">
        <v>1.023E-2</v>
      </c>
    </row>
    <row r="348" spans="2:68" x14ac:dyDescent="0.25">
      <c r="B348" s="261"/>
      <c r="C348" s="261" t="s">
        <v>842</v>
      </c>
      <c r="D348" s="255">
        <f t="shared" si="27"/>
        <v>4.81693028106586E-2</v>
      </c>
      <c r="E348" s="260">
        <f t="shared" si="25"/>
        <v>923.74271999999996</v>
      </c>
      <c r="F348" s="255">
        <f t="shared" si="28"/>
        <v>4.7982175794169871E-2</v>
      </c>
      <c r="G348" s="260">
        <f t="shared" si="26"/>
        <v>2483331.90288</v>
      </c>
      <c r="H348" s="255">
        <f t="shared" si="29"/>
        <v>1.6456151412557636E-2</v>
      </c>
      <c r="I348" s="260">
        <f t="shared" si="30"/>
        <v>100.38999277000578</v>
      </c>
      <c r="J348" s="262">
        <v>0</v>
      </c>
      <c r="K348" s="262">
        <v>4.4160000000000005E-2</v>
      </c>
      <c r="L348" s="262">
        <v>4.4160000000000005E-2</v>
      </c>
      <c r="M348" s="262">
        <v>4.8000000000000001E-2</v>
      </c>
      <c r="N348" s="262">
        <v>4.8000000000000001E-2</v>
      </c>
      <c r="O348" s="262">
        <v>4.8000000000000001E-2</v>
      </c>
      <c r="P348" s="262">
        <v>3.456E-2</v>
      </c>
      <c r="Q348" s="262">
        <v>6.1440000000000002E-2</v>
      </c>
      <c r="R348" s="262">
        <v>4.8000000000000001E-2</v>
      </c>
      <c r="S348" s="262">
        <v>6.0479999999999999E-2</v>
      </c>
      <c r="T348" s="262">
        <v>4.8000000000000001E-2</v>
      </c>
      <c r="U348" s="262">
        <v>4.8000000000000001E-2</v>
      </c>
      <c r="V348" s="262">
        <v>3.9359999999999999E-2</v>
      </c>
      <c r="W348" s="262">
        <v>6.3840000000000008E-2</v>
      </c>
      <c r="X348" s="262">
        <v>6.7199999999999996E-2</v>
      </c>
      <c r="Y348" s="262">
        <v>7.823999999999999E-2</v>
      </c>
      <c r="Z348" s="262">
        <v>7.0559999999999998E-2</v>
      </c>
      <c r="AA348" s="262">
        <v>5.8560000000000001E-2</v>
      </c>
      <c r="AB348" s="262">
        <v>5.6159999999999995E-2</v>
      </c>
      <c r="AC348" s="262">
        <v>5.9040000000000002E-2</v>
      </c>
      <c r="AD348" s="262">
        <v>2.8799999999999999E-2</v>
      </c>
      <c r="AE348" s="262">
        <v>2.9760000000000002E-2</v>
      </c>
      <c r="AF348" s="262">
        <v>2.4480000000000002E-2</v>
      </c>
      <c r="AG348" s="262">
        <v>4.224E-2</v>
      </c>
      <c r="AH348" s="262">
        <v>5.4239999999999997E-2</v>
      </c>
      <c r="AI348" s="262">
        <v>3.7440000000000001E-2</v>
      </c>
      <c r="AJ348" s="262">
        <v>3.984E-2</v>
      </c>
      <c r="AK348" s="262">
        <v>3.984E-2</v>
      </c>
      <c r="AL348" s="262">
        <v>3.9359999999999999E-2</v>
      </c>
      <c r="AM348" s="262">
        <v>4.1759999999999999E-2</v>
      </c>
      <c r="AN348" s="262">
        <v>3.3119999999999997E-2</v>
      </c>
      <c r="AO348" s="262">
        <v>5.5199999999999999E-2</v>
      </c>
      <c r="AP348" s="262">
        <v>5.6159999999999995E-2</v>
      </c>
      <c r="AQ348" s="262">
        <v>0.06</v>
      </c>
      <c r="AR348" s="262">
        <v>0.06</v>
      </c>
      <c r="AS348" s="262">
        <v>6.1920000000000003E-2</v>
      </c>
      <c r="AT348" s="262">
        <v>7.4880000000000002E-2</v>
      </c>
      <c r="AU348" s="262">
        <v>5.9520000000000003E-2</v>
      </c>
      <c r="AV348" s="262">
        <v>5.6159999999999995E-2</v>
      </c>
      <c r="AW348" s="262">
        <v>2.6880000000000005E-2</v>
      </c>
      <c r="AX348" s="262">
        <v>2.8799999999999999E-2</v>
      </c>
      <c r="AY348" s="262">
        <v>4.3200000000000002E-2</v>
      </c>
      <c r="AZ348" s="262">
        <v>6.2400000000000004E-2</v>
      </c>
      <c r="BA348" s="262">
        <v>2.5440000000000001E-2</v>
      </c>
      <c r="BB348" s="262">
        <v>3.5040000000000002E-2</v>
      </c>
      <c r="BC348" s="262">
        <v>4.1759999999999999E-2</v>
      </c>
      <c r="BD348" s="262">
        <v>4.1759999999999999E-2</v>
      </c>
      <c r="BE348" s="262">
        <v>4.1759999999999999E-2</v>
      </c>
      <c r="BF348" s="262">
        <v>5.808E-2</v>
      </c>
      <c r="BG348" s="262">
        <v>6.336E-2</v>
      </c>
      <c r="BH348" s="262">
        <v>7.2000000000000008E-2</v>
      </c>
      <c r="BI348" s="262">
        <v>5.2800000000000007E-2</v>
      </c>
      <c r="BJ348" s="262">
        <v>5.0880000000000002E-2</v>
      </c>
      <c r="BK348" s="262">
        <v>2.8799999999999999E-2</v>
      </c>
      <c r="BL348" s="262">
        <v>5.6159999999999995E-2</v>
      </c>
      <c r="BM348" s="262">
        <v>4.752E-2</v>
      </c>
      <c r="BN348" s="262">
        <v>6.8639999999999993E-2</v>
      </c>
      <c r="BO348" s="262">
        <v>1.44E-2</v>
      </c>
      <c r="BP348" s="262">
        <v>4.9440000000000005E-2</v>
      </c>
    </row>
    <row r="349" spans="2:68" x14ac:dyDescent="0.25">
      <c r="B349" s="261"/>
      <c r="C349" s="261" t="s">
        <v>843</v>
      </c>
      <c r="D349" s="255">
        <f t="shared" si="27"/>
        <v>8.1085996766960419E-2</v>
      </c>
      <c r="E349" s="260">
        <f t="shared" si="25"/>
        <v>1554.9861599999999</v>
      </c>
      <c r="F349" s="255">
        <f t="shared" si="28"/>
        <v>8.3412692956856604E-2</v>
      </c>
      <c r="G349" s="260">
        <f t="shared" si="26"/>
        <v>4317048.9477900006</v>
      </c>
      <c r="H349" s="255">
        <f t="shared" si="29"/>
        <v>-0.1445738311825521</v>
      </c>
      <c r="I349" s="260">
        <f t="shared" si="30"/>
        <v>97.21062094098842</v>
      </c>
      <c r="J349" s="262">
        <v>0</v>
      </c>
      <c r="K349" s="262">
        <v>0.17577000000000001</v>
      </c>
      <c r="L349" s="262">
        <v>0.17577000000000001</v>
      </c>
      <c r="M349" s="262">
        <v>7.9380000000000006E-2</v>
      </c>
      <c r="N349" s="262">
        <v>9.7199999999999995E-2</v>
      </c>
      <c r="O349" s="262">
        <v>8.5050000000000001E-2</v>
      </c>
      <c r="P349" s="262">
        <v>8.5050000000000001E-2</v>
      </c>
      <c r="Q349" s="262">
        <v>8.7480000000000002E-2</v>
      </c>
      <c r="R349" s="262">
        <v>9.0720000000000009E-2</v>
      </c>
      <c r="S349" s="262">
        <v>5.8319999999999997E-2</v>
      </c>
      <c r="T349" s="262">
        <v>7.6139999999999999E-2</v>
      </c>
      <c r="U349" s="262">
        <v>5.0220000000000001E-2</v>
      </c>
      <c r="V349" s="262">
        <v>8.2619999999999999E-2</v>
      </c>
      <c r="W349" s="262">
        <v>6.8849999999999995E-2</v>
      </c>
      <c r="X349" s="262">
        <v>0.14175000000000001</v>
      </c>
      <c r="Y349" s="262">
        <v>0.14904000000000001</v>
      </c>
      <c r="Z349" s="262">
        <v>0.11663999999999999</v>
      </c>
      <c r="AA349" s="262">
        <v>0.10449</v>
      </c>
      <c r="AB349" s="262">
        <v>9.6390000000000003E-2</v>
      </c>
      <c r="AC349" s="262">
        <v>0.12879000000000002</v>
      </c>
      <c r="AD349" s="262">
        <v>6.3990000000000005E-2</v>
      </c>
      <c r="AE349" s="262">
        <v>6.318E-2</v>
      </c>
      <c r="AF349" s="262">
        <v>5.7509999999999999E-2</v>
      </c>
      <c r="AG349" s="262">
        <v>7.1279999999999996E-2</v>
      </c>
      <c r="AH349" s="262">
        <v>0.12312000000000001</v>
      </c>
      <c r="AI349" s="262">
        <v>9.3960000000000002E-2</v>
      </c>
      <c r="AJ349" s="262">
        <v>0.10368000000000001</v>
      </c>
      <c r="AK349" s="262">
        <v>8.4240000000000009E-2</v>
      </c>
      <c r="AL349" s="262">
        <v>9.6390000000000003E-2</v>
      </c>
      <c r="AM349" s="262">
        <v>6.8040000000000003E-2</v>
      </c>
      <c r="AN349" s="262">
        <v>2.6730000000000004E-2</v>
      </c>
      <c r="AO349" s="262">
        <v>8.1000000000000003E-2</v>
      </c>
      <c r="AP349" s="262">
        <v>7.3710000000000012E-2</v>
      </c>
      <c r="AQ349" s="262">
        <v>0.18711</v>
      </c>
      <c r="AR349" s="262">
        <v>0.11583</v>
      </c>
      <c r="AS349" s="262">
        <v>9.9629999999999996E-2</v>
      </c>
      <c r="AT349" s="262">
        <v>7.6139999999999999E-2</v>
      </c>
      <c r="AU349" s="262">
        <v>0.10611000000000001</v>
      </c>
      <c r="AV349" s="262">
        <v>8.1810000000000008E-2</v>
      </c>
      <c r="AW349" s="262">
        <v>7.9380000000000006E-2</v>
      </c>
      <c r="AX349" s="262">
        <v>4.6169999999999996E-2</v>
      </c>
      <c r="AY349" s="262">
        <v>8.2619999999999999E-2</v>
      </c>
      <c r="AZ349" s="262">
        <v>7.6139999999999999E-2</v>
      </c>
      <c r="BA349" s="262">
        <v>6.480000000000001E-2</v>
      </c>
      <c r="BB349" s="262">
        <v>3.6450000000000003E-2</v>
      </c>
      <c r="BC349" s="262">
        <v>2.7540000000000002E-2</v>
      </c>
      <c r="BD349" s="262">
        <v>5.5080000000000004E-2</v>
      </c>
      <c r="BE349" s="262">
        <v>5.5080000000000004E-2</v>
      </c>
      <c r="BF349" s="262">
        <v>7.6950000000000005E-2</v>
      </c>
      <c r="BG349" s="262">
        <v>7.6950000000000005E-2</v>
      </c>
      <c r="BH349" s="262">
        <v>7.6950000000000005E-2</v>
      </c>
      <c r="BI349" s="262">
        <v>5.5889999999999995E-2</v>
      </c>
      <c r="BJ349" s="262">
        <v>7.8570000000000001E-2</v>
      </c>
      <c r="BK349" s="262">
        <v>0.1701</v>
      </c>
      <c r="BL349" s="262">
        <v>9.5579999999999998E-2</v>
      </c>
      <c r="BM349" s="262">
        <v>7.1279999999999996E-2</v>
      </c>
      <c r="BN349" s="262">
        <v>9.9629999999999996E-2</v>
      </c>
      <c r="BO349" s="262">
        <v>4.8599999999999997E-2</v>
      </c>
      <c r="BP349" s="262">
        <v>4.8599999999999997E-2</v>
      </c>
    </row>
    <row r="350" spans="2:68" x14ac:dyDescent="0.25">
      <c r="B350" s="261"/>
      <c r="C350" s="261" t="s">
        <v>844</v>
      </c>
      <c r="D350" s="255">
        <f t="shared" si="27"/>
        <v>1.7329183918235389E-2</v>
      </c>
      <c r="E350" s="260">
        <f t="shared" si="25"/>
        <v>332.32176000000004</v>
      </c>
      <c r="F350" s="255">
        <f t="shared" si="28"/>
        <v>1.8326360266098352E-2</v>
      </c>
      <c r="G350" s="260">
        <f t="shared" si="26"/>
        <v>948486.27348000009</v>
      </c>
      <c r="H350" s="255">
        <f t="shared" si="29"/>
        <v>-0.19956856670005468</v>
      </c>
      <c r="I350" s="260">
        <f t="shared" si="30"/>
        <v>94.55878672369208</v>
      </c>
      <c r="J350" s="262">
        <v>0</v>
      </c>
      <c r="K350" s="262">
        <v>9.7559999999999994E-2</v>
      </c>
      <c r="L350" s="262">
        <v>2.0879999999999996E-2</v>
      </c>
      <c r="M350" s="262">
        <v>3.0239999999999996E-2</v>
      </c>
      <c r="N350" s="262">
        <v>2.376E-2</v>
      </c>
      <c r="O350" s="262">
        <v>1.584E-2</v>
      </c>
      <c r="P350" s="262">
        <v>2.1959999999999997E-2</v>
      </c>
      <c r="Q350" s="262">
        <v>2.1959999999999997E-2</v>
      </c>
      <c r="R350" s="262">
        <v>2.1959999999999997E-2</v>
      </c>
      <c r="S350" s="262">
        <v>1.0439999999999998E-2</v>
      </c>
      <c r="T350" s="262">
        <v>1.3679999999999999E-2</v>
      </c>
      <c r="U350" s="262">
        <v>1.4579999999999999E-2</v>
      </c>
      <c r="V350" s="262">
        <v>1.566E-2</v>
      </c>
      <c r="W350" s="262">
        <v>1.89E-2</v>
      </c>
      <c r="X350" s="262">
        <v>1.7639999999999999E-2</v>
      </c>
      <c r="Y350" s="262">
        <v>1.89E-2</v>
      </c>
      <c r="Z350" s="262">
        <v>3.15E-2</v>
      </c>
      <c r="AA350" s="262">
        <v>1.2779999999999998E-2</v>
      </c>
      <c r="AB350" s="262">
        <v>1.0619999999999999E-2</v>
      </c>
      <c r="AC350" s="262">
        <v>1.2779999999999998E-2</v>
      </c>
      <c r="AD350" s="262">
        <v>1.4579999999999999E-2</v>
      </c>
      <c r="AE350" s="262">
        <v>1.8179999999999998E-2</v>
      </c>
      <c r="AF350" s="262">
        <v>9.5399999999999999E-3</v>
      </c>
      <c r="AG350" s="262">
        <v>2.5919999999999999E-2</v>
      </c>
      <c r="AH350" s="262">
        <v>2.1419999999999998E-2</v>
      </c>
      <c r="AI350" s="262">
        <v>2.1419999999999998E-2</v>
      </c>
      <c r="AJ350" s="262">
        <v>1.5299999999999998E-2</v>
      </c>
      <c r="AK350" s="262">
        <v>1.2779999999999998E-2</v>
      </c>
      <c r="AL350" s="262">
        <v>1.4039999999999999E-2</v>
      </c>
      <c r="AM350" s="262">
        <v>1.0619999999999999E-2</v>
      </c>
      <c r="AN350" s="262">
        <v>1.0619999999999999E-2</v>
      </c>
      <c r="AO350" s="262">
        <v>3.4199999999999994E-2</v>
      </c>
      <c r="AP350" s="262">
        <v>1.17E-2</v>
      </c>
      <c r="AQ350" s="262">
        <v>7.5059999999999988E-2</v>
      </c>
      <c r="AR350" s="262">
        <v>1.3319999999999999E-2</v>
      </c>
      <c r="AS350" s="262">
        <v>2.4299999999999999E-2</v>
      </c>
      <c r="AT350" s="262">
        <v>7.1999999999999998E-3</v>
      </c>
      <c r="AU350" s="262">
        <v>1.89E-2</v>
      </c>
      <c r="AV350" s="262">
        <v>1.9259999999999999E-2</v>
      </c>
      <c r="AW350" s="262">
        <v>2.358E-2</v>
      </c>
      <c r="AX350" s="262">
        <v>8.0999999999999996E-3</v>
      </c>
      <c r="AY350" s="262">
        <v>2.4299999999999999E-2</v>
      </c>
      <c r="AZ350" s="262">
        <v>2.232E-2</v>
      </c>
      <c r="BA350" s="262">
        <v>8.9999999999999993E-3</v>
      </c>
      <c r="BB350" s="262">
        <v>8.0999999999999996E-3</v>
      </c>
      <c r="BC350" s="262">
        <v>1.44E-2</v>
      </c>
      <c r="BD350" s="262">
        <v>1.4579999999999999E-2</v>
      </c>
      <c r="BE350" s="262">
        <v>1.4579999999999999E-2</v>
      </c>
      <c r="BF350" s="262">
        <v>1.908E-2</v>
      </c>
      <c r="BG350" s="262">
        <v>2.6099999999999998E-2</v>
      </c>
      <c r="BH350" s="262">
        <v>1.908E-2</v>
      </c>
      <c r="BI350" s="262">
        <v>1.4939999999999998E-2</v>
      </c>
      <c r="BJ350" s="262">
        <v>3.5819999999999998E-2</v>
      </c>
      <c r="BK350" s="262">
        <v>1.6559999999999998E-2</v>
      </c>
      <c r="BL350" s="262">
        <v>3.7079999999999995E-2</v>
      </c>
      <c r="BM350" s="262">
        <v>1.4759999999999999E-2</v>
      </c>
      <c r="BN350" s="262">
        <v>1.206E-2</v>
      </c>
      <c r="BO350" s="262">
        <v>1.206E-2</v>
      </c>
      <c r="BP350" s="262">
        <v>1.0439999999999998E-2</v>
      </c>
    </row>
    <row r="351" spans="2:68" x14ac:dyDescent="0.25">
      <c r="B351" s="261"/>
      <c r="C351" s="261" t="s">
        <v>845</v>
      </c>
      <c r="D351" s="255">
        <f t="shared" si="27"/>
        <v>8.2669531209261099E-3</v>
      </c>
      <c r="E351" s="260">
        <f t="shared" si="25"/>
        <v>158.53536000000003</v>
      </c>
      <c r="F351" s="255">
        <f t="shared" si="28"/>
        <v>7.903038557210567E-3</v>
      </c>
      <c r="G351" s="260">
        <f t="shared" si="26"/>
        <v>409024.13144000008</v>
      </c>
      <c r="H351" s="255">
        <f t="shared" si="29"/>
        <v>2.8985614244132294E-2</v>
      </c>
      <c r="I351" s="260">
        <f t="shared" si="30"/>
        <v>104.60474235423685</v>
      </c>
      <c r="J351" s="262">
        <v>0</v>
      </c>
      <c r="K351" s="262">
        <v>1.3679999999999999E-2</v>
      </c>
      <c r="L351" s="262">
        <v>1.4960000000000001E-2</v>
      </c>
      <c r="M351" s="262">
        <v>5.5199999999999997E-3</v>
      </c>
      <c r="N351" s="262">
        <v>8.4000000000000012E-3</v>
      </c>
      <c r="O351" s="262">
        <v>2.7200000000000002E-3</v>
      </c>
      <c r="P351" s="262">
        <v>8.4000000000000012E-3</v>
      </c>
      <c r="Q351" s="262">
        <v>1.4080000000000001E-2</v>
      </c>
      <c r="R351" s="262">
        <v>1.7680000000000001E-2</v>
      </c>
      <c r="S351" s="262">
        <v>7.0400000000000003E-3</v>
      </c>
      <c r="T351" s="262">
        <v>1.0800000000000001E-2</v>
      </c>
      <c r="U351" s="262">
        <v>8.4000000000000012E-3</v>
      </c>
      <c r="V351" s="262">
        <v>8.4000000000000012E-3</v>
      </c>
      <c r="W351" s="262">
        <v>6.3200000000000001E-3</v>
      </c>
      <c r="X351" s="262">
        <v>1.384E-2</v>
      </c>
      <c r="Y351" s="262">
        <v>6.8799999999999998E-3</v>
      </c>
      <c r="Z351" s="262">
        <v>2.0079999999999997E-2</v>
      </c>
      <c r="AA351" s="262">
        <v>3.2000000000000002E-3</v>
      </c>
      <c r="AB351" s="262">
        <v>2.16E-3</v>
      </c>
      <c r="AC351" s="262">
        <v>3.8400000000000001E-3</v>
      </c>
      <c r="AD351" s="262">
        <v>3.8400000000000001E-3</v>
      </c>
      <c r="AE351" s="262">
        <v>4.3200000000000001E-3</v>
      </c>
      <c r="AF351" s="262">
        <v>3.6000000000000003E-3</v>
      </c>
      <c r="AG351" s="262">
        <v>8.0800000000000004E-3</v>
      </c>
      <c r="AH351" s="262">
        <v>1.0400000000000001E-2</v>
      </c>
      <c r="AI351" s="262">
        <v>8.0800000000000004E-3</v>
      </c>
      <c r="AJ351" s="262">
        <v>7.8399999999999997E-3</v>
      </c>
      <c r="AK351" s="262">
        <v>5.0400000000000002E-3</v>
      </c>
      <c r="AL351" s="262">
        <v>7.8399999999999997E-3</v>
      </c>
      <c r="AM351" s="262">
        <v>7.8399999999999997E-3</v>
      </c>
      <c r="AN351" s="262">
        <v>7.8399999999999997E-3</v>
      </c>
      <c r="AO351" s="262">
        <v>1.6160000000000001E-2</v>
      </c>
      <c r="AP351" s="262">
        <v>4.4000000000000003E-3</v>
      </c>
      <c r="AQ351" s="262">
        <v>4.64E-3</v>
      </c>
      <c r="AR351" s="262">
        <v>4.64E-3</v>
      </c>
      <c r="AS351" s="262">
        <v>3.6000000000000003E-3</v>
      </c>
      <c r="AT351" s="262">
        <v>4.64E-3</v>
      </c>
      <c r="AU351" s="262">
        <v>9.1199999999999996E-3</v>
      </c>
      <c r="AV351" s="262">
        <v>7.5199999999999998E-3</v>
      </c>
      <c r="AW351" s="262">
        <v>1.0480000000000001E-2</v>
      </c>
      <c r="AX351" s="262">
        <v>5.5199999999999997E-3</v>
      </c>
      <c r="AY351" s="262">
        <v>5.5199999999999997E-3</v>
      </c>
      <c r="AZ351" s="262">
        <v>7.0400000000000003E-3</v>
      </c>
      <c r="BA351" s="262">
        <v>2.64E-3</v>
      </c>
      <c r="BB351" s="262">
        <v>1.6000000000000001E-3</v>
      </c>
      <c r="BC351" s="262">
        <v>1.6000000000000001E-3</v>
      </c>
      <c r="BD351" s="262">
        <v>1.6000000000000001E-3</v>
      </c>
      <c r="BE351" s="262">
        <v>1.6000000000000001E-3</v>
      </c>
      <c r="BF351" s="262">
        <v>8.320000000000001E-3</v>
      </c>
      <c r="BG351" s="262">
        <v>8.2400000000000008E-3</v>
      </c>
      <c r="BH351" s="262">
        <v>8.320000000000001E-3</v>
      </c>
      <c r="BI351" s="262">
        <v>7.28E-3</v>
      </c>
      <c r="BJ351" s="262">
        <v>3.5200000000000002E-2</v>
      </c>
      <c r="BK351" s="262">
        <v>1.6559999999999998E-2</v>
      </c>
      <c r="BL351" s="262">
        <v>1.4080000000000001E-2</v>
      </c>
      <c r="BM351" s="262">
        <v>1.528E-2</v>
      </c>
      <c r="BN351" s="262">
        <v>1.376E-2</v>
      </c>
      <c r="BO351" s="262">
        <v>6.0000000000000001E-3</v>
      </c>
      <c r="BP351" s="262">
        <v>2.96E-3</v>
      </c>
    </row>
    <row r="352" spans="2:68" x14ac:dyDescent="0.25">
      <c r="B352" s="261"/>
      <c r="C352" s="261" t="s">
        <v>846</v>
      </c>
      <c r="D352" s="255">
        <f t="shared" si="27"/>
        <v>6.1004007926161542E-2</v>
      </c>
      <c r="E352" s="260">
        <f t="shared" si="25"/>
        <v>1169.8738599999999</v>
      </c>
      <c r="F352" s="255">
        <f t="shared" si="28"/>
        <v>6.3133082344610139E-2</v>
      </c>
      <c r="G352" s="260">
        <f t="shared" si="26"/>
        <v>3267471.6166700008</v>
      </c>
      <c r="H352" s="255">
        <f t="shared" si="29"/>
        <v>-9.9530170898116041E-2</v>
      </c>
      <c r="I352" s="260">
        <f t="shared" si="30"/>
        <v>96.627640629318392</v>
      </c>
      <c r="J352" s="262">
        <v>0</v>
      </c>
      <c r="K352" s="262">
        <v>0.13785999999999998</v>
      </c>
      <c r="L352" s="262">
        <v>9.2109999999999997E-2</v>
      </c>
      <c r="M352" s="262">
        <v>8.1130000000000008E-2</v>
      </c>
      <c r="N352" s="262">
        <v>9.0889999999999999E-2</v>
      </c>
      <c r="O352" s="262">
        <v>8.906E-2</v>
      </c>
      <c r="P352" s="262">
        <v>4.6969999999999998E-2</v>
      </c>
      <c r="Q352" s="262">
        <v>8.539999999999999E-2</v>
      </c>
      <c r="R352" s="262">
        <v>8.1130000000000008E-2</v>
      </c>
      <c r="S352" s="262">
        <v>5.0019999999999995E-2</v>
      </c>
      <c r="T352" s="262">
        <v>5.6730000000000003E-2</v>
      </c>
      <c r="U352" s="262">
        <v>5.4899999999999997E-2</v>
      </c>
      <c r="V352" s="262">
        <v>5.978E-2</v>
      </c>
      <c r="W352" s="262">
        <v>6.7100000000000007E-2</v>
      </c>
      <c r="X352" s="262">
        <v>6.5880000000000008E-2</v>
      </c>
      <c r="Y352" s="262">
        <v>0.11956</v>
      </c>
      <c r="Z352" s="262">
        <v>6.7100000000000007E-2</v>
      </c>
      <c r="AA352" s="262">
        <v>5.978E-2</v>
      </c>
      <c r="AB352" s="262">
        <v>5.978E-2</v>
      </c>
      <c r="AC352" s="262">
        <v>5.978E-2</v>
      </c>
      <c r="AD352" s="262">
        <v>6.2829999999999997E-2</v>
      </c>
      <c r="AE352" s="262">
        <v>6.7710000000000006E-2</v>
      </c>
      <c r="AF352" s="262">
        <v>5.185E-2</v>
      </c>
      <c r="AG352" s="262">
        <v>7.014999999999999E-2</v>
      </c>
      <c r="AH352" s="262">
        <v>8.967E-2</v>
      </c>
      <c r="AI352" s="262">
        <v>6.9539999999999991E-2</v>
      </c>
      <c r="AJ352" s="262">
        <v>8.3570000000000005E-2</v>
      </c>
      <c r="AK352" s="262">
        <v>6.6490000000000007E-2</v>
      </c>
      <c r="AL352" s="262">
        <v>7.5029999999999999E-2</v>
      </c>
      <c r="AM352" s="262">
        <v>5.6730000000000003E-2</v>
      </c>
      <c r="AN352" s="262">
        <v>2.3179999999999999E-2</v>
      </c>
      <c r="AO352" s="262">
        <v>6.4049999999999996E-2</v>
      </c>
      <c r="AP352" s="262">
        <v>6.4049999999999996E-2</v>
      </c>
      <c r="AQ352" s="262">
        <v>0.11956</v>
      </c>
      <c r="AR352" s="262">
        <v>0.21532999999999999</v>
      </c>
      <c r="AS352" s="262">
        <v>3.4769999999999995E-2</v>
      </c>
      <c r="AT352" s="262">
        <v>4.2089999999999995E-2</v>
      </c>
      <c r="AU352" s="262">
        <v>6.4049999999999996E-2</v>
      </c>
      <c r="AV352" s="262">
        <v>5.0629999999999994E-2</v>
      </c>
      <c r="AW352" s="262">
        <v>5.0629999999999994E-2</v>
      </c>
      <c r="AX352" s="262">
        <v>3.6600000000000001E-2</v>
      </c>
      <c r="AY352" s="262">
        <v>5.185E-2</v>
      </c>
      <c r="AZ352" s="262">
        <v>7.1369999999999989E-2</v>
      </c>
      <c r="BA352" s="262">
        <v>3.4769999999999995E-2</v>
      </c>
      <c r="BB352" s="262">
        <v>2.0130000000000002E-2</v>
      </c>
      <c r="BC352" s="262">
        <v>1.4639999999999999E-2</v>
      </c>
      <c r="BD352" s="262">
        <v>3.1109999999999999E-2</v>
      </c>
      <c r="BE352" s="262">
        <v>3.1109999999999999E-2</v>
      </c>
      <c r="BF352" s="262">
        <v>4.6969999999999998E-2</v>
      </c>
      <c r="BG352" s="262">
        <v>5.3069999999999999E-2</v>
      </c>
      <c r="BH352" s="262">
        <v>5.3069999999999999E-2</v>
      </c>
      <c r="BI352" s="262">
        <v>6.2219999999999998E-2</v>
      </c>
      <c r="BJ352" s="262">
        <v>5.978E-2</v>
      </c>
      <c r="BK352" s="262">
        <v>5.7949999999999995E-2</v>
      </c>
      <c r="BL352" s="262">
        <v>5.7949999999999995E-2</v>
      </c>
      <c r="BM352" s="262">
        <v>5.7949999999999995E-2</v>
      </c>
      <c r="BN352" s="262">
        <v>7.5639999999999999E-2</v>
      </c>
      <c r="BO352" s="262">
        <v>5.7339999999999995E-2</v>
      </c>
      <c r="BP352" s="262">
        <v>3.3550000000000003E-2</v>
      </c>
    </row>
    <row r="353" spans="2:68" x14ac:dyDescent="0.25">
      <c r="B353" s="261"/>
      <c r="C353" s="261" t="s">
        <v>847</v>
      </c>
      <c r="D353" s="255">
        <f t="shared" si="27"/>
        <v>0.15729936277832815</v>
      </c>
      <c r="E353" s="260">
        <f t="shared" si="25"/>
        <v>3016.5298799999991</v>
      </c>
      <c r="F353" s="255">
        <f t="shared" si="28"/>
        <v>0.15805807161005733</v>
      </c>
      <c r="G353" s="260">
        <f t="shared" si="26"/>
        <v>8180342.9135999996</v>
      </c>
      <c r="H353" s="255">
        <f t="shared" si="29"/>
        <v>-0.13074550413954975</v>
      </c>
      <c r="I353" s="260">
        <f t="shared" si="30"/>
        <v>99.519980963957991</v>
      </c>
      <c r="J353" s="262">
        <v>0</v>
      </c>
      <c r="K353" s="262">
        <v>0.14196</v>
      </c>
      <c r="L353" s="262">
        <v>0.14196</v>
      </c>
      <c r="M353" s="262">
        <v>0.11544</v>
      </c>
      <c r="N353" s="262">
        <v>0.15131999999999998</v>
      </c>
      <c r="O353" s="262">
        <v>0.12947999999999998</v>
      </c>
      <c r="P353" s="262">
        <v>0.1482</v>
      </c>
      <c r="Q353" s="262">
        <v>0.18564</v>
      </c>
      <c r="R353" s="262">
        <v>0.14196</v>
      </c>
      <c r="S353" s="262">
        <v>0.13728000000000001</v>
      </c>
      <c r="T353" s="262">
        <v>0.1404</v>
      </c>
      <c r="U353" s="262">
        <v>0.10296000000000001</v>
      </c>
      <c r="V353" s="262">
        <v>0.156</v>
      </c>
      <c r="W353" s="262">
        <v>0.23244000000000001</v>
      </c>
      <c r="X353" s="262">
        <v>0.32604</v>
      </c>
      <c r="Y353" s="262">
        <v>0.27300000000000002</v>
      </c>
      <c r="Z353" s="262">
        <v>0.27300000000000002</v>
      </c>
      <c r="AA353" s="262">
        <v>0.21060000000000001</v>
      </c>
      <c r="AB353" s="262">
        <v>0.21839999999999998</v>
      </c>
      <c r="AC353" s="262">
        <v>0.31979999999999997</v>
      </c>
      <c r="AD353" s="262">
        <v>8.1119999999999998E-2</v>
      </c>
      <c r="AE353" s="262">
        <v>8.1119999999999998E-2</v>
      </c>
      <c r="AF353" s="262">
        <v>7.3319999999999996E-2</v>
      </c>
      <c r="AG353" s="262">
        <v>0.1326</v>
      </c>
      <c r="AH353" s="262">
        <v>0.27767999999999998</v>
      </c>
      <c r="AI353" s="262">
        <v>0.16224</v>
      </c>
      <c r="AJ353" s="262">
        <v>0.15912000000000001</v>
      </c>
      <c r="AK353" s="262">
        <v>0.1716</v>
      </c>
      <c r="AL353" s="262">
        <v>0.15912000000000001</v>
      </c>
      <c r="AM353" s="262">
        <v>0.10919999999999999</v>
      </c>
      <c r="AN353" s="262">
        <v>8.7360000000000007E-2</v>
      </c>
      <c r="AO353" s="262">
        <v>0.17939999999999998</v>
      </c>
      <c r="AP353" s="262">
        <v>0.15443999999999999</v>
      </c>
      <c r="AQ353" s="262">
        <v>0.26207999999999998</v>
      </c>
      <c r="AR353" s="262">
        <v>0.27144000000000001</v>
      </c>
      <c r="AS353" s="262">
        <v>0.26207999999999998</v>
      </c>
      <c r="AT353" s="262">
        <v>0.22619999999999998</v>
      </c>
      <c r="AU353" s="262">
        <v>0.15912000000000001</v>
      </c>
      <c r="AV353" s="262">
        <v>0.12324</v>
      </c>
      <c r="AW353" s="262">
        <v>0.26988000000000001</v>
      </c>
      <c r="AX353" s="262">
        <v>0.12168000000000001</v>
      </c>
      <c r="AY353" s="262">
        <v>0.1326</v>
      </c>
      <c r="AZ353" s="262">
        <v>0.15443999999999999</v>
      </c>
      <c r="BA353" s="262">
        <v>0.10919999999999999</v>
      </c>
      <c r="BB353" s="262">
        <v>4.836E-2</v>
      </c>
      <c r="BC353" s="262">
        <v>8.7360000000000007E-2</v>
      </c>
      <c r="BD353" s="262">
        <v>8.7360000000000007E-2</v>
      </c>
      <c r="BE353" s="262">
        <v>8.7360000000000007E-2</v>
      </c>
      <c r="BF353" s="262">
        <v>0.13572000000000001</v>
      </c>
      <c r="BG353" s="262">
        <v>0.17784</v>
      </c>
      <c r="BH353" s="262">
        <v>0.15912000000000001</v>
      </c>
      <c r="BI353" s="262">
        <v>0.12636</v>
      </c>
      <c r="BJ353" s="262">
        <v>0.23399999999999999</v>
      </c>
      <c r="BK353" s="262">
        <v>0.31979999999999997</v>
      </c>
      <c r="BL353" s="262">
        <v>0.29327999999999999</v>
      </c>
      <c r="BM353" s="262">
        <v>0.16692000000000001</v>
      </c>
      <c r="BN353" s="262">
        <v>0.15756000000000001</v>
      </c>
      <c r="BO353" s="262">
        <v>0.12324</v>
      </c>
      <c r="BP353" s="262">
        <v>8.1119999999999998E-2</v>
      </c>
    </row>
    <row r="354" spans="2:68" x14ac:dyDescent="0.25">
      <c r="B354" s="261"/>
      <c r="C354" s="261" t="s">
        <v>848</v>
      </c>
      <c r="D354" s="255">
        <f t="shared" si="27"/>
        <v>2.0412546279397197E-2</v>
      </c>
      <c r="E354" s="260">
        <f t="shared" si="25"/>
        <v>391.45140000000004</v>
      </c>
      <c r="F354" s="255">
        <f t="shared" si="28"/>
        <v>2.006380534553949E-2</v>
      </c>
      <c r="G354" s="260">
        <f t="shared" si="26"/>
        <v>1038408.2647999999</v>
      </c>
      <c r="H354" s="255">
        <f t="shared" si="29"/>
        <v>-0.14313729398741348</v>
      </c>
      <c r="I354" s="260">
        <f t="shared" si="30"/>
        <v>101.73815947599012</v>
      </c>
      <c r="J354" s="262">
        <v>0</v>
      </c>
      <c r="K354" s="262">
        <v>1.5800000000000002E-2</v>
      </c>
      <c r="L354" s="262">
        <v>1.5800000000000002E-2</v>
      </c>
      <c r="M354" s="262">
        <v>1.6E-2</v>
      </c>
      <c r="N354" s="262">
        <v>1.66E-2</v>
      </c>
      <c r="O354" s="262">
        <v>1.0400000000000001E-2</v>
      </c>
      <c r="P354" s="262">
        <v>3.1600000000000003E-2</v>
      </c>
      <c r="Q354" s="262">
        <v>1.6E-2</v>
      </c>
      <c r="R354" s="262">
        <v>2.0400000000000001E-2</v>
      </c>
      <c r="S354" s="262">
        <v>1.0800000000000001E-2</v>
      </c>
      <c r="T354" s="262">
        <v>1.18E-2</v>
      </c>
      <c r="U354" s="262">
        <v>1.18E-2</v>
      </c>
      <c r="V354" s="262">
        <v>1.18E-2</v>
      </c>
      <c r="W354" s="262">
        <v>2.12E-2</v>
      </c>
      <c r="X354" s="262">
        <v>3.44E-2</v>
      </c>
      <c r="Y354" s="262">
        <v>3.6600000000000001E-2</v>
      </c>
      <c r="Z354" s="262">
        <v>3.6400000000000002E-2</v>
      </c>
      <c r="AA354" s="262">
        <v>1.9400000000000001E-2</v>
      </c>
      <c r="AB354" s="262">
        <v>3.44E-2</v>
      </c>
      <c r="AC354" s="262">
        <v>5.16E-2</v>
      </c>
      <c r="AD354" s="262">
        <v>6.1999999999999998E-3</v>
      </c>
      <c r="AE354" s="262">
        <v>6.4000000000000003E-3</v>
      </c>
      <c r="AF354" s="262">
        <v>6.4000000000000003E-3</v>
      </c>
      <c r="AG354" s="262">
        <v>1.54E-2</v>
      </c>
      <c r="AH354" s="262">
        <v>4.0399999999999998E-2</v>
      </c>
      <c r="AI354" s="262">
        <v>6.6000000000000008E-3</v>
      </c>
      <c r="AJ354" s="262">
        <v>1.06E-2</v>
      </c>
      <c r="AK354" s="262">
        <v>3.4799999999999998E-2</v>
      </c>
      <c r="AL354" s="262">
        <v>7.6E-3</v>
      </c>
      <c r="AM354" s="262">
        <v>1.2E-2</v>
      </c>
      <c r="AN354" s="262">
        <v>1.2E-2</v>
      </c>
      <c r="AO354" s="262">
        <v>0.03</v>
      </c>
      <c r="AP354" s="262">
        <v>2.06E-2</v>
      </c>
      <c r="AQ354" s="262">
        <v>3.7000000000000005E-2</v>
      </c>
      <c r="AR354" s="262">
        <v>3.7000000000000005E-2</v>
      </c>
      <c r="AS354" s="262">
        <v>3.8399999999999997E-2</v>
      </c>
      <c r="AT354" s="262">
        <v>1.84E-2</v>
      </c>
      <c r="AU354" s="262">
        <v>1.3000000000000001E-2</v>
      </c>
      <c r="AV354" s="262">
        <v>1.2E-2</v>
      </c>
      <c r="AW354" s="262">
        <v>5.8400000000000001E-2</v>
      </c>
      <c r="AX354" s="262">
        <v>1.1599999999999999E-2</v>
      </c>
      <c r="AY354" s="262">
        <v>2.4E-2</v>
      </c>
      <c r="AZ354" s="262">
        <v>2.3199999999999998E-2</v>
      </c>
      <c r="BA354" s="262">
        <v>1.4800000000000001E-2</v>
      </c>
      <c r="BB354" s="262">
        <v>5.6000000000000008E-3</v>
      </c>
      <c r="BC354" s="262">
        <v>2.0800000000000003E-2</v>
      </c>
      <c r="BD354" s="262">
        <v>1.2800000000000001E-2</v>
      </c>
      <c r="BE354" s="262">
        <v>1.2200000000000001E-2</v>
      </c>
      <c r="BF354" s="262">
        <v>9.5999999999999992E-3</v>
      </c>
      <c r="BG354" s="262">
        <v>2.0400000000000001E-2</v>
      </c>
      <c r="BH354" s="262">
        <v>1.6399999999999998E-2</v>
      </c>
      <c r="BI354" s="262">
        <v>2.4199999999999999E-2</v>
      </c>
      <c r="BJ354" s="262">
        <v>4.4200000000000003E-2</v>
      </c>
      <c r="BK354" s="262">
        <v>6.6400000000000001E-2</v>
      </c>
      <c r="BL354" s="262">
        <v>0.11320000000000001</v>
      </c>
      <c r="BM354" s="262">
        <v>1.3000000000000001E-2</v>
      </c>
      <c r="BN354" s="262">
        <v>1.1599999999999999E-2</v>
      </c>
      <c r="BO354" s="262">
        <v>1.78E-2</v>
      </c>
      <c r="BP354" s="262">
        <v>2.4799999999999999E-2</v>
      </c>
    </row>
    <row r="355" spans="2:68" x14ac:dyDescent="0.25">
      <c r="B355" s="261"/>
      <c r="C355" s="261" t="s">
        <v>849</v>
      </c>
      <c r="D355" s="255">
        <f t="shared" si="27"/>
        <v>7.4753923971424118E-3</v>
      </c>
      <c r="E355" s="260">
        <f t="shared" si="25"/>
        <v>143.35560000000004</v>
      </c>
      <c r="F355" s="255">
        <f t="shared" si="28"/>
        <v>8.3990760552059406E-3</v>
      </c>
      <c r="G355" s="260">
        <f t="shared" si="26"/>
        <v>434696.70095999999</v>
      </c>
      <c r="H355" s="255">
        <f t="shared" si="29"/>
        <v>-0.37612904112626094</v>
      </c>
      <c r="I355" s="260">
        <f t="shared" si="30"/>
        <v>89.002556328907062</v>
      </c>
      <c r="J355" s="262">
        <v>0</v>
      </c>
      <c r="K355" s="262">
        <v>1.984E-2</v>
      </c>
      <c r="L355" s="262">
        <v>2.1760000000000002E-2</v>
      </c>
      <c r="M355" s="262">
        <v>9.5999999999999992E-3</v>
      </c>
      <c r="N355" s="262">
        <v>1.6079999999999997E-2</v>
      </c>
      <c r="O355" s="262">
        <v>9.5999999999999992E-3</v>
      </c>
      <c r="P355" s="262">
        <v>9.1199999999999996E-3</v>
      </c>
      <c r="Q355" s="262">
        <v>9.5999999999999992E-3</v>
      </c>
      <c r="R355" s="262">
        <v>9.5999999999999992E-3</v>
      </c>
      <c r="S355" s="262">
        <v>1.2400000000000001E-2</v>
      </c>
      <c r="T355" s="262">
        <v>5.28E-3</v>
      </c>
      <c r="U355" s="262">
        <v>8.8000000000000005E-3</v>
      </c>
      <c r="V355" s="262">
        <v>2.232E-2</v>
      </c>
      <c r="W355" s="262">
        <v>1.32E-2</v>
      </c>
      <c r="X355" s="262">
        <v>1.32E-2</v>
      </c>
      <c r="Y355" s="262">
        <v>7.0400000000000003E-3</v>
      </c>
      <c r="Z355" s="262">
        <v>1.8800000000000001E-2</v>
      </c>
      <c r="AA355" s="262">
        <v>3.3600000000000001E-3</v>
      </c>
      <c r="AB355" s="262">
        <v>8.8800000000000007E-3</v>
      </c>
      <c r="AC355" s="262">
        <v>1.0480000000000001E-2</v>
      </c>
      <c r="AD355" s="262">
        <v>6.5599999999999999E-3</v>
      </c>
      <c r="AE355" s="262">
        <v>6.5599999999999999E-3</v>
      </c>
      <c r="AF355" s="262">
        <v>6.2400000000000008E-3</v>
      </c>
      <c r="AG355" s="262">
        <v>5.5199999999999997E-3</v>
      </c>
      <c r="AH355" s="262">
        <v>8.4800000000000014E-3</v>
      </c>
      <c r="AI355" s="262">
        <v>4.4000000000000003E-3</v>
      </c>
      <c r="AJ355" s="262">
        <v>8.4000000000000012E-3</v>
      </c>
      <c r="AK355" s="262">
        <v>6.5599999999999999E-3</v>
      </c>
      <c r="AL355" s="262">
        <v>5.1200000000000004E-3</v>
      </c>
      <c r="AM355" s="262">
        <v>6.5599999999999999E-3</v>
      </c>
      <c r="AN355" s="262">
        <v>6.5599999999999999E-3</v>
      </c>
      <c r="AO355" s="262">
        <v>5.0400000000000002E-3</v>
      </c>
      <c r="AP355" s="262">
        <v>2.48E-3</v>
      </c>
      <c r="AQ355" s="262">
        <v>2.512E-2</v>
      </c>
      <c r="AR355" s="262">
        <v>2.2239999999999999E-2</v>
      </c>
      <c r="AS355" s="262">
        <v>2.2239999999999999E-2</v>
      </c>
      <c r="AT355" s="262">
        <v>4.3200000000000001E-3</v>
      </c>
      <c r="AU355" s="262">
        <v>5.0400000000000002E-3</v>
      </c>
      <c r="AV355" s="262">
        <v>2.32E-3</v>
      </c>
      <c r="AW355" s="262">
        <v>3.7599999999999999E-3</v>
      </c>
      <c r="AX355" s="262">
        <v>7.92E-3</v>
      </c>
      <c r="AY355" s="262">
        <v>7.92E-3</v>
      </c>
      <c r="AZ355" s="262">
        <v>1.0400000000000001E-2</v>
      </c>
      <c r="BA355" s="262">
        <v>2.64E-3</v>
      </c>
      <c r="BB355" s="262">
        <v>7.92E-3</v>
      </c>
      <c r="BC355" s="262">
        <v>5.4400000000000004E-3</v>
      </c>
      <c r="BD355" s="262">
        <v>7.92E-3</v>
      </c>
      <c r="BE355" s="262">
        <v>7.92E-3</v>
      </c>
      <c r="BF355" s="262">
        <v>8.4800000000000014E-3</v>
      </c>
      <c r="BG355" s="262">
        <v>8.320000000000001E-3</v>
      </c>
      <c r="BH355" s="262">
        <v>8.320000000000001E-3</v>
      </c>
      <c r="BI355" s="262">
        <v>7.1200000000000005E-3</v>
      </c>
      <c r="BJ355" s="262">
        <v>1.4880000000000001E-2</v>
      </c>
      <c r="BK355" s="262">
        <v>7.92E-3</v>
      </c>
      <c r="BL355" s="262">
        <v>1.376E-2</v>
      </c>
      <c r="BM355" s="262">
        <v>2.5600000000000002E-3</v>
      </c>
      <c r="BN355" s="262">
        <v>7.92E-3</v>
      </c>
      <c r="BO355" s="262">
        <v>7.92E-3</v>
      </c>
      <c r="BP355" s="262">
        <v>7.28E-3</v>
      </c>
    </row>
    <row r="356" spans="2:68" x14ac:dyDescent="0.25">
      <c r="B356" s="261"/>
      <c r="C356" s="261" t="s">
        <v>850</v>
      </c>
      <c r="D356" s="255">
        <f t="shared" si="27"/>
        <v>1.2215295405955048E-2</v>
      </c>
      <c r="E356" s="260">
        <f t="shared" si="25"/>
        <v>234.25271999999995</v>
      </c>
      <c r="F356" s="255">
        <f t="shared" si="28"/>
        <v>1.2216364502959117E-2</v>
      </c>
      <c r="G356" s="260">
        <f t="shared" si="26"/>
        <v>632261.60976000002</v>
      </c>
      <c r="H356" s="255">
        <f t="shared" si="29"/>
        <v>-0.18797243231750788</v>
      </c>
      <c r="I356" s="260">
        <f t="shared" si="30"/>
        <v>99.991248648451759</v>
      </c>
      <c r="J356" s="262">
        <v>0</v>
      </c>
      <c r="K356" s="262">
        <v>0.13536000000000001</v>
      </c>
      <c r="L356" s="262">
        <v>3.1320000000000001E-2</v>
      </c>
      <c r="M356" s="262">
        <v>1.128E-2</v>
      </c>
      <c r="N356" s="262">
        <v>1.056E-2</v>
      </c>
      <c r="O356" s="262">
        <v>1.128E-2</v>
      </c>
      <c r="P356" s="262">
        <v>2.4119999999999999E-2</v>
      </c>
      <c r="Q356" s="262">
        <v>8.3999999999999995E-3</v>
      </c>
      <c r="R356" s="262">
        <v>1.188E-2</v>
      </c>
      <c r="S356" s="262">
        <v>7.4400000000000004E-3</v>
      </c>
      <c r="T356" s="262">
        <v>8.2799999999999992E-3</v>
      </c>
      <c r="U356" s="262">
        <v>8.2799999999999992E-3</v>
      </c>
      <c r="V356" s="262">
        <v>5.1599999999999997E-3</v>
      </c>
      <c r="W356" s="262">
        <v>2.0639999999999999E-2</v>
      </c>
      <c r="X356" s="262">
        <v>2.0639999999999999E-2</v>
      </c>
      <c r="Y356" s="262">
        <v>2.2800000000000001E-2</v>
      </c>
      <c r="Z356" s="262">
        <v>2.2440000000000002E-2</v>
      </c>
      <c r="AA356" s="262">
        <v>1.1040000000000001E-2</v>
      </c>
      <c r="AB356" s="262">
        <v>1.1040000000000001E-2</v>
      </c>
      <c r="AC356" s="262">
        <v>1.0800000000000001E-2</v>
      </c>
      <c r="AD356" s="262">
        <v>6.4800000000000005E-3</v>
      </c>
      <c r="AE356" s="262">
        <v>6.4800000000000005E-3</v>
      </c>
      <c r="AF356" s="262">
        <v>6.4800000000000005E-3</v>
      </c>
      <c r="AG356" s="262">
        <v>1.6320000000000001E-2</v>
      </c>
      <c r="AH356" s="262">
        <v>1.6320000000000001E-2</v>
      </c>
      <c r="AI356" s="262">
        <v>1.9200000000000002E-2</v>
      </c>
      <c r="AJ356" s="262">
        <v>8.8800000000000007E-3</v>
      </c>
      <c r="AK356" s="262">
        <v>1.2240000000000001E-2</v>
      </c>
      <c r="AL356" s="262">
        <v>2.4720000000000002E-2</v>
      </c>
      <c r="AM356" s="262">
        <v>5.1599999999999997E-3</v>
      </c>
      <c r="AN356" s="262">
        <v>5.1599999999999997E-3</v>
      </c>
      <c r="AO356" s="262">
        <v>1.3679999999999999E-2</v>
      </c>
      <c r="AP356" s="262">
        <v>1.14E-2</v>
      </c>
      <c r="AQ356" s="262">
        <v>2.0760000000000001E-2</v>
      </c>
      <c r="AR356" s="262">
        <v>4.8840000000000001E-2</v>
      </c>
      <c r="AS356" s="262">
        <v>2.58E-2</v>
      </c>
      <c r="AT356" s="262">
        <v>5.5200000000000006E-3</v>
      </c>
      <c r="AU356" s="262">
        <v>6.96E-3</v>
      </c>
      <c r="AV356" s="262">
        <v>6.96E-3</v>
      </c>
      <c r="AW356" s="262">
        <v>7.92E-3</v>
      </c>
      <c r="AX356" s="262">
        <v>7.3200000000000001E-3</v>
      </c>
      <c r="AY356" s="262">
        <v>8.5199999999999998E-3</v>
      </c>
      <c r="AZ356" s="262">
        <v>1.6799999999999999E-2</v>
      </c>
      <c r="BA356" s="262">
        <v>3.1200000000000004E-3</v>
      </c>
      <c r="BB356" s="262">
        <v>1.0319999999999999E-2</v>
      </c>
      <c r="BC356" s="262">
        <v>6.6000000000000008E-3</v>
      </c>
      <c r="BD356" s="262">
        <v>1.0319999999999999E-2</v>
      </c>
      <c r="BE356" s="262">
        <v>1.0319999999999999E-2</v>
      </c>
      <c r="BF356" s="262">
        <v>1.2840000000000001E-2</v>
      </c>
      <c r="BG356" s="262">
        <v>1.128E-2</v>
      </c>
      <c r="BH356" s="262">
        <v>1.128E-2</v>
      </c>
      <c r="BI356" s="262">
        <v>1.044E-2</v>
      </c>
      <c r="BJ356" s="262">
        <v>2.7960000000000002E-2</v>
      </c>
      <c r="BK356" s="262">
        <v>1.128E-2</v>
      </c>
      <c r="BL356" s="262">
        <v>5.0400000000000002E-3</v>
      </c>
      <c r="BM356" s="262">
        <v>9.9600000000000001E-3</v>
      </c>
      <c r="BN356" s="262">
        <v>2.1480000000000003E-2</v>
      </c>
      <c r="BO356" s="262">
        <v>1.2E-2</v>
      </c>
      <c r="BP356" s="262">
        <v>1.2E-2</v>
      </c>
    </row>
    <row r="357" spans="2:68" x14ac:dyDescent="0.25">
      <c r="B357" s="261"/>
      <c r="C357" s="261" t="s">
        <v>851</v>
      </c>
      <c r="D357" s="255">
        <f t="shared" si="27"/>
        <v>1.0286614173228348E-2</v>
      </c>
      <c r="E357" s="260">
        <f t="shared" si="25"/>
        <v>197.26640000000003</v>
      </c>
      <c r="F357" s="255">
        <f t="shared" si="28"/>
        <v>1.046680850850058E-2</v>
      </c>
      <c r="G357" s="260">
        <f t="shared" si="26"/>
        <v>541712.81440000003</v>
      </c>
      <c r="H357" s="255">
        <f t="shared" si="29"/>
        <v>-0.14066336777476829</v>
      </c>
      <c r="I357" s="260">
        <f t="shared" si="30"/>
        <v>98.278421401080493</v>
      </c>
      <c r="J357" s="262">
        <v>0</v>
      </c>
      <c r="K357" s="262">
        <v>0.12789999999999999</v>
      </c>
      <c r="L357" s="262">
        <v>1.7600000000000001E-2</v>
      </c>
      <c r="M357" s="262">
        <v>9.4999999999999998E-3</v>
      </c>
      <c r="N357" s="262">
        <v>2.23E-2</v>
      </c>
      <c r="O357" s="262">
        <v>2.1299999999999999E-2</v>
      </c>
      <c r="P357" s="262">
        <v>1.5600000000000001E-2</v>
      </c>
      <c r="Q357" s="262">
        <v>3.2199999999999999E-2</v>
      </c>
      <c r="R357" s="262">
        <v>1.2700000000000001E-2</v>
      </c>
      <c r="S357" s="262">
        <v>8.6E-3</v>
      </c>
      <c r="T357" s="262">
        <v>8.6E-3</v>
      </c>
      <c r="U357" s="262">
        <v>5.6000000000000008E-3</v>
      </c>
      <c r="V357" s="262">
        <v>9.4000000000000004E-3</v>
      </c>
      <c r="W357" s="262">
        <v>1.77E-2</v>
      </c>
      <c r="X357" s="262">
        <v>1.0700000000000001E-2</v>
      </c>
      <c r="Y357" s="262">
        <v>6.1999999999999998E-3</v>
      </c>
      <c r="Z357" s="262">
        <v>1.0500000000000001E-2</v>
      </c>
      <c r="AA357" s="262">
        <v>7.3000000000000001E-3</v>
      </c>
      <c r="AB357" s="262">
        <v>9.5999999999999992E-3</v>
      </c>
      <c r="AC357" s="262">
        <v>1.2800000000000001E-2</v>
      </c>
      <c r="AD357" s="262">
        <v>1.15E-2</v>
      </c>
      <c r="AE357" s="262">
        <v>7.4000000000000003E-3</v>
      </c>
      <c r="AF357" s="262">
        <v>7.1999999999999998E-3</v>
      </c>
      <c r="AG357" s="262">
        <v>7.7000000000000002E-3</v>
      </c>
      <c r="AH357" s="262">
        <v>4.0999999999999995E-3</v>
      </c>
      <c r="AI357" s="262">
        <v>6.9999999999999993E-3</v>
      </c>
      <c r="AJ357" s="262">
        <v>5.0000000000000001E-3</v>
      </c>
      <c r="AK357" s="262">
        <v>1.1000000000000001E-2</v>
      </c>
      <c r="AL357" s="262">
        <v>5.8999999999999999E-3</v>
      </c>
      <c r="AM357" s="262">
        <v>2.5000000000000001E-3</v>
      </c>
      <c r="AN357" s="262">
        <v>2.5000000000000001E-3</v>
      </c>
      <c r="AO357" s="262">
        <v>1.52E-2</v>
      </c>
      <c r="AP357" s="262">
        <v>9.0000000000000011E-3</v>
      </c>
      <c r="AQ357" s="262">
        <v>5.6999999999999993E-3</v>
      </c>
      <c r="AR357" s="262">
        <v>6.7000000000000002E-3</v>
      </c>
      <c r="AS357" s="262">
        <v>6.7000000000000002E-3</v>
      </c>
      <c r="AT357" s="262">
        <v>1.1200000000000002E-2</v>
      </c>
      <c r="AU357" s="262">
        <v>1.4199999999999999E-2</v>
      </c>
      <c r="AV357" s="262">
        <v>8.8999999999999999E-3</v>
      </c>
      <c r="AW357" s="262">
        <v>1.46E-2</v>
      </c>
      <c r="AX357" s="262">
        <v>8.3000000000000001E-3</v>
      </c>
      <c r="AY357" s="262">
        <v>8.3999999999999995E-3</v>
      </c>
      <c r="AZ357" s="262">
        <v>1.83E-2</v>
      </c>
      <c r="BA357" s="262">
        <v>1.03E-2</v>
      </c>
      <c r="BB357" s="262">
        <v>9.9000000000000008E-3</v>
      </c>
      <c r="BC357" s="262">
        <v>6.0000000000000001E-3</v>
      </c>
      <c r="BD357" s="262">
        <v>9.9000000000000008E-3</v>
      </c>
      <c r="BE357" s="262">
        <v>9.9000000000000008E-3</v>
      </c>
      <c r="BF357" s="262">
        <v>8.3999999999999995E-3</v>
      </c>
      <c r="BG357" s="262">
        <v>5.5000000000000005E-3</v>
      </c>
      <c r="BH357" s="262">
        <v>8.3999999999999995E-3</v>
      </c>
      <c r="BI357" s="262">
        <v>3.3000000000000004E-3</v>
      </c>
      <c r="BJ357" s="262">
        <v>1.7899999999999999E-2</v>
      </c>
      <c r="BK357" s="262">
        <v>1.3999999999999999E-2</v>
      </c>
      <c r="BL357" s="262">
        <v>1.9300000000000001E-2</v>
      </c>
      <c r="BM357" s="262">
        <v>1.15E-2</v>
      </c>
      <c r="BN357" s="262">
        <v>1.1399999999999999E-2</v>
      </c>
      <c r="BO357" s="262">
        <v>2.8000000000000004E-3</v>
      </c>
      <c r="BP357" s="262">
        <v>6.6000000000000008E-3</v>
      </c>
    </row>
    <row r="358" spans="2:68" x14ac:dyDescent="0.25">
      <c r="B358" s="261"/>
      <c r="C358" s="261" t="s">
        <v>852</v>
      </c>
      <c r="D358" s="255">
        <f t="shared" si="27"/>
        <v>0.11990168535224488</v>
      </c>
      <c r="E358" s="260">
        <f t="shared" si="25"/>
        <v>2299.3546200000001</v>
      </c>
      <c r="F358" s="255">
        <f t="shared" si="28"/>
        <v>0.12360770483873153</v>
      </c>
      <c r="G358" s="260">
        <f t="shared" si="26"/>
        <v>6397353.8462400017</v>
      </c>
      <c r="H358" s="255">
        <f t="shared" si="29"/>
        <v>-0.18316917580322287</v>
      </c>
      <c r="I358" s="260">
        <f t="shared" si="30"/>
        <v>97.001789256323605</v>
      </c>
      <c r="J358" s="262">
        <v>0</v>
      </c>
      <c r="K358" s="262">
        <v>0.27183000000000002</v>
      </c>
      <c r="L358" s="262">
        <v>0.16728000000000001</v>
      </c>
      <c r="M358" s="262">
        <v>0.12177</v>
      </c>
      <c r="N358" s="262">
        <v>0.14390999999999998</v>
      </c>
      <c r="O358" s="262">
        <v>0.123</v>
      </c>
      <c r="P358" s="262">
        <v>0.11193</v>
      </c>
      <c r="Q358" s="262">
        <v>0.15744</v>
      </c>
      <c r="R358" s="262">
        <v>0.123</v>
      </c>
      <c r="S358" s="262">
        <v>0.12177</v>
      </c>
      <c r="T358" s="262">
        <v>0.13898999999999997</v>
      </c>
      <c r="U358" s="262">
        <v>7.9950000000000007E-2</v>
      </c>
      <c r="V358" s="262">
        <v>0.13284000000000001</v>
      </c>
      <c r="W358" s="262">
        <v>0.1968</v>
      </c>
      <c r="X358" s="262">
        <v>0.1968</v>
      </c>
      <c r="Y358" s="262">
        <v>0.16481999999999999</v>
      </c>
      <c r="Z358" s="262">
        <v>0.23862</v>
      </c>
      <c r="AA358" s="262">
        <v>0.11931</v>
      </c>
      <c r="AB358" s="262">
        <v>0.16851000000000002</v>
      </c>
      <c r="AC358" s="262">
        <v>0.20909999999999998</v>
      </c>
      <c r="AD358" s="262">
        <v>9.5939999999999998E-2</v>
      </c>
      <c r="AE358" s="262">
        <v>8.1180000000000002E-2</v>
      </c>
      <c r="AF358" s="262">
        <v>9.7170000000000006E-2</v>
      </c>
      <c r="AG358" s="262">
        <v>0.123</v>
      </c>
      <c r="AH358" s="262">
        <v>0.123</v>
      </c>
      <c r="AI358" s="262">
        <v>0.13284000000000001</v>
      </c>
      <c r="AJ358" s="262">
        <v>0.10209</v>
      </c>
      <c r="AK358" s="262">
        <v>0.123</v>
      </c>
      <c r="AL358" s="262">
        <v>9.2249999999999999E-2</v>
      </c>
      <c r="AM358" s="262">
        <v>8.2409999999999997E-2</v>
      </c>
      <c r="AN358" s="262">
        <v>6.6420000000000007E-2</v>
      </c>
      <c r="AO358" s="262">
        <v>0.1353</v>
      </c>
      <c r="AP358" s="262">
        <v>0.13038</v>
      </c>
      <c r="AQ358" s="262">
        <v>0.15006</v>
      </c>
      <c r="AR358" s="262">
        <v>0.15867000000000001</v>
      </c>
      <c r="AS358" s="262">
        <v>0.15006</v>
      </c>
      <c r="AT358" s="262">
        <v>0.10700999999999999</v>
      </c>
      <c r="AU358" s="262">
        <v>0.13284000000000001</v>
      </c>
      <c r="AV358" s="262">
        <v>0.11070000000000001</v>
      </c>
      <c r="AW358" s="262">
        <v>0.12053999999999999</v>
      </c>
      <c r="AX358" s="262">
        <v>8.856E-2</v>
      </c>
      <c r="AY358" s="262">
        <v>0.12053999999999999</v>
      </c>
      <c r="AZ358" s="262">
        <v>0.13284000000000001</v>
      </c>
      <c r="BA358" s="262">
        <v>8.856E-2</v>
      </c>
      <c r="BB358" s="262">
        <v>4.428E-2</v>
      </c>
      <c r="BC358" s="262">
        <v>6.8880000000000011E-2</v>
      </c>
      <c r="BD358" s="262">
        <v>7.7490000000000003E-2</v>
      </c>
      <c r="BE358" s="262">
        <v>7.6259999999999994E-2</v>
      </c>
      <c r="BF358" s="262">
        <v>0.13898999999999997</v>
      </c>
      <c r="BG358" s="262">
        <v>0.12669</v>
      </c>
      <c r="BH358" s="262">
        <v>0.12915000000000001</v>
      </c>
      <c r="BI358" s="262">
        <v>0.11439000000000001</v>
      </c>
      <c r="BJ358" s="262">
        <v>0.13161</v>
      </c>
      <c r="BK358" s="262">
        <v>0.25584000000000001</v>
      </c>
      <c r="BL358" s="262">
        <v>0.20418</v>
      </c>
      <c r="BM358" s="262">
        <v>9.4710000000000003E-2</v>
      </c>
      <c r="BN358" s="262">
        <v>7.7490000000000003E-2</v>
      </c>
      <c r="BO358" s="262">
        <v>0.11561999999999999</v>
      </c>
      <c r="BP358" s="262">
        <v>0.12053999999999999</v>
      </c>
    </row>
    <row r="359" spans="2:68" x14ac:dyDescent="0.25">
      <c r="B359" s="261" t="s">
        <v>853</v>
      </c>
      <c r="C359" s="261" t="s">
        <v>854</v>
      </c>
      <c r="D359" s="255">
        <f t="shared" si="27"/>
        <v>0.57288950096469704</v>
      </c>
      <c r="E359" s="260">
        <f t="shared" si="25"/>
        <v>10986.301959999995</v>
      </c>
      <c r="F359" s="255">
        <f t="shared" si="28"/>
        <v>0.5667089016966379</v>
      </c>
      <c r="G359" s="260">
        <f t="shared" si="26"/>
        <v>29330189.219980001</v>
      </c>
      <c r="H359" s="255">
        <f t="shared" si="29"/>
        <v>3.9095280715831938E-2</v>
      </c>
      <c r="I359" s="260">
        <f t="shared" si="30"/>
        <v>101.09061270249249</v>
      </c>
      <c r="J359" s="262">
        <v>0.6013400000000001</v>
      </c>
      <c r="K359" s="262">
        <v>0.61820000000000008</v>
      </c>
      <c r="L359" s="262">
        <v>0.6013400000000001</v>
      </c>
      <c r="M359" s="262">
        <v>0.50580000000000003</v>
      </c>
      <c r="N359" s="262">
        <v>0.57886000000000004</v>
      </c>
      <c r="O359" s="262">
        <v>0.65192000000000005</v>
      </c>
      <c r="P359" s="262">
        <v>0.59010000000000007</v>
      </c>
      <c r="Q359" s="262">
        <v>0.58448000000000011</v>
      </c>
      <c r="R359" s="262">
        <v>0.64629999999999999</v>
      </c>
      <c r="S359" s="262">
        <v>0.54514000000000007</v>
      </c>
      <c r="T359" s="262">
        <v>0.52827999999999997</v>
      </c>
      <c r="U359" s="262">
        <v>0.41026000000000001</v>
      </c>
      <c r="V359" s="262">
        <v>0.50580000000000003</v>
      </c>
      <c r="W359" s="262">
        <v>0.65754000000000001</v>
      </c>
      <c r="X359" s="262">
        <v>0.69688000000000005</v>
      </c>
      <c r="Y359" s="262">
        <v>0.68564000000000003</v>
      </c>
      <c r="Z359" s="262">
        <v>0.69688000000000005</v>
      </c>
      <c r="AA359" s="262">
        <v>0.68564000000000003</v>
      </c>
      <c r="AB359" s="262">
        <v>0.69688000000000005</v>
      </c>
      <c r="AC359" s="262">
        <v>0.68002000000000007</v>
      </c>
      <c r="AD359" s="262">
        <v>0.48894000000000004</v>
      </c>
      <c r="AE359" s="262">
        <v>0.48894000000000004</v>
      </c>
      <c r="AF359" s="262">
        <v>0.48894000000000004</v>
      </c>
      <c r="AG359" s="262">
        <v>0.53952</v>
      </c>
      <c r="AH359" s="262">
        <v>0.59010000000000007</v>
      </c>
      <c r="AI359" s="262">
        <v>0.59010000000000007</v>
      </c>
      <c r="AJ359" s="262">
        <v>0.53390000000000004</v>
      </c>
      <c r="AK359" s="262">
        <v>0.59010000000000007</v>
      </c>
      <c r="AL359" s="262">
        <v>0.59572000000000014</v>
      </c>
      <c r="AM359" s="262">
        <v>0.39902000000000004</v>
      </c>
      <c r="AN359" s="262">
        <v>0.34844000000000003</v>
      </c>
      <c r="AO359" s="262">
        <v>0.64068000000000003</v>
      </c>
      <c r="AP359" s="262">
        <v>0.63505999999999996</v>
      </c>
      <c r="AQ359" s="262">
        <v>0.71936000000000011</v>
      </c>
      <c r="AR359" s="262">
        <v>0.71374000000000004</v>
      </c>
      <c r="AS359" s="262">
        <v>0.70812000000000008</v>
      </c>
      <c r="AT359" s="262">
        <v>0.62382000000000015</v>
      </c>
      <c r="AU359" s="262">
        <v>0.54514000000000007</v>
      </c>
      <c r="AV359" s="262">
        <v>0.56200000000000006</v>
      </c>
      <c r="AW359" s="262">
        <v>0.5563800000000001</v>
      </c>
      <c r="AX359" s="262">
        <v>0.55076000000000003</v>
      </c>
      <c r="AY359" s="262">
        <v>0.6013400000000001</v>
      </c>
      <c r="AZ359" s="262">
        <v>0.5563800000000001</v>
      </c>
      <c r="BA359" s="262">
        <v>0.5114200000000001</v>
      </c>
      <c r="BB359" s="262">
        <v>0.29224000000000006</v>
      </c>
      <c r="BC359" s="262">
        <v>0.29786000000000007</v>
      </c>
      <c r="BD359" s="262">
        <v>0.46646000000000004</v>
      </c>
      <c r="BE359" s="262">
        <v>0.46084000000000003</v>
      </c>
      <c r="BF359" s="262">
        <v>0.59572000000000014</v>
      </c>
      <c r="BG359" s="262">
        <v>0.59010000000000007</v>
      </c>
      <c r="BH359" s="262">
        <v>0.59010000000000007</v>
      </c>
      <c r="BI359" s="262">
        <v>0.57886000000000004</v>
      </c>
      <c r="BJ359" s="262">
        <v>0.58448000000000011</v>
      </c>
      <c r="BK359" s="262">
        <v>0.60696000000000006</v>
      </c>
      <c r="BL359" s="262">
        <v>0.58448000000000011</v>
      </c>
      <c r="BM359" s="262">
        <v>0.59010000000000007</v>
      </c>
      <c r="BN359" s="262">
        <v>0.59010000000000007</v>
      </c>
      <c r="BO359" s="262">
        <v>0.52827999999999997</v>
      </c>
      <c r="BP359" s="262">
        <v>0.51704000000000006</v>
      </c>
    </row>
    <row r="360" spans="2:68" x14ac:dyDescent="0.25">
      <c r="B360" s="261" t="s">
        <v>431</v>
      </c>
      <c r="C360" t="s">
        <v>855</v>
      </c>
      <c r="D360" s="255">
        <f t="shared" si="27"/>
        <v>5.128411638942483E-2</v>
      </c>
      <c r="E360" s="260">
        <f t="shared" ref="E360:E423" si="31">SUMPRODUCT($J$2:$BP$2,J360:BP360)</f>
        <v>983.47550000000001</v>
      </c>
      <c r="F360" s="255">
        <f t="shared" si="28"/>
        <v>5.0118388619136596E-2</v>
      </c>
      <c r="G360" s="260">
        <f t="shared" ref="G360:G423" si="32">SUMPRODUCT($J$3:$BP$3,J360:BP360)</f>
        <v>2593892.2385000004</v>
      </c>
      <c r="H360" s="255">
        <f t="shared" si="29"/>
        <v>0.37516749000001287</v>
      </c>
      <c r="I360" s="260">
        <f t="shared" si="30"/>
        <v>102.32594822460659</v>
      </c>
      <c r="J360" s="262">
        <v>0</v>
      </c>
      <c r="K360" s="262">
        <v>4.6000000000000006E-2</v>
      </c>
      <c r="L360" s="262">
        <v>4.9500000000000002E-2</v>
      </c>
      <c r="M360" s="262">
        <v>4.9000000000000002E-2</v>
      </c>
      <c r="N360" s="262">
        <v>4.9000000000000002E-2</v>
      </c>
      <c r="O360" s="262">
        <v>4.9000000000000002E-2</v>
      </c>
      <c r="P360" s="262">
        <v>5.3000000000000005E-2</v>
      </c>
      <c r="Q360" s="262">
        <v>4.9000000000000002E-2</v>
      </c>
      <c r="R360" s="262">
        <v>4.9000000000000002E-2</v>
      </c>
      <c r="S360" s="262">
        <v>7.0999999999999994E-2</v>
      </c>
      <c r="T360" s="262">
        <v>4.9500000000000002E-2</v>
      </c>
      <c r="U360" s="262">
        <v>3.9000000000000007E-2</v>
      </c>
      <c r="V360" s="262">
        <v>0.05</v>
      </c>
      <c r="W360" s="262">
        <v>0.05</v>
      </c>
      <c r="X360" s="262">
        <v>0.05</v>
      </c>
      <c r="Y360" s="262">
        <v>0.05</v>
      </c>
      <c r="Z360" s="262">
        <v>0.05</v>
      </c>
      <c r="AA360" s="262">
        <v>0.05</v>
      </c>
      <c r="AB360" s="262">
        <v>4.2000000000000003E-2</v>
      </c>
      <c r="AC360" s="262">
        <v>7.3999999999999996E-2</v>
      </c>
      <c r="AD360" s="262">
        <v>4.7500000000000001E-2</v>
      </c>
      <c r="AE360" s="262">
        <v>5.5000000000000007E-2</v>
      </c>
      <c r="AF360" s="262">
        <v>5.5000000000000007E-2</v>
      </c>
      <c r="AG360" s="262">
        <v>6.8500000000000005E-2</v>
      </c>
      <c r="AH360" s="262">
        <v>4.4500000000000005E-2</v>
      </c>
      <c r="AI360" s="262">
        <v>5.6000000000000008E-2</v>
      </c>
      <c r="AJ360" s="262">
        <v>5.6000000000000008E-2</v>
      </c>
      <c r="AK360" s="262">
        <v>5.6000000000000008E-2</v>
      </c>
      <c r="AL360" s="262">
        <v>5.6000000000000008E-2</v>
      </c>
      <c r="AM360" s="262">
        <v>5.3000000000000005E-2</v>
      </c>
      <c r="AN360" s="262">
        <v>3.7500000000000006E-2</v>
      </c>
      <c r="AO360" s="262">
        <v>4.4000000000000004E-2</v>
      </c>
      <c r="AP360" s="262">
        <v>6.7500000000000004E-2</v>
      </c>
      <c r="AQ360" s="262">
        <v>4.0500000000000008E-2</v>
      </c>
      <c r="AR360" s="262">
        <v>4.0500000000000008E-2</v>
      </c>
      <c r="AS360" s="262">
        <v>4.0500000000000008E-2</v>
      </c>
      <c r="AT360" s="262">
        <v>3.2500000000000001E-2</v>
      </c>
      <c r="AU360" s="262">
        <v>5.0500000000000003E-2</v>
      </c>
      <c r="AV360" s="262">
        <v>5.1000000000000004E-2</v>
      </c>
      <c r="AW360" s="262">
        <v>2.5500000000000002E-2</v>
      </c>
      <c r="AX360" s="262">
        <v>5.7499999999999996E-2</v>
      </c>
      <c r="AY360" s="262">
        <v>5.7999999999999996E-2</v>
      </c>
      <c r="AZ360" s="262">
        <v>5.7999999999999996E-2</v>
      </c>
      <c r="BA360" s="262">
        <v>6.9999999999999993E-2</v>
      </c>
      <c r="BB360" s="262">
        <v>0.03</v>
      </c>
      <c r="BC360" s="262">
        <v>3.3500000000000002E-2</v>
      </c>
      <c r="BD360" s="262">
        <v>3.3000000000000002E-2</v>
      </c>
      <c r="BE360" s="262">
        <v>3.3500000000000002E-2</v>
      </c>
      <c r="BF360" s="262">
        <v>4.6000000000000006E-2</v>
      </c>
      <c r="BG360" s="262">
        <v>4.2500000000000003E-2</v>
      </c>
      <c r="BH360" s="262">
        <v>4.6000000000000006E-2</v>
      </c>
      <c r="BI360" s="262">
        <v>6.4000000000000001E-2</v>
      </c>
      <c r="BJ360" s="262">
        <v>0.05</v>
      </c>
      <c r="BK360" s="262">
        <v>2.3000000000000003E-2</v>
      </c>
      <c r="BL360" s="262">
        <v>3.6499999999999998E-2</v>
      </c>
      <c r="BM360" s="262">
        <v>4.1000000000000002E-2</v>
      </c>
      <c r="BN360" s="262">
        <v>4.6000000000000006E-2</v>
      </c>
      <c r="BO360" s="262">
        <v>4.8500000000000001E-2</v>
      </c>
      <c r="BP360" s="262">
        <v>3.0499999999999999E-2</v>
      </c>
    </row>
    <row r="361" spans="2:68" x14ac:dyDescent="0.25">
      <c r="B361" s="261"/>
      <c r="C361" t="s">
        <v>856</v>
      </c>
      <c r="D361" s="255">
        <f t="shared" si="27"/>
        <v>0.22188933618397039</v>
      </c>
      <c r="E361" s="260">
        <f t="shared" si="31"/>
        <v>4255.1718000000001</v>
      </c>
      <c r="F361" s="255">
        <f t="shared" si="28"/>
        <v>0.22152235410866133</v>
      </c>
      <c r="G361" s="260">
        <f t="shared" si="32"/>
        <v>11464955.8936</v>
      </c>
      <c r="H361" s="255">
        <f t="shared" si="29"/>
        <v>0.16703396377554253</v>
      </c>
      <c r="I361" s="260">
        <f t="shared" si="30"/>
        <v>100.16566367614939</v>
      </c>
      <c r="J361" s="262">
        <v>0</v>
      </c>
      <c r="K361" s="262">
        <v>0.25519999999999998</v>
      </c>
      <c r="L361" s="262">
        <v>0.18039999999999998</v>
      </c>
      <c r="M361" s="262">
        <v>0.24200000000000002</v>
      </c>
      <c r="N361" s="262">
        <v>0.23980000000000001</v>
      </c>
      <c r="O361" s="262">
        <v>0.26179999999999998</v>
      </c>
      <c r="P361" s="262">
        <v>0.16500000000000001</v>
      </c>
      <c r="Q361" s="262">
        <v>0.28160000000000002</v>
      </c>
      <c r="R361" s="262">
        <v>0.23100000000000001</v>
      </c>
      <c r="S361" s="262">
        <v>0.23100000000000001</v>
      </c>
      <c r="T361" s="262">
        <v>0.24420000000000003</v>
      </c>
      <c r="U361" s="262">
        <v>0.2112</v>
      </c>
      <c r="V361" s="262">
        <v>0.20899999999999999</v>
      </c>
      <c r="W361" s="262">
        <v>0.23980000000000001</v>
      </c>
      <c r="X361" s="262">
        <v>0.20020000000000002</v>
      </c>
      <c r="Y361" s="262">
        <v>0.26400000000000001</v>
      </c>
      <c r="Z361" s="262">
        <v>0.24640000000000004</v>
      </c>
      <c r="AA361" s="262">
        <v>0.23980000000000001</v>
      </c>
      <c r="AB361" s="262">
        <v>0.2596</v>
      </c>
      <c r="AC361" s="262">
        <v>0.21559999999999999</v>
      </c>
      <c r="AD361" s="262">
        <v>0.154</v>
      </c>
      <c r="AE361" s="262">
        <v>0.19359999999999999</v>
      </c>
      <c r="AF361" s="262">
        <v>0.18479999999999999</v>
      </c>
      <c r="AG361" s="262">
        <v>0.2266</v>
      </c>
      <c r="AH361" s="262">
        <v>0.23320000000000002</v>
      </c>
      <c r="AI361" s="262">
        <v>0.22440000000000002</v>
      </c>
      <c r="AJ361" s="262">
        <v>0.21559999999999999</v>
      </c>
      <c r="AK361" s="262">
        <v>0.22440000000000002</v>
      </c>
      <c r="AL361" s="262">
        <v>0.25079999999999997</v>
      </c>
      <c r="AM361" s="262">
        <v>0.21559999999999999</v>
      </c>
      <c r="AN361" s="262">
        <v>0.1298</v>
      </c>
      <c r="AO361" s="262">
        <v>0.23540000000000003</v>
      </c>
      <c r="AP361" s="262">
        <v>0.23540000000000003</v>
      </c>
      <c r="AQ361" s="262">
        <v>0.31240000000000001</v>
      </c>
      <c r="AR361" s="262">
        <v>0.2288</v>
      </c>
      <c r="AS361" s="262">
        <v>0.1958</v>
      </c>
      <c r="AT361" s="262">
        <v>0.28600000000000003</v>
      </c>
      <c r="AU361" s="262">
        <v>0.19359999999999999</v>
      </c>
      <c r="AV361" s="262">
        <v>0.20899999999999999</v>
      </c>
      <c r="AW361" s="262">
        <v>0.24420000000000003</v>
      </c>
      <c r="AX361" s="262">
        <v>0.21559999999999999</v>
      </c>
      <c r="AY361" s="262">
        <v>0.2024</v>
      </c>
      <c r="AZ361" s="262">
        <v>0.1958</v>
      </c>
      <c r="BA361" s="262">
        <v>0.2024</v>
      </c>
      <c r="BB361" s="262">
        <v>0.13639999999999999</v>
      </c>
      <c r="BC361" s="262">
        <v>0.1188</v>
      </c>
      <c r="BD361" s="262">
        <v>0.16720000000000002</v>
      </c>
      <c r="BE361" s="262">
        <v>0.19139999999999999</v>
      </c>
      <c r="BF361" s="262">
        <v>0.24420000000000003</v>
      </c>
      <c r="BG361" s="262">
        <v>0.2288</v>
      </c>
      <c r="BH361" s="262">
        <v>0.25739999999999996</v>
      </c>
      <c r="BI361" s="262">
        <v>0.22</v>
      </c>
      <c r="BJ361" s="262">
        <v>0.19359999999999999</v>
      </c>
      <c r="BK361" s="262">
        <v>0.26619999999999999</v>
      </c>
      <c r="BL361" s="262">
        <v>0.23760000000000001</v>
      </c>
      <c r="BM361" s="262">
        <v>0.22</v>
      </c>
      <c r="BN361" s="262">
        <v>0.2112</v>
      </c>
      <c r="BO361" s="262">
        <v>0.2024</v>
      </c>
      <c r="BP361" s="262">
        <v>0.18479999999999999</v>
      </c>
    </row>
    <row r="362" spans="2:68" x14ac:dyDescent="0.25">
      <c r="B362" s="261"/>
      <c r="C362" t="s">
        <v>857</v>
      </c>
      <c r="D362" s="255">
        <f t="shared" si="27"/>
        <v>0.13321599415967045</v>
      </c>
      <c r="E362" s="260">
        <f t="shared" si="31"/>
        <v>2554.6831200000001</v>
      </c>
      <c r="F362" s="255">
        <f t="shared" si="28"/>
        <v>0.1336985090238102</v>
      </c>
      <c r="G362" s="260">
        <f t="shared" si="32"/>
        <v>6919606.4440800035</v>
      </c>
      <c r="H362" s="255">
        <f t="shared" si="29"/>
        <v>5.1048776740458372E-2</v>
      </c>
      <c r="I362" s="260">
        <f t="shared" si="30"/>
        <v>99.639102284937366</v>
      </c>
      <c r="J362" s="262">
        <v>0</v>
      </c>
      <c r="K362" s="262">
        <v>0.22572</v>
      </c>
      <c r="L362" s="262">
        <v>0.25872000000000001</v>
      </c>
      <c r="M362" s="262">
        <v>0.11484000000000001</v>
      </c>
      <c r="N362" s="262">
        <v>0.14124</v>
      </c>
      <c r="O362" s="262">
        <v>0.15972</v>
      </c>
      <c r="P362" s="262">
        <v>0.1386</v>
      </c>
      <c r="Q362" s="262">
        <v>0.1386</v>
      </c>
      <c r="R362" s="262">
        <v>0.1386</v>
      </c>
      <c r="S362" s="262">
        <v>0.12012</v>
      </c>
      <c r="T362" s="262">
        <v>0.12012</v>
      </c>
      <c r="U362" s="262">
        <v>0.10428000000000001</v>
      </c>
      <c r="V362" s="262">
        <v>0.12012</v>
      </c>
      <c r="W362" s="262">
        <v>9.7680000000000003E-2</v>
      </c>
      <c r="X362" s="262">
        <v>0.1716</v>
      </c>
      <c r="Y362" s="262">
        <v>0.13200000000000001</v>
      </c>
      <c r="Z362" s="262">
        <v>0.15179999999999999</v>
      </c>
      <c r="AA362" s="262">
        <v>0.18215999999999999</v>
      </c>
      <c r="AB362" s="262">
        <v>0.16368000000000002</v>
      </c>
      <c r="AC362" s="262">
        <v>0.13992000000000002</v>
      </c>
      <c r="AD362" s="262">
        <v>0.12276000000000001</v>
      </c>
      <c r="AE362" s="262">
        <v>0.13596</v>
      </c>
      <c r="AF362" s="262">
        <v>0.13596</v>
      </c>
      <c r="AG362" s="262">
        <v>0.13464000000000001</v>
      </c>
      <c r="AH362" s="262">
        <v>9.9000000000000005E-2</v>
      </c>
      <c r="AI362" s="262">
        <v>0.15708</v>
      </c>
      <c r="AJ362" s="262">
        <v>0.15443999999999999</v>
      </c>
      <c r="AK362" s="262">
        <v>0.15179999999999999</v>
      </c>
      <c r="AL362" s="262">
        <v>0.15179999999999999</v>
      </c>
      <c r="AM362" s="262">
        <v>9.7680000000000003E-2</v>
      </c>
      <c r="AN362" s="262">
        <v>9.7680000000000003E-2</v>
      </c>
      <c r="AO362" s="262">
        <v>0.14915999999999999</v>
      </c>
      <c r="AP362" s="262">
        <v>0.14520000000000002</v>
      </c>
      <c r="AQ362" s="262">
        <v>0.18084000000000003</v>
      </c>
      <c r="AR362" s="262">
        <v>9.3719999999999998E-2</v>
      </c>
      <c r="AS362" s="262">
        <v>0.14915999999999999</v>
      </c>
      <c r="AT362" s="262">
        <v>0.13200000000000001</v>
      </c>
      <c r="AU362" s="262">
        <v>0.11220000000000001</v>
      </c>
      <c r="AV362" s="262">
        <v>0.12276000000000001</v>
      </c>
      <c r="AW362" s="262">
        <v>0.17424000000000001</v>
      </c>
      <c r="AX362" s="262">
        <v>0.12276000000000001</v>
      </c>
      <c r="AY362" s="262">
        <v>0.12672</v>
      </c>
      <c r="AZ362" s="262">
        <v>0.13200000000000001</v>
      </c>
      <c r="BA362" s="262">
        <v>0.12672</v>
      </c>
      <c r="BB362" s="262">
        <v>7.5240000000000001E-2</v>
      </c>
      <c r="BC362" s="262">
        <v>8.8440000000000005E-2</v>
      </c>
      <c r="BD362" s="262">
        <v>8.8440000000000005E-2</v>
      </c>
      <c r="BE362" s="262">
        <v>8.8440000000000005E-2</v>
      </c>
      <c r="BF362" s="262">
        <v>0.12936</v>
      </c>
      <c r="BG362" s="262">
        <v>0.16896</v>
      </c>
      <c r="BH362" s="262">
        <v>0.11748</v>
      </c>
      <c r="BI362" s="262">
        <v>0.12672</v>
      </c>
      <c r="BJ362" s="262">
        <v>0.12672</v>
      </c>
      <c r="BK362" s="262">
        <v>0.10032000000000001</v>
      </c>
      <c r="BL362" s="262">
        <v>0.17292000000000002</v>
      </c>
      <c r="BM362" s="262">
        <v>0.12672</v>
      </c>
      <c r="BN362" s="262">
        <v>0.10560000000000001</v>
      </c>
      <c r="BO362" s="262">
        <v>0.11616</v>
      </c>
      <c r="BP362" s="262">
        <v>0.10956</v>
      </c>
    </row>
    <row r="363" spans="2:68" x14ac:dyDescent="0.25">
      <c r="B363" s="261"/>
      <c r="C363" t="s">
        <v>858</v>
      </c>
      <c r="D363" s="255">
        <f t="shared" si="27"/>
        <v>7.9071549251707757E-2</v>
      </c>
      <c r="E363" s="260">
        <f t="shared" si="31"/>
        <v>1516.3550999999998</v>
      </c>
      <c r="F363" s="255">
        <f t="shared" si="28"/>
        <v>7.9277375981590292E-2</v>
      </c>
      <c r="G363" s="260">
        <f t="shared" si="32"/>
        <v>4103024.37714</v>
      </c>
      <c r="H363" s="255">
        <f t="shared" si="29"/>
        <v>-7.5060973100333411E-2</v>
      </c>
      <c r="I363" s="260">
        <f t="shared" si="30"/>
        <v>99.74037141449999</v>
      </c>
      <c r="J363" s="262">
        <v>0</v>
      </c>
      <c r="K363" s="262">
        <v>5.6939999999999998E-2</v>
      </c>
      <c r="L363" s="262">
        <v>7.9560000000000006E-2</v>
      </c>
      <c r="M363" s="262">
        <v>7.4880000000000002E-2</v>
      </c>
      <c r="N363" s="262">
        <v>9.0479999999999991E-2</v>
      </c>
      <c r="O363" s="262">
        <v>8.7360000000000007E-2</v>
      </c>
      <c r="P363" s="262">
        <v>9.5159999999999995E-2</v>
      </c>
      <c r="Q363" s="262">
        <v>0.10841999999999999</v>
      </c>
      <c r="R363" s="262">
        <v>0.12168000000000001</v>
      </c>
      <c r="S363" s="262">
        <v>6.6299999999999998E-2</v>
      </c>
      <c r="T363" s="262">
        <v>7.0980000000000001E-2</v>
      </c>
      <c r="U363" s="262">
        <v>7.2540000000000007E-2</v>
      </c>
      <c r="V363" s="262">
        <v>7.2540000000000007E-2</v>
      </c>
      <c r="W363" s="262">
        <v>0.12558</v>
      </c>
      <c r="X363" s="262">
        <v>0.13103999999999999</v>
      </c>
      <c r="Y363" s="262">
        <v>0.12558</v>
      </c>
      <c r="Z363" s="262">
        <v>0.12558</v>
      </c>
      <c r="AA363" s="262">
        <v>0.11231999999999999</v>
      </c>
      <c r="AB363" s="262">
        <v>0.11699999999999999</v>
      </c>
      <c r="AC363" s="262">
        <v>0.15365999999999999</v>
      </c>
      <c r="AD363" s="262">
        <v>5.772E-2</v>
      </c>
      <c r="AE363" s="262">
        <v>6.5519999999999995E-2</v>
      </c>
      <c r="AF363" s="262">
        <v>6.318E-2</v>
      </c>
      <c r="AG363" s="262">
        <v>7.4880000000000002E-2</v>
      </c>
      <c r="AH363" s="262">
        <v>7.6439999999999994E-2</v>
      </c>
      <c r="AI363" s="262">
        <v>8.4240000000000009E-2</v>
      </c>
      <c r="AJ363" s="262">
        <v>6.1620000000000001E-2</v>
      </c>
      <c r="AK363" s="262">
        <v>0.10841999999999999</v>
      </c>
      <c r="AL363" s="262">
        <v>7.8E-2</v>
      </c>
      <c r="AM363" s="262">
        <v>4.3680000000000004E-2</v>
      </c>
      <c r="AN363" s="262">
        <v>9.5159999999999995E-2</v>
      </c>
      <c r="AO363" s="262">
        <v>0.10374</v>
      </c>
      <c r="AP363" s="262">
        <v>8.1119999999999998E-2</v>
      </c>
      <c r="AQ363" s="262">
        <v>0.11699999999999999</v>
      </c>
      <c r="AR363" s="262">
        <v>0.19422</v>
      </c>
      <c r="AS363" s="262">
        <v>0.10919999999999999</v>
      </c>
      <c r="AT363" s="262">
        <v>8.2680000000000003E-2</v>
      </c>
      <c r="AU363" s="262">
        <v>7.1760000000000004E-2</v>
      </c>
      <c r="AV363" s="262">
        <v>6.0060000000000002E-2</v>
      </c>
      <c r="AW363" s="262">
        <v>7.0199999999999999E-2</v>
      </c>
      <c r="AX363" s="262">
        <v>5.1480000000000005E-2</v>
      </c>
      <c r="AY363" s="262">
        <v>9.0479999999999991E-2</v>
      </c>
      <c r="AZ363" s="262">
        <v>7.3319999999999996E-2</v>
      </c>
      <c r="BA363" s="262">
        <v>6.2400000000000004E-2</v>
      </c>
      <c r="BB363" s="262">
        <v>2.6520000000000002E-2</v>
      </c>
      <c r="BC363" s="262">
        <v>4.6800000000000001E-2</v>
      </c>
      <c r="BD363" s="262">
        <v>4.6800000000000001E-2</v>
      </c>
      <c r="BE363" s="262">
        <v>4.6800000000000001E-2</v>
      </c>
      <c r="BF363" s="262">
        <v>7.4880000000000002E-2</v>
      </c>
      <c r="BG363" s="262">
        <v>7.4880000000000002E-2</v>
      </c>
      <c r="BH363" s="262">
        <v>7.4880000000000002E-2</v>
      </c>
      <c r="BI363" s="262">
        <v>6.5519999999999995E-2</v>
      </c>
      <c r="BJ363" s="262">
        <v>9.2039999999999997E-2</v>
      </c>
      <c r="BK363" s="262">
        <v>0.10296000000000001</v>
      </c>
      <c r="BL363" s="262">
        <v>4.836E-2</v>
      </c>
      <c r="BM363" s="262">
        <v>6.9419999999999996E-2</v>
      </c>
      <c r="BN363" s="262">
        <v>4.9919999999999999E-2</v>
      </c>
      <c r="BO363" s="262">
        <v>4.9919999999999999E-2</v>
      </c>
      <c r="BP363" s="262">
        <v>4.9919999999999999E-2</v>
      </c>
    </row>
    <row r="364" spans="2:68" x14ac:dyDescent="0.25">
      <c r="B364" s="261"/>
      <c r="C364" t="s">
        <v>859</v>
      </c>
      <c r="D364" s="255">
        <f t="shared" si="27"/>
        <v>5.7424379725713105E-2</v>
      </c>
      <c r="E364" s="260">
        <f t="shared" si="31"/>
        <v>1101.2273300000002</v>
      </c>
      <c r="F364" s="255">
        <f t="shared" si="28"/>
        <v>5.9821364648065027E-2</v>
      </c>
      <c r="G364" s="260">
        <f t="shared" si="32"/>
        <v>3096072.6737699998</v>
      </c>
      <c r="H364" s="255">
        <f t="shared" si="29"/>
        <v>-0.19649727526476343</v>
      </c>
      <c r="I364" s="260">
        <f t="shared" si="30"/>
        <v>95.993095549635783</v>
      </c>
      <c r="J364" s="262">
        <v>0</v>
      </c>
      <c r="K364" s="262">
        <v>5.0149999999999993E-2</v>
      </c>
      <c r="L364" s="262">
        <v>6.3719999999999999E-2</v>
      </c>
      <c r="M364" s="262">
        <v>7.2569999999999996E-2</v>
      </c>
      <c r="N364" s="262">
        <v>5.9589999999999997E-2</v>
      </c>
      <c r="O364" s="262">
        <v>5.9589999999999997E-2</v>
      </c>
      <c r="P364" s="262">
        <v>5.9589999999999997E-2</v>
      </c>
      <c r="Q364" s="262">
        <v>3.8350000000000002E-2</v>
      </c>
      <c r="R364" s="262">
        <v>6.1949999999999998E-2</v>
      </c>
      <c r="S364" s="262">
        <v>4.6609999999999999E-2</v>
      </c>
      <c r="T364" s="262">
        <v>4.6019999999999998E-2</v>
      </c>
      <c r="U364" s="262">
        <v>3.5399999999999994E-2</v>
      </c>
      <c r="V364" s="262">
        <v>6.7849999999999994E-2</v>
      </c>
      <c r="W364" s="262">
        <v>9.4990000000000005E-2</v>
      </c>
      <c r="X364" s="262">
        <v>0.11327999999999999</v>
      </c>
      <c r="Y364" s="262">
        <v>9.4990000000000005E-2</v>
      </c>
      <c r="Z364" s="262">
        <v>9.4399999999999998E-2</v>
      </c>
      <c r="AA364" s="262">
        <v>8.9090000000000003E-2</v>
      </c>
      <c r="AB364" s="262">
        <v>8.7909999999999988E-2</v>
      </c>
      <c r="AC364" s="262">
        <v>9.2039999999999997E-2</v>
      </c>
      <c r="AD364" s="262">
        <v>4.0120000000000003E-2</v>
      </c>
      <c r="AE364" s="262">
        <v>5.3690000000000002E-2</v>
      </c>
      <c r="AF364" s="262">
        <v>2.6550000000000001E-2</v>
      </c>
      <c r="AG364" s="262">
        <v>4.3659999999999997E-2</v>
      </c>
      <c r="AH364" s="262">
        <v>7.3159999999999989E-2</v>
      </c>
      <c r="AI364" s="262">
        <v>7.9060000000000005E-2</v>
      </c>
      <c r="AJ364" s="262">
        <v>5.1329999999999994E-2</v>
      </c>
      <c r="AK364" s="262">
        <v>5.2510000000000001E-2</v>
      </c>
      <c r="AL364" s="262">
        <v>5.2510000000000001E-2</v>
      </c>
      <c r="AM364" s="262">
        <v>5.7819999999999996E-2</v>
      </c>
      <c r="AN364" s="262">
        <v>5.7819999999999996E-2</v>
      </c>
      <c r="AO364" s="262">
        <v>7.0799999999999988E-2</v>
      </c>
      <c r="AP364" s="262">
        <v>7.4929999999999997E-2</v>
      </c>
      <c r="AQ364" s="262">
        <v>0.11740999999999999</v>
      </c>
      <c r="AR364" s="262">
        <v>0.12862000000000001</v>
      </c>
      <c r="AS364" s="262">
        <v>0.15162999999999999</v>
      </c>
      <c r="AT364" s="262">
        <v>1.2389999999999998E-2</v>
      </c>
      <c r="AU364" s="262">
        <v>6.4899999999999999E-2</v>
      </c>
      <c r="AV364" s="262">
        <v>5.7229999999999996E-2</v>
      </c>
      <c r="AW364" s="262">
        <v>5.7229999999999996E-2</v>
      </c>
      <c r="AX364" s="262">
        <v>3.304E-2</v>
      </c>
      <c r="AY364" s="262">
        <v>4.3069999999999997E-2</v>
      </c>
      <c r="AZ364" s="262">
        <v>4.3069999999999997E-2</v>
      </c>
      <c r="BA364" s="262">
        <v>4.3069999999999997E-2</v>
      </c>
      <c r="BB364" s="262">
        <v>1.4159999999999999E-2</v>
      </c>
      <c r="BC364" s="262">
        <v>4.2479999999999997E-2</v>
      </c>
      <c r="BD364" s="262">
        <v>5.2510000000000001E-2</v>
      </c>
      <c r="BE364" s="262">
        <v>3.8350000000000002E-2</v>
      </c>
      <c r="BF364" s="262">
        <v>4.8379999999999992E-2</v>
      </c>
      <c r="BG364" s="262">
        <v>5.3690000000000002E-2</v>
      </c>
      <c r="BH364" s="262">
        <v>3.7760000000000002E-2</v>
      </c>
      <c r="BI364" s="262">
        <v>5.3690000000000002E-2</v>
      </c>
      <c r="BJ364" s="262">
        <v>7.3159999999999989E-2</v>
      </c>
      <c r="BK364" s="262">
        <v>0.11033</v>
      </c>
      <c r="BL364" s="262">
        <v>8.0240000000000006E-2</v>
      </c>
      <c r="BM364" s="262">
        <v>6.9029999999999994E-2</v>
      </c>
      <c r="BN364" s="262">
        <v>6.3130000000000006E-2</v>
      </c>
      <c r="BO364" s="262">
        <v>5.8999999999999997E-2</v>
      </c>
      <c r="BP364" s="262">
        <v>4.7199999999999999E-2</v>
      </c>
    </row>
    <row r="365" spans="2:68" x14ac:dyDescent="0.25">
      <c r="B365" s="261"/>
      <c r="C365" t="s">
        <v>860</v>
      </c>
      <c r="D365" s="255">
        <f t="shared" ref="D365:D428" si="33">SUMPRODUCT($J$2:$BP$2,J365:BP365)/$I$2</f>
        <v>3.4859852948844965E-2</v>
      </c>
      <c r="E365" s="260">
        <f t="shared" si="31"/>
        <v>668.50739999999985</v>
      </c>
      <c r="F365" s="255">
        <f t="shared" ref="F365:F428" si="34">SUMPRODUCT($J$3:$BP$3,J365:BP365)/$I$3</f>
        <v>3.7344982086085859E-2</v>
      </c>
      <c r="G365" s="260">
        <f t="shared" si="32"/>
        <v>1932800.7513599996</v>
      </c>
      <c r="H365" s="255">
        <f t="shared" ref="H365:H428" si="35">CORREL($J$4:$BP$4,J365:BP365)</f>
        <v>-0.22707001725426001</v>
      </c>
      <c r="I365" s="260">
        <f t="shared" ref="I365:I428" si="36">D365/F365*100</f>
        <v>93.345480440953764</v>
      </c>
      <c r="J365" s="262">
        <v>0</v>
      </c>
      <c r="K365" s="262">
        <v>0.30851999999999996</v>
      </c>
      <c r="L365" s="262">
        <v>8.2079999999999986E-2</v>
      </c>
      <c r="M365" s="262">
        <v>4.1399999999999992E-2</v>
      </c>
      <c r="N365" s="262">
        <v>4.4639999999999999E-2</v>
      </c>
      <c r="O365" s="262">
        <v>4.2479999999999997E-2</v>
      </c>
      <c r="P365" s="262">
        <v>3.5999999999999997E-2</v>
      </c>
      <c r="Q365" s="262">
        <v>3.9239999999999997E-2</v>
      </c>
      <c r="R365" s="262">
        <v>5.3999999999999992E-2</v>
      </c>
      <c r="S365" s="262">
        <v>3.3839999999999995E-2</v>
      </c>
      <c r="T365" s="262">
        <v>3.8159999999999999E-2</v>
      </c>
      <c r="U365" s="262">
        <v>2.6279999999999998E-2</v>
      </c>
      <c r="V365" s="262">
        <v>4.1039999999999993E-2</v>
      </c>
      <c r="W365" s="262">
        <v>1.2599999999999998E-2</v>
      </c>
      <c r="X365" s="262">
        <v>6.9119999999999987E-2</v>
      </c>
      <c r="Y365" s="262">
        <v>5.6520000000000001E-2</v>
      </c>
      <c r="Z365" s="262">
        <v>5.1479999999999991E-2</v>
      </c>
      <c r="AA365" s="262">
        <v>5.7239999999999999E-2</v>
      </c>
      <c r="AB365" s="262">
        <v>5.2559999999999996E-2</v>
      </c>
      <c r="AC365" s="262">
        <v>5.2559999999999996E-2</v>
      </c>
      <c r="AD365" s="262">
        <v>2.3039999999999998E-2</v>
      </c>
      <c r="AE365" s="262">
        <v>7.1999999999999998E-3</v>
      </c>
      <c r="AF365" s="262">
        <v>2.2679999999999999E-2</v>
      </c>
      <c r="AG365" s="262">
        <v>5.7959999999999998E-2</v>
      </c>
      <c r="AH365" s="262">
        <v>0.10979999999999998</v>
      </c>
      <c r="AI365" s="262">
        <v>3.78E-2</v>
      </c>
      <c r="AJ365" s="262">
        <v>2.1959999999999997E-2</v>
      </c>
      <c r="AK365" s="262">
        <v>2.6999999999999996E-2</v>
      </c>
      <c r="AL365" s="262">
        <v>2.6999999999999996E-2</v>
      </c>
      <c r="AM365" s="262">
        <v>1.188E-2</v>
      </c>
      <c r="AN365" s="262">
        <v>1.188E-2</v>
      </c>
      <c r="AO365" s="262">
        <v>4.3919999999999994E-2</v>
      </c>
      <c r="AP365" s="262">
        <v>2.6279999999999998E-2</v>
      </c>
      <c r="AQ365" s="262">
        <v>4.7879999999999999E-2</v>
      </c>
      <c r="AR365" s="262">
        <v>0.10332</v>
      </c>
      <c r="AS365" s="262">
        <v>6.4079999999999998E-2</v>
      </c>
      <c r="AT365" s="262">
        <v>1.008E-2</v>
      </c>
      <c r="AU365" s="262">
        <v>3.3479999999999996E-2</v>
      </c>
      <c r="AV365" s="262">
        <v>3.3479999999999996E-2</v>
      </c>
      <c r="AW365" s="262">
        <v>4.4639999999999999E-2</v>
      </c>
      <c r="AX365" s="262">
        <v>2.844E-2</v>
      </c>
      <c r="AY365" s="262">
        <v>3.4199999999999994E-2</v>
      </c>
      <c r="AZ365" s="262">
        <v>2.7719999999999998E-2</v>
      </c>
      <c r="BA365" s="262">
        <v>2.0519999999999997E-2</v>
      </c>
      <c r="BB365" s="262">
        <v>2.6639999999999997E-2</v>
      </c>
      <c r="BC365" s="262">
        <v>2.6639999999999997E-2</v>
      </c>
      <c r="BD365" s="262">
        <v>2.5199999999999997E-2</v>
      </c>
      <c r="BE365" s="262">
        <v>2.6639999999999997E-2</v>
      </c>
      <c r="BF365" s="262">
        <v>5.1839999999999997E-2</v>
      </c>
      <c r="BG365" s="262">
        <v>3.5999999999999997E-2</v>
      </c>
      <c r="BH365" s="262">
        <v>2.844E-2</v>
      </c>
      <c r="BI365" s="262">
        <v>3.5279999999999999E-2</v>
      </c>
      <c r="BJ365" s="262">
        <v>4.752E-2</v>
      </c>
      <c r="BK365" s="262">
        <v>3.5279999999999999E-2</v>
      </c>
      <c r="BL365" s="262">
        <v>3.0239999999999996E-2</v>
      </c>
      <c r="BM365" s="262">
        <v>1.8359999999999998E-2</v>
      </c>
      <c r="BN365" s="262">
        <v>3.5999999999999997E-2</v>
      </c>
      <c r="BO365" s="262">
        <v>3.5999999999999997E-2</v>
      </c>
      <c r="BP365" s="262">
        <v>3.5999999999999997E-2</v>
      </c>
    </row>
    <row r="366" spans="2:68" x14ac:dyDescent="0.25">
      <c r="B366" s="261" t="s">
        <v>861</v>
      </c>
      <c r="C366" t="s">
        <v>862</v>
      </c>
      <c r="D366" s="255">
        <f t="shared" si="33"/>
        <v>0.2762950539709027</v>
      </c>
      <c r="E366" s="260">
        <f t="shared" si="31"/>
        <v>5298.5102500000012</v>
      </c>
      <c r="F366" s="255">
        <f t="shared" si="34"/>
        <v>0.2788284695190637</v>
      </c>
      <c r="G366" s="260">
        <f t="shared" si="32"/>
        <v>14430851.088499999</v>
      </c>
      <c r="H366" s="255">
        <f t="shared" si="35"/>
        <v>-5.5123683552156209E-2</v>
      </c>
      <c r="I366" s="260">
        <f t="shared" si="36"/>
        <v>99.091407146289342</v>
      </c>
      <c r="J366" s="262">
        <v>0</v>
      </c>
      <c r="K366" s="262">
        <v>0.38774999999999998</v>
      </c>
      <c r="L366" s="262">
        <v>0.29975000000000007</v>
      </c>
      <c r="M366" s="262">
        <v>0.26674999999999999</v>
      </c>
      <c r="N366" s="262">
        <v>0.30800000000000005</v>
      </c>
      <c r="O366" s="262">
        <v>0.28600000000000003</v>
      </c>
      <c r="P366" s="262">
        <v>0.28600000000000003</v>
      </c>
      <c r="Q366" s="262">
        <v>0.30525000000000008</v>
      </c>
      <c r="R366" s="262">
        <v>0.28600000000000003</v>
      </c>
      <c r="S366" s="262">
        <v>0.28600000000000003</v>
      </c>
      <c r="T366" s="262">
        <v>0.26950000000000002</v>
      </c>
      <c r="U366" s="262">
        <v>0.29425000000000007</v>
      </c>
      <c r="V366" s="262">
        <v>0.33550000000000002</v>
      </c>
      <c r="W366" s="262">
        <v>0.28050000000000003</v>
      </c>
      <c r="X366" s="262">
        <v>0.36025000000000007</v>
      </c>
      <c r="Y366" s="262">
        <v>0.34375</v>
      </c>
      <c r="Z366" s="262">
        <v>0.36300000000000004</v>
      </c>
      <c r="AA366" s="262">
        <v>0.34100000000000003</v>
      </c>
      <c r="AB366" s="262">
        <v>0.33550000000000002</v>
      </c>
      <c r="AC366" s="262">
        <v>0.35475000000000007</v>
      </c>
      <c r="AD366" s="262">
        <v>0.26124999999999998</v>
      </c>
      <c r="AE366" s="262">
        <v>0.26124999999999998</v>
      </c>
      <c r="AF366" s="262">
        <v>0.26124999999999998</v>
      </c>
      <c r="AG366" s="262">
        <v>0.26124999999999998</v>
      </c>
      <c r="AH366" s="262">
        <v>0.26124999999999998</v>
      </c>
      <c r="AI366" s="262">
        <v>0.26124999999999998</v>
      </c>
      <c r="AJ366" s="262">
        <v>0.25575000000000003</v>
      </c>
      <c r="AK366" s="262">
        <v>0.25850000000000001</v>
      </c>
      <c r="AL366" s="262">
        <v>0.25850000000000001</v>
      </c>
      <c r="AM366" s="262">
        <v>0.23100000000000001</v>
      </c>
      <c r="AN366" s="262">
        <v>0.20900000000000002</v>
      </c>
      <c r="AO366" s="262">
        <v>0.28875000000000006</v>
      </c>
      <c r="AP366" s="262">
        <v>0.27775000000000005</v>
      </c>
      <c r="AQ366" s="262">
        <v>0.40700000000000003</v>
      </c>
      <c r="AR366" s="262">
        <v>0.31624999999999998</v>
      </c>
      <c r="AS366" s="262">
        <v>0.37675000000000008</v>
      </c>
      <c r="AT366" s="262">
        <v>0.3795</v>
      </c>
      <c r="AU366" s="262">
        <v>0.29150000000000004</v>
      </c>
      <c r="AV366" s="262">
        <v>0.25575000000000003</v>
      </c>
      <c r="AW366" s="262">
        <v>0.33</v>
      </c>
      <c r="AX366" s="262">
        <v>0.27224999999999999</v>
      </c>
      <c r="AY366" s="262">
        <v>0.31900000000000001</v>
      </c>
      <c r="AZ366" s="262">
        <v>0.27224999999999999</v>
      </c>
      <c r="BA366" s="262">
        <v>0.23375000000000001</v>
      </c>
      <c r="BB366" s="262">
        <v>0.1925</v>
      </c>
      <c r="BC366" s="262">
        <v>0.20075000000000001</v>
      </c>
      <c r="BD366" s="262">
        <v>0.18975</v>
      </c>
      <c r="BE366" s="262">
        <v>0.20900000000000002</v>
      </c>
      <c r="BF366" s="262">
        <v>0.26674999999999999</v>
      </c>
      <c r="BG366" s="262">
        <v>0.26674999999999999</v>
      </c>
      <c r="BH366" s="262">
        <v>0.26674999999999999</v>
      </c>
      <c r="BI366" s="262">
        <v>0.26674999999999999</v>
      </c>
      <c r="BJ366" s="262">
        <v>0.29425000000000007</v>
      </c>
      <c r="BK366" s="262">
        <v>0.28325000000000006</v>
      </c>
      <c r="BL366" s="262">
        <v>0.24750000000000003</v>
      </c>
      <c r="BM366" s="262">
        <v>0.26674999999999999</v>
      </c>
      <c r="BN366" s="262">
        <v>0.23650000000000002</v>
      </c>
      <c r="BO366" s="262">
        <v>0.22550000000000001</v>
      </c>
      <c r="BP366" s="262">
        <v>0.26400000000000001</v>
      </c>
    </row>
    <row r="367" spans="2:68" x14ac:dyDescent="0.25">
      <c r="B367" s="261"/>
      <c r="C367" t="s">
        <v>863</v>
      </c>
      <c r="D367" s="255">
        <f t="shared" si="33"/>
        <v>3.2987332742347601E-2</v>
      </c>
      <c r="E367" s="260">
        <f t="shared" si="31"/>
        <v>632.59807999999998</v>
      </c>
      <c r="F367" s="255">
        <f t="shared" si="34"/>
        <v>3.162799341052993E-2</v>
      </c>
      <c r="G367" s="260">
        <f t="shared" si="32"/>
        <v>1636916.2873599997</v>
      </c>
      <c r="H367" s="255">
        <f t="shared" si="35"/>
        <v>-3.6707413058015947E-2</v>
      </c>
      <c r="I367" s="260">
        <f t="shared" si="36"/>
        <v>104.29789937721785</v>
      </c>
      <c r="J367" s="262">
        <v>0</v>
      </c>
      <c r="K367" s="262">
        <v>0.13600000000000001</v>
      </c>
      <c r="L367" s="262">
        <v>1.1519999999999999E-2</v>
      </c>
      <c r="M367" s="262">
        <v>2.784E-2</v>
      </c>
      <c r="N367" s="262">
        <v>2.0480000000000002E-2</v>
      </c>
      <c r="O367" s="262">
        <v>1.8239999999999999E-2</v>
      </c>
      <c r="P367" s="262">
        <v>2.4640000000000002E-2</v>
      </c>
      <c r="Q367" s="262">
        <v>2.1760000000000002E-2</v>
      </c>
      <c r="R367" s="262">
        <v>2.9440000000000001E-2</v>
      </c>
      <c r="S367" s="262">
        <v>2.8480000000000002E-2</v>
      </c>
      <c r="T367" s="262">
        <v>2.6880000000000001E-2</v>
      </c>
      <c r="U367" s="262">
        <v>2.4960000000000003E-2</v>
      </c>
      <c r="V367" s="262">
        <v>3.7440000000000001E-2</v>
      </c>
      <c r="W367" s="262">
        <v>2.4960000000000003E-2</v>
      </c>
      <c r="X367" s="262">
        <v>4.0320000000000002E-2</v>
      </c>
      <c r="Y367" s="262">
        <v>2.5920000000000002E-2</v>
      </c>
      <c r="Z367" s="262">
        <v>6.5920000000000006E-2</v>
      </c>
      <c r="AA367" s="262">
        <v>4.0320000000000002E-2</v>
      </c>
      <c r="AB367" s="262">
        <v>4.3840000000000004E-2</v>
      </c>
      <c r="AC367" s="262">
        <v>3.5520000000000003E-2</v>
      </c>
      <c r="AD367" s="262">
        <v>2.1440000000000001E-2</v>
      </c>
      <c r="AE367" s="262">
        <v>1.312E-2</v>
      </c>
      <c r="AF367" s="262">
        <v>2.1440000000000001E-2</v>
      </c>
      <c r="AG367" s="262">
        <v>3.1359999999999999E-2</v>
      </c>
      <c r="AH367" s="262">
        <v>4.768E-2</v>
      </c>
      <c r="AI367" s="262">
        <v>3.04E-2</v>
      </c>
      <c r="AJ367" s="262">
        <v>2.3359999999999999E-2</v>
      </c>
      <c r="AK367" s="262">
        <v>6.2079999999999996E-2</v>
      </c>
      <c r="AL367" s="262">
        <v>2.8800000000000003E-2</v>
      </c>
      <c r="AM367" s="262">
        <v>3.2320000000000002E-2</v>
      </c>
      <c r="AN367" s="262">
        <v>1.6960000000000003E-2</v>
      </c>
      <c r="AO367" s="262">
        <v>4.0640000000000003E-2</v>
      </c>
      <c r="AP367" s="262">
        <v>3.3920000000000006E-2</v>
      </c>
      <c r="AQ367" s="262">
        <v>3.8079999999999996E-2</v>
      </c>
      <c r="AR367" s="262">
        <v>1.536E-2</v>
      </c>
      <c r="AS367" s="262">
        <v>5.4079999999999996E-2</v>
      </c>
      <c r="AT367" s="262">
        <v>3.4880000000000001E-2</v>
      </c>
      <c r="AU367" s="262">
        <v>2.912E-2</v>
      </c>
      <c r="AV367" s="262">
        <v>2.3039999999999998E-2</v>
      </c>
      <c r="AW367" s="262">
        <v>4.3200000000000002E-2</v>
      </c>
      <c r="AX367" s="262">
        <v>2.912E-2</v>
      </c>
      <c r="AY367" s="262">
        <v>2.4320000000000001E-2</v>
      </c>
      <c r="AZ367" s="262">
        <v>3.8399999999999997E-2</v>
      </c>
      <c r="BA367" s="262">
        <v>2.912E-2</v>
      </c>
      <c r="BB367" s="262">
        <v>1.9519999999999999E-2</v>
      </c>
      <c r="BC367" s="262">
        <v>1.7600000000000001E-2</v>
      </c>
      <c r="BD367" s="262">
        <v>1.312E-2</v>
      </c>
      <c r="BE367" s="262">
        <v>2.6880000000000001E-2</v>
      </c>
      <c r="BF367" s="262">
        <v>3.2960000000000003E-2</v>
      </c>
      <c r="BG367" s="262">
        <v>3.2960000000000003E-2</v>
      </c>
      <c r="BH367" s="262">
        <v>3.2960000000000003E-2</v>
      </c>
      <c r="BI367" s="262">
        <v>2.656E-2</v>
      </c>
      <c r="BJ367" s="262">
        <v>4.3200000000000002E-2</v>
      </c>
      <c r="BK367" s="262">
        <v>5.8560000000000001E-2</v>
      </c>
      <c r="BL367" s="262">
        <v>8.7680000000000008E-2</v>
      </c>
      <c r="BM367" s="262">
        <v>3.0720000000000001E-2</v>
      </c>
      <c r="BN367" s="262">
        <v>2.4E-2</v>
      </c>
      <c r="BO367" s="262">
        <v>4.8960000000000004E-2</v>
      </c>
      <c r="BP367" s="262">
        <v>3.968E-2</v>
      </c>
    </row>
    <row r="368" spans="2:68" x14ac:dyDescent="0.25">
      <c r="B368" s="261"/>
      <c r="C368" t="s">
        <v>864</v>
      </c>
      <c r="D368" s="255">
        <f t="shared" si="33"/>
        <v>0.18380421807373415</v>
      </c>
      <c r="E368" s="260">
        <f t="shared" si="31"/>
        <v>3524.8134899999995</v>
      </c>
      <c r="F368" s="255">
        <f t="shared" si="34"/>
        <v>0.19120219328474575</v>
      </c>
      <c r="G368" s="260">
        <f t="shared" si="32"/>
        <v>9895726.8741100021</v>
      </c>
      <c r="H368" s="255">
        <f t="shared" si="35"/>
        <v>-0.17240755012527562</v>
      </c>
      <c r="I368" s="260">
        <f t="shared" si="36"/>
        <v>96.130810487098202</v>
      </c>
      <c r="J368" s="262">
        <v>0</v>
      </c>
      <c r="K368" s="262">
        <v>0.23188</v>
      </c>
      <c r="L368" s="262">
        <v>0.23749000000000001</v>
      </c>
      <c r="M368" s="262">
        <v>0.20196</v>
      </c>
      <c r="N368" s="262">
        <v>0.23188</v>
      </c>
      <c r="O368" s="262">
        <v>0.20196</v>
      </c>
      <c r="P368" s="262">
        <v>0.19261</v>
      </c>
      <c r="Q368" s="262">
        <v>0.20196</v>
      </c>
      <c r="R368" s="262">
        <v>0.20570000000000002</v>
      </c>
      <c r="S368" s="262">
        <v>0.20009000000000002</v>
      </c>
      <c r="T368" s="262">
        <v>0.20009000000000002</v>
      </c>
      <c r="U368" s="262">
        <v>0.19448000000000001</v>
      </c>
      <c r="V368" s="262">
        <v>0.20009000000000002</v>
      </c>
      <c r="W368" s="262">
        <v>0.22627</v>
      </c>
      <c r="X368" s="262">
        <v>0.23375000000000001</v>
      </c>
      <c r="Y368" s="262">
        <v>0.24871000000000001</v>
      </c>
      <c r="Z368" s="262">
        <v>0.23936000000000002</v>
      </c>
      <c r="AA368" s="262">
        <v>0.23375000000000001</v>
      </c>
      <c r="AB368" s="262">
        <v>0.23375000000000001</v>
      </c>
      <c r="AC368" s="262">
        <v>0.23375000000000001</v>
      </c>
      <c r="AD368" s="262">
        <v>0.18512999999999999</v>
      </c>
      <c r="AE368" s="262">
        <v>0.21878999999999998</v>
      </c>
      <c r="AF368" s="262">
        <v>0.18326000000000001</v>
      </c>
      <c r="AG368" s="262">
        <v>0.25431999999999999</v>
      </c>
      <c r="AH368" s="262">
        <v>0.15147000000000002</v>
      </c>
      <c r="AI368" s="262">
        <v>0.20009000000000002</v>
      </c>
      <c r="AJ368" s="262">
        <v>0.16081999999999999</v>
      </c>
      <c r="AK368" s="262">
        <v>0.20383000000000001</v>
      </c>
      <c r="AL368" s="262">
        <v>0.17391000000000001</v>
      </c>
      <c r="AM368" s="262">
        <v>0.16642999999999999</v>
      </c>
      <c r="AN368" s="262">
        <v>0.14399000000000001</v>
      </c>
      <c r="AO368" s="262">
        <v>0.19448000000000001</v>
      </c>
      <c r="AP368" s="262">
        <v>0.18512999999999999</v>
      </c>
      <c r="AQ368" s="262">
        <v>0.38896000000000003</v>
      </c>
      <c r="AR368" s="262">
        <v>0.27115</v>
      </c>
      <c r="AS368" s="262">
        <v>0.25058000000000002</v>
      </c>
      <c r="AT368" s="262">
        <v>0.17577999999999999</v>
      </c>
      <c r="AU368" s="262">
        <v>0.16456000000000001</v>
      </c>
      <c r="AV368" s="262">
        <v>0.14960000000000001</v>
      </c>
      <c r="AW368" s="262">
        <v>0.18139</v>
      </c>
      <c r="AX368" s="262">
        <v>0.16830000000000001</v>
      </c>
      <c r="AY368" s="262">
        <v>0.15895000000000001</v>
      </c>
      <c r="AZ368" s="262">
        <v>0.15708</v>
      </c>
      <c r="BA368" s="262">
        <v>0.14024999999999999</v>
      </c>
      <c r="BB368" s="262">
        <v>0.11594</v>
      </c>
      <c r="BC368" s="262">
        <v>0.11968000000000001</v>
      </c>
      <c r="BD368" s="262">
        <v>0.12342</v>
      </c>
      <c r="BE368" s="262">
        <v>0.15520999999999999</v>
      </c>
      <c r="BF368" s="262">
        <v>0.23000999999999999</v>
      </c>
      <c r="BG368" s="262">
        <v>0.19635</v>
      </c>
      <c r="BH368" s="262">
        <v>0.15895000000000001</v>
      </c>
      <c r="BI368" s="262">
        <v>0.18139</v>
      </c>
      <c r="BJ368" s="262">
        <v>0.19448000000000001</v>
      </c>
      <c r="BK368" s="262">
        <v>0.20196</v>
      </c>
      <c r="BL368" s="262">
        <v>0.20570000000000002</v>
      </c>
      <c r="BM368" s="262">
        <v>0.14399000000000001</v>
      </c>
      <c r="BN368" s="262">
        <v>0.14773</v>
      </c>
      <c r="BO368" s="262">
        <v>0.16830000000000001</v>
      </c>
      <c r="BP368" s="262">
        <v>0.15708</v>
      </c>
    </row>
    <row r="369" spans="2:68" x14ac:dyDescent="0.25">
      <c r="B369" s="261"/>
      <c r="C369" t="s">
        <v>865</v>
      </c>
      <c r="D369" s="255">
        <f t="shared" si="33"/>
        <v>0.22426779006101058</v>
      </c>
      <c r="E369" s="260">
        <f t="shared" si="31"/>
        <v>4300.78341</v>
      </c>
      <c r="F369" s="255">
        <f t="shared" si="34"/>
        <v>0.23700580307871844</v>
      </c>
      <c r="G369" s="260">
        <f t="shared" si="32"/>
        <v>12266306.440079996</v>
      </c>
      <c r="H369" s="255">
        <f t="shared" si="35"/>
        <v>-0.29937949210149278</v>
      </c>
      <c r="I369" s="260">
        <f t="shared" si="36"/>
        <v>94.625442562063739</v>
      </c>
      <c r="J369" s="262">
        <v>0</v>
      </c>
      <c r="K369" s="262">
        <v>0.39732000000000001</v>
      </c>
      <c r="L369" s="262">
        <v>0.39732000000000001</v>
      </c>
      <c r="M369" s="262">
        <v>0.25179000000000001</v>
      </c>
      <c r="N369" s="262">
        <v>0.28644000000000003</v>
      </c>
      <c r="O369" s="262">
        <v>0.21483000000000002</v>
      </c>
      <c r="P369" s="262">
        <v>0.24948000000000004</v>
      </c>
      <c r="Q369" s="262">
        <v>0.26102999999999998</v>
      </c>
      <c r="R369" s="262">
        <v>0.24948000000000004</v>
      </c>
      <c r="S369" s="262">
        <v>0.23331000000000002</v>
      </c>
      <c r="T369" s="262">
        <v>0.23331000000000002</v>
      </c>
      <c r="U369" s="262">
        <v>0.21021000000000001</v>
      </c>
      <c r="V369" s="262">
        <v>0.25179000000000001</v>
      </c>
      <c r="W369" s="262">
        <v>0.37191000000000002</v>
      </c>
      <c r="X369" s="262">
        <v>0.34650000000000003</v>
      </c>
      <c r="Y369" s="262">
        <v>0.37191000000000002</v>
      </c>
      <c r="Z369" s="262">
        <v>0.4158</v>
      </c>
      <c r="AA369" s="262">
        <v>0.27489000000000002</v>
      </c>
      <c r="AB369" s="262">
        <v>0.29106000000000004</v>
      </c>
      <c r="AC369" s="262">
        <v>0.36960000000000004</v>
      </c>
      <c r="AD369" s="262">
        <v>0.20559000000000002</v>
      </c>
      <c r="AE369" s="262">
        <v>0.24024000000000001</v>
      </c>
      <c r="AF369" s="262">
        <v>0.17787</v>
      </c>
      <c r="AG369" s="262">
        <v>0.24255000000000002</v>
      </c>
      <c r="AH369" s="262">
        <v>0.35343000000000002</v>
      </c>
      <c r="AI369" s="262">
        <v>0.25410000000000005</v>
      </c>
      <c r="AJ369" s="262">
        <v>0.21252000000000001</v>
      </c>
      <c r="AK369" s="262">
        <v>0.23331000000000002</v>
      </c>
      <c r="AL369" s="262">
        <v>0.28412999999999999</v>
      </c>
      <c r="AM369" s="262">
        <v>0.21714</v>
      </c>
      <c r="AN369" s="262">
        <v>0.21945000000000001</v>
      </c>
      <c r="AO369" s="262">
        <v>0.30954000000000004</v>
      </c>
      <c r="AP369" s="262">
        <v>0.20328000000000002</v>
      </c>
      <c r="AQ369" s="262">
        <v>0.45507000000000003</v>
      </c>
      <c r="AR369" s="262">
        <v>0.36960000000000004</v>
      </c>
      <c r="AS369" s="262">
        <v>0.35574</v>
      </c>
      <c r="AT369" s="262">
        <v>0.27027000000000001</v>
      </c>
      <c r="AU369" s="262">
        <v>0.21714</v>
      </c>
      <c r="AV369" s="262">
        <v>0.20097000000000001</v>
      </c>
      <c r="AW369" s="262">
        <v>0.27027000000000001</v>
      </c>
      <c r="AX369" s="262">
        <v>0.17325000000000002</v>
      </c>
      <c r="AY369" s="262">
        <v>0.17325000000000002</v>
      </c>
      <c r="AZ369" s="262">
        <v>0.18480000000000002</v>
      </c>
      <c r="BA369" s="262">
        <v>0.14322000000000001</v>
      </c>
      <c r="BB369" s="262">
        <v>0.14322000000000001</v>
      </c>
      <c r="BC369" s="262">
        <v>0.15708000000000003</v>
      </c>
      <c r="BD369" s="262">
        <v>0.14091000000000001</v>
      </c>
      <c r="BE369" s="262">
        <v>0.13166999999999998</v>
      </c>
      <c r="BF369" s="262">
        <v>0.23562000000000002</v>
      </c>
      <c r="BG369" s="262">
        <v>0.22638</v>
      </c>
      <c r="BH369" s="262">
        <v>0.21021000000000001</v>
      </c>
      <c r="BI369" s="262">
        <v>0.16170000000000001</v>
      </c>
      <c r="BJ369" s="262">
        <v>0.21021000000000001</v>
      </c>
      <c r="BK369" s="262">
        <v>0.28412999999999999</v>
      </c>
      <c r="BL369" s="262">
        <v>0.20097000000000001</v>
      </c>
      <c r="BM369" s="262">
        <v>0.17325000000000002</v>
      </c>
      <c r="BN369" s="262">
        <v>0.18480000000000002</v>
      </c>
      <c r="BO369" s="262">
        <v>0.17094000000000001</v>
      </c>
      <c r="BP369" s="262">
        <v>0.18711000000000003</v>
      </c>
    </row>
    <row r="370" spans="2:68" x14ac:dyDescent="0.25">
      <c r="B370" s="261"/>
      <c r="C370" t="s">
        <v>866</v>
      </c>
      <c r="D370" s="255">
        <f t="shared" si="33"/>
        <v>0.28503263284142472</v>
      </c>
      <c r="E370" s="260">
        <f t="shared" si="31"/>
        <v>5466.0708000000013</v>
      </c>
      <c r="F370" s="255">
        <f t="shared" si="34"/>
        <v>0.2926357794525391</v>
      </c>
      <c r="G370" s="260">
        <f t="shared" si="32"/>
        <v>15145452.556299997</v>
      </c>
      <c r="H370" s="255">
        <f t="shared" si="35"/>
        <v>-0.20868962965243679</v>
      </c>
      <c r="I370" s="260">
        <f t="shared" si="36"/>
        <v>97.401839711692702</v>
      </c>
      <c r="J370" s="262">
        <v>0</v>
      </c>
      <c r="K370" s="262">
        <v>0.60609999999999997</v>
      </c>
      <c r="L370" s="262">
        <v>0.28709999999999997</v>
      </c>
      <c r="M370" s="262">
        <v>0.27549999999999997</v>
      </c>
      <c r="N370" s="262">
        <v>0.31609999999999999</v>
      </c>
      <c r="O370" s="262">
        <v>0.28709999999999997</v>
      </c>
      <c r="P370" s="262">
        <v>0.28999999999999998</v>
      </c>
      <c r="Q370" s="262">
        <v>0.28709999999999997</v>
      </c>
      <c r="R370" s="262">
        <v>0.28709999999999997</v>
      </c>
      <c r="S370" s="262">
        <v>0.28709999999999997</v>
      </c>
      <c r="T370" s="262">
        <v>0.28709999999999997</v>
      </c>
      <c r="U370" s="262">
        <v>0.2349</v>
      </c>
      <c r="V370" s="262">
        <v>0.30449999999999999</v>
      </c>
      <c r="W370" s="262">
        <v>0.377</v>
      </c>
      <c r="X370" s="262">
        <v>0.44369999999999998</v>
      </c>
      <c r="Y370" s="262">
        <v>0.44369999999999998</v>
      </c>
      <c r="Z370" s="262">
        <v>0.53069999999999995</v>
      </c>
      <c r="AA370" s="262">
        <v>0.3654</v>
      </c>
      <c r="AB370" s="262">
        <v>0.39729999999999999</v>
      </c>
      <c r="AC370" s="262">
        <v>0.40309999999999996</v>
      </c>
      <c r="AD370" s="262">
        <v>0.2233</v>
      </c>
      <c r="AE370" s="262">
        <v>0.2349</v>
      </c>
      <c r="AF370" s="262">
        <v>0.2349</v>
      </c>
      <c r="AG370" s="262">
        <v>0.28999999999999998</v>
      </c>
      <c r="AH370" s="262">
        <v>0.40019999999999994</v>
      </c>
      <c r="AI370" s="262">
        <v>0.31030000000000002</v>
      </c>
      <c r="AJ370" s="262">
        <v>0.24649999999999997</v>
      </c>
      <c r="AK370" s="262">
        <v>0.26389999999999997</v>
      </c>
      <c r="AL370" s="262">
        <v>0.26679999999999998</v>
      </c>
      <c r="AM370" s="262">
        <v>0.21169999999999997</v>
      </c>
      <c r="AN370" s="262">
        <v>0.21169999999999997</v>
      </c>
      <c r="AO370" s="262">
        <v>0.33349999999999996</v>
      </c>
      <c r="AP370" s="262">
        <v>0.32480000000000003</v>
      </c>
      <c r="AQ370" s="262">
        <v>0.46399999999999997</v>
      </c>
      <c r="AR370" s="262">
        <v>0.4698</v>
      </c>
      <c r="AS370" s="262">
        <v>0.46399999999999997</v>
      </c>
      <c r="AT370" s="262">
        <v>0.28999999999999998</v>
      </c>
      <c r="AU370" s="262">
        <v>0.27259999999999995</v>
      </c>
      <c r="AV370" s="262">
        <v>0.25229999999999997</v>
      </c>
      <c r="AW370" s="262">
        <v>0.32769999999999994</v>
      </c>
      <c r="AX370" s="262">
        <v>0.26389999999999997</v>
      </c>
      <c r="AY370" s="262">
        <v>0.2697</v>
      </c>
      <c r="AZ370" s="262">
        <v>0.2697</v>
      </c>
      <c r="BA370" s="262">
        <v>0.2697</v>
      </c>
      <c r="BB370" s="262">
        <v>0.1537</v>
      </c>
      <c r="BC370" s="262">
        <v>0.16240000000000002</v>
      </c>
      <c r="BD370" s="262">
        <v>0.18559999999999999</v>
      </c>
      <c r="BE370" s="262">
        <v>0.1885</v>
      </c>
      <c r="BF370" s="262">
        <v>0.29289999999999999</v>
      </c>
      <c r="BG370" s="262">
        <v>0.31030000000000002</v>
      </c>
      <c r="BH370" s="262">
        <v>0.29289999999999999</v>
      </c>
      <c r="BI370" s="262">
        <v>0.28709999999999997</v>
      </c>
      <c r="BJ370" s="262">
        <v>0.35089999999999999</v>
      </c>
      <c r="BK370" s="262">
        <v>0.38279999999999997</v>
      </c>
      <c r="BL370" s="262">
        <v>0.28709999999999997</v>
      </c>
      <c r="BM370" s="262">
        <v>0.21749999999999997</v>
      </c>
      <c r="BN370" s="262">
        <v>0.27549999999999997</v>
      </c>
      <c r="BO370" s="262">
        <v>0.27549999999999997</v>
      </c>
      <c r="BP370" s="262">
        <v>0.2697</v>
      </c>
    </row>
    <row r="371" spans="2:68" x14ac:dyDescent="0.25">
      <c r="B371" s="261"/>
      <c r="C371" t="s">
        <v>867</v>
      </c>
      <c r="D371" s="255">
        <f t="shared" si="33"/>
        <v>5.0955800177295729E-2</v>
      </c>
      <c r="E371" s="260">
        <f t="shared" si="31"/>
        <v>977.17938000000026</v>
      </c>
      <c r="F371" s="255">
        <f t="shared" si="34"/>
        <v>5.1394456861229676E-2</v>
      </c>
      <c r="G371" s="260">
        <f t="shared" si="32"/>
        <v>2659935.5331900003</v>
      </c>
      <c r="H371" s="255">
        <f t="shared" si="35"/>
        <v>-5.4760387171845441E-2</v>
      </c>
      <c r="I371" s="260">
        <f t="shared" si="36"/>
        <v>99.146490281785901</v>
      </c>
      <c r="J371" s="262">
        <v>0</v>
      </c>
      <c r="K371" s="262">
        <v>5.7629999999999994E-2</v>
      </c>
      <c r="L371" s="262">
        <v>8.8229999999999989E-2</v>
      </c>
      <c r="M371" s="262">
        <v>5.9669999999999994E-2</v>
      </c>
      <c r="N371" s="262">
        <v>5.0489999999999993E-2</v>
      </c>
      <c r="O371" s="262">
        <v>4.0800000000000003E-2</v>
      </c>
      <c r="P371" s="262">
        <v>5.0489999999999993E-2</v>
      </c>
      <c r="Q371" s="262">
        <v>5.7120000000000004E-2</v>
      </c>
      <c r="R371" s="262">
        <v>5.0489999999999993E-2</v>
      </c>
      <c r="S371" s="262">
        <v>5.0489999999999993E-2</v>
      </c>
      <c r="T371" s="262">
        <v>5.0489999999999993E-2</v>
      </c>
      <c r="U371" s="262">
        <v>5.0489999999999993E-2</v>
      </c>
      <c r="V371" s="262">
        <v>5.5079999999999997E-2</v>
      </c>
      <c r="W371" s="262">
        <v>5.0489999999999993E-2</v>
      </c>
      <c r="X371" s="262">
        <v>6.5790000000000001E-2</v>
      </c>
      <c r="Y371" s="262">
        <v>5.7120000000000004E-2</v>
      </c>
      <c r="Z371" s="262">
        <v>5.7120000000000004E-2</v>
      </c>
      <c r="AA371" s="262">
        <v>5.2019999999999997E-2</v>
      </c>
      <c r="AB371" s="262">
        <v>5.7120000000000004E-2</v>
      </c>
      <c r="AC371" s="262">
        <v>6.9870000000000002E-2</v>
      </c>
      <c r="AD371" s="262">
        <v>4.6919999999999996E-2</v>
      </c>
      <c r="AE371" s="262">
        <v>4.6919999999999996E-2</v>
      </c>
      <c r="AF371" s="262">
        <v>4.6919999999999996E-2</v>
      </c>
      <c r="AG371" s="262">
        <v>6.2729999999999994E-2</v>
      </c>
      <c r="AH371" s="262">
        <v>9.486E-2</v>
      </c>
      <c r="AI371" s="262">
        <v>4.9469999999999993E-2</v>
      </c>
      <c r="AJ371" s="262">
        <v>4.1819999999999996E-2</v>
      </c>
      <c r="AK371" s="262">
        <v>4.3859999999999996E-2</v>
      </c>
      <c r="AL371" s="262">
        <v>3.2129999999999999E-2</v>
      </c>
      <c r="AM371" s="262">
        <v>4.4879999999999996E-2</v>
      </c>
      <c r="AN371" s="262">
        <v>4.4879999999999996E-2</v>
      </c>
      <c r="AO371" s="262">
        <v>6.1199999999999991E-2</v>
      </c>
      <c r="AP371" s="262">
        <v>6.0689999999999994E-2</v>
      </c>
      <c r="AQ371" s="262">
        <v>4.3859999999999996E-2</v>
      </c>
      <c r="AR371" s="262">
        <v>6.017999999999999E-2</v>
      </c>
      <c r="AS371" s="262">
        <v>5.6610000000000001E-2</v>
      </c>
      <c r="AT371" s="262">
        <v>4.437E-2</v>
      </c>
      <c r="AU371" s="262">
        <v>4.437E-2</v>
      </c>
      <c r="AV371" s="262">
        <v>4.437E-2</v>
      </c>
      <c r="AW371" s="262">
        <v>6.7320000000000005E-2</v>
      </c>
      <c r="AX371" s="262">
        <v>4.3859999999999996E-2</v>
      </c>
      <c r="AY371" s="262">
        <v>5.915999999999999E-2</v>
      </c>
      <c r="AZ371" s="262">
        <v>5.355E-2</v>
      </c>
      <c r="BA371" s="262">
        <v>1.2749999999999999E-2</v>
      </c>
      <c r="BB371" s="262">
        <v>2.9069999999999995E-2</v>
      </c>
      <c r="BC371" s="262">
        <v>2.4479999999999998E-2</v>
      </c>
      <c r="BD371" s="262">
        <v>2.9069999999999995E-2</v>
      </c>
      <c r="BE371" s="262">
        <v>2.9069999999999995E-2</v>
      </c>
      <c r="BF371" s="262">
        <v>5.6610000000000001E-2</v>
      </c>
      <c r="BG371" s="262">
        <v>6.2729999999999994E-2</v>
      </c>
      <c r="BH371" s="262">
        <v>5.3039999999999997E-2</v>
      </c>
      <c r="BI371" s="262">
        <v>5.7629999999999994E-2</v>
      </c>
      <c r="BJ371" s="262">
        <v>8.5679999999999992E-2</v>
      </c>
      <c r="BK371" s="262">
        <v>6.1199999999999991E-2</v>
      </c>
      <c r="BL371" s="262">
        <v>7.9049999999999995E-2</v>
      </c>
      <c r="BM371" s="262">
        <v>5.5079999999999997E-2</v>
      </c>
      <c r="BN371" s="262">
        <v>3.1619999999999995E-2</v>
      </c>
      <c r="BO371" s="262">
        <v>6.1709999999999994E-2</v>
      </c>
      <c r="BP371" s="262">
        <v>5.5079999999999997E-2</v>
      </c>
    </row>
    <row r="372" spans="2:68" x14ac:dyDescent="0.25">
      <c r="B372" s="261"/>
      <c r="C372" t="s">
        <v>868</v>
      </c>
      <c r="D372" s="255">
        <f t="shared" si="33"/>
        <v>5.7575350159044678E-2</v>
      </c>
      <c r="E372" s="260">
        <f t="shared" si="31"/>
        <v>1104.1224899999997</v>
      </c>
      <c r="F372" s="255">
        <f t="shared" si="34"/>
        <v>5.7850489894947975E-2</v>
      </c>
      <c r="G372" s="260">
        <f t="shared" si="32"/>
        <v>2994069.4596600011</v>
      </c>
      <c r="H372" s="255">
        <f t="shared" si="35"/>
        <v>-0.15964275458861904</v>
      </c>
      <c r="I372" s="260">
        <f t="shared" si="36"/>
        <v>99.524395149629797</v>
      </c>
      <c r="J372" s="262">
        <v>0</v>
      </c>
      <c r="K372" s="262">
        <v>0.13965000000000002</v>
      </c>
      <c r="L372" s="262">
        <v>0.10260000000000001</v>
      </c>
      <c r="M372" s="262">
        <v>5.7570000000000003E-2</v>
      </c>
      <c r="N372" s="262">
        <v>5.7570000000000003E-2</v>
      </c>
      <c r="O372" s="262">
        <v>4.9590000000000002E-2</v>
      </c>
      <c r="P372" s="262">
        <v>5.7570000000000003E-2</v>
      </c>
      <c r="Q372" s="262">
        <v>8.8350000000000012E-2</v>
      </c>
      <c r="R372" s="262">
        <v>5.7570000000000003E-2</v>
      </c>
      <c r="S372" s="262">
        <v>4.1610000000000001E-2</v>
      </c>
      <c r="T372" s="262">
        <v>5.7000000000000002E-2</v>
      </c>
      <c r="U372" s="262">
        <v>6.1560000000000004E-2</v>
      </c>
      <c r="V372" s="262">
        <v>4.2750000000000003E-2</v>
      </c>
      <c r="W372" s="262">
        <v>7.467E-2</v>
      </c>
      <c r="X372" s="262">
        <v>7.467E-2</v>
      </c>
      <c r="Y372" s="262">
        <v>5.3010000000000002E-2</v>
      </c>
      <c r="Z372" s="262">
        <v>9.2340000000000005E-2</v>
      </c>
      <c r="AA372" s="262">
        <v>7.239000000000001E-2</v>
      </c>
      <c r="AB372" s="262">
        <v>7.0680000000000007E-2</v>
      </c>
      <c r="AC372" s="262">
        <v>7.1820000000000009E-2</v>
      </c>
      <c r="AD372" s="262">
        <v>4.4460000000000006E-2</v>
      </c>
      <c r="AE372" s="262">
        <v>4.4460000000000006E-2</v>
      </c>
      <c r="AF372" s="262">
        <v>4.2750000000000003E-2</v>
      </c>
      <c r="AG372" s="262">
        <v>5.8710000000000005E-2</v>
      </c>
      <c r="AH372" s="262">
        <v>8.949E-2</v>
      </c>
      <c r="AI372" s="262">
        <v>4.845E-2</v>
      </c>
      <c r="AJ372" s="262">
        <v>4.0469999999999999E-2</v>
      </c>
      <c r="AK372" s="262">
        <v>5.9280000000000006E-2</v>
      </c>
      <c r="AL372" s="262">
        <v>7.4099999999999999E-2</v>
      </c>
      <c r="AM372" s="262">
        <v>5.1300000000000005E-2</v>
      </c>
      <c r="AN372" s="262">
        <v>5.1870000000000006E-2</v>
      </c>
      <c r="AO372" s="262">
        <v>6.3840000000000008E-2</v>
      </c>
      <c r="AP372" s="262">
        <v>6.0990000000000003E-2</v>
      </c>
      <c r="AQ372" s="262">
        <v>7.6950000000000005E-2</v>
      </c>
      <c r="AR372" s="262">
        <v>5.7570000000000003E-2</v>
      </c>
      <c r="AS372" s="262">
        <v>8.8920000000000013E-2</v>
      </c>
      <c r="AT372" s="262">
        <v>6.0420000000000008E-2</v>
      </c>
      <c r="AU372" s="262">
        <v>3.705E-2</v>
      </c>
      <c r="AV372" s="262">
        <v>4.6170000000000003E-2</v>
      </c>
      <c r="AW372" s="262">
        <v>9.4619999999999996E-2</v>
      </c>
      <c r="AX372" s="262">
        <v>5.1870000000000006E-2</v>
      </c>
      <c r="AY372" s="262">
        <v>5.586E-2</v>
      </c>
      <c r="AZ372" s="262">
        <v>5.1870000000000006E-2</v>
      </c>
      <c r="BA372" s="262">
        <v>3.8190000000000002E-2</v>
      </c>
      <c r="BB372" s="262">
        <v>4.6170000000000003E-2</v>
      </c>
      <c r="BC372" s="262">
        <v>4.6170000000000003E-2</v>
      </c>
      <c r="BD372" s="262">
        <v>2.9640000000000003E-2</v>
      </c>
      <c r="BE372" s="262">
        <v>4.0469999999999999E-2</v>
      </c>
      <c r="BF372" s="262">
        <v>5.8140000000000004E-2</v>
      </c>
      <c r="BG372" s="262">
        <v>5.0160000000000003E-2</v>
      </c>
      <c r="BH372" s="262">
        <v>5.7000000000000002E-2</v>
      </c>
      <c r="BI372" s="262">
        <v>5.4719999999999998E-2</v>
      </c>
      <c r="BJ372" s="262">
        <v>8.3220000000000002E-2</v>
      </c>
      <c r="BK372" s="262">
        <v>0.10089000000000001</v>
      </c>
      <c r="BL372" s="262">
        <v>6.1560000000000004E-2</v>
      </c>
      <c r="BM372" s="262">
        <v>4.9590000000000002E-2</v>
      </c>
      <c r="BN372" s="262">
        <v>4.9020000000000001E-2</v>
      </c>
      <c r="BO372" s="262">
        <v>5.9850000000000007E-2</v>
      </c>
      <c r="BP372" s="262">
        <v>6.3840000000000008E-2</v>
      </c>
    </row>
    <row r="373" spans="2:68" x14ac:dyDescent="0.25">
      <c r="B373" s="261"/>
      <c r="C373" t="s">
        <v>869</v>
      </c>
      <c r="D373" s="255">
        <f t="shared" si="33"/>
        <v>0.56187268915888799</v>
      </c>
      <c r="E373" s="260">
        <f t="shared" si="31"/>
        <v>10775.032559999996</v>
      </c>
      <c r="F373" s="255">
        <f t="shared" si="34"/>
        <v>0.57241095390462438</v>
      </c>
      <c r="G373" s="260">
        <f t="shared" si="32"/>
        <v>29625300.642620008</v>
      </c>
      <c r="H373" s="255">
        <f t="shared" si="35"/>
        <v>-5.7690432631202652E-2</v>
      </c>
      <c r="I373" s="260">
        <f t="shared" si="36"/>
        <v>98.15896871402424</v>
      </c>
      <c r="J373" s="262">
        <v>0</v>
      </c>
      <c r="K373" s="262">
        <v>0.67919999999999991</v>
      </c>
      <c r="L373" s="262">
        <v>0.63392000000000004</v>
      </c>
      <c r="M373" s="262">
        <v>0.58863999999999994</v>
      </c>
      <c r="N373" s="262">
        <v>0.62826000000000004</v>
      </c>
      <c r="O373" s="262">
        <v>0.61693999999999993</v>
      </c>
      <c r="P373" s="262">
        <v>0.61693999999999993</v>
      </c>
      <c r="Q373" s="262">
        <v>0.63957999999999993</v>
      </c>
      <c r="R373" s="262">
        <v>0.63957999999999993</v>
      </c>
      <c r="S373" s="262">
        <v>0.61693999999999993</v>
      </c>
      <c r="T373" s="262">
        <v>0.58863999999999994</v>
      </c>
      <c r="U373" s="262">
        <v>0.53203999999999996</v>
      </c>
      <c r="V373" s="262">
        <v>0.63392000000000004</v>
      </c>
      <c r="W373" s="262">
        <v>0.69051999999999991</v>
      </c>
      <c r="X373" s="262">
        <v>0.69051999999999991</v>
      </c>
      <c r="Y373" s="262">
        <v>0.70749999999999991</v>
      </c>
      <c r="Z373" s="262">
        <v>0.70749999999999991</v>
      </c>
      <c r="AA373" s="262">
        <v>0.66787999999999992</v>
      </c>
      <c r="AB373" s="262">
        <v>0.66787999999999992</v>
      </c>
      <c r="AC373" s="262">
        <v>0.65655999999999992</v>
      </c>
      <c r="AD373" s="262">
        <v>0.56033999999999995</v>
      </c>
      <c r="AE373" s="262">
        <v>0.59995999999999994</v>
      </c>
      <c r="AF373" s="262">
        <v>0.54335999999999995</v>
      </c>
      <c r="AG373" s="262">
        <v>0.62826000000000004</v>
      </c>
      <c r="AH373" s="262">
        <v>0.58297999999999994</v>
      </c>
      <c r="AI373" s="262">
        <v>0.60561999999999994</v>
      </c>
      <c r="AJ373" s="262">
        <v>0.54335999999999995</v>
      </c>
      <c r="AK373" s="262">
        <v>0.59429999999999994</v>
      </c>
      <c r="AL373" s="262">
        <v>0.56599999999999995</v>
      </c>
      <c r="AM373" s="262">
        <v>0.49807999999999997</v>
      </c>
      <c r="AN373" s="262">
        <v>0.49807999999999997</v>
      </c>
      <c r="AO373" s="262">
        <v>0.60561999999999994</v>
      </c>
      <c r="AP373" s="262">
        <v>0.59429999999999994</v>
      </c>
      <c r="AQ373" s="262">
        <v>0.69617999999999991</v>
      </c>
      <c r="AR373" s="262">
        <v>0.69617999999999991</v>
      </c>
      <c r="AS373" s="262">
        <v>0.70749999999999991</v>
      </c>
      <c r="AT373" s="262">
        <v>0.61127999999999993</v>
      </c>
      <c r="AU373" s="262">
        <v>0.54901999999999995</v>
      </c>
      <c r="AV373" s="262">
        <v>0.53203999999999996</v>
      </c>
      <c r="AW373" s="262">
        <v>0.54335999999999995</v>
      </c>
      <c r="AX373" s="262">
        <v>0.50939999999999996</v>
      </c>
      <c r="AY373" s="262">
        <v>0.51505999999999996</v>
      </c>
      <c r="AZ373" s="262">
        <v>0.49807999999999997</v>
      </c>
      <c r="BA373" s="262">
        <v>0.48675999999999997</v>
      </c>
      <c r="BB373" s="262">
        <v>0.36223999999999995</v>
      </c>
      <c r="BC373" s="262">
        <v>0.40185999999999994</v>
      </c>
      <c r="BD373" s="262">
        <v>0.42449999999999999</v>
      </c>
      <c r="BE373" s="262">
        <v>0.43015999999999999</v>
      </c>
      <c r="BF373" s="262">
        <v>0.56599999999999995</v>
      </c>
      <c r="BG373" s="262">
        <v>0.56599999999999995</v>
      </c>
      <c r="BH373" s="262">
        <v>0.56599999999999995</v>
      </c>
      <c r="BI373" s="262">
        <v>0.53769999999999996</v>
      </c>
      <c r="BJ373" s="262">
        <v>0.58297999999999994</v>
      </c>
      <c r="BK373" s="262">
        <v>0.54901999999999995</v>
      </c>
      <c r="BL373" s="262">
        <v>0.53769999999999996</v>
      </c>
      <c r="BM373" s="262">
        <v>0.49241999999999997</v>
      </c>
      <c r="BN373" s="262">
        <v>0.49241999999999997</v>
      </c>
      <c r="BO373" s="262">
        <v>0.49241999999999997</v>
      </c>
      <c r="BP373" s="262">
        <v>0.49241999999999997</v>
      </c>
    </row>
    <row r="374" spans="2:68" x14ac:dyDescent="0.25">
      <c r="B374" s="261"/>
      <c r="C374" t="s">
        <v>356</v>
      </c>
      <c r="D374" s="255">
        <f t="shared" si="33"/>
        <v>0.26015804766126088</v>
      </c>
      <c r="E374" s="260">
        <f t="shared" si="31"/>
        <v>4989.0508799999998</v>
      </c>
      <c r="F374" s="255">
        <f t="shared" si="34"/>
        <v>0.25588883624904118</v>
      </c>
      <c r="G374" s="260">
        <f t="shared" si="32"/>
        <v>13243603.486720001</v>
      </c>
      <c r="H374" s="255">
        <f t="shared" si="35"/>
        <v>0.19645014201991037</v>
      </c>
      <c r="I374" s="260">
        <f t="shared" si="36"/>
        <v>101.66838517646966</v>
      </c>
      <c r="J374" s="262">
        <v>0</v>
      </c>
      <c r="K374" s="262">
        <v>0.22015999999999999</v>
      </c>
      <c r="L374" s="262">
        <v>0.21504000000000001</v>
      </c>
      <c r="M374" s="262">
        <v>0.24576000000000001</v>
      </c>
      <c r="N374" s="262">
        <v>0.24576000000000001</v>
      </c>
      <c r="O374" s="262">
        <v>0.24576000000000001</v>
      </c>
      <c r="P374" s="262">
        <v>0.24576000000000001</v>
      </c>
      <c r="Q374" s="262">
        <v>0.23808000000000001</v>
      </c>
      <c r="R374" s="262">
        <v>0.24576000000000001</v>
      </c>
      <c r="S374" s="262">
        <v>0.23040000000000002</v>
      </c>
      <c r="T374" s="262">
        <v>0.24576000000000001</v>
      </c>
      <c r="U374" s="262">
        <v>0.24576000000000001</v>
      </c>
      <c r="V374" s="262">
        <v>0.27392</v>
      </c>
      <c r="W374" s="262">
        <v>0.26112000000000002</v>
      </c>
      <c r="X374" s="262">
        <v>0.26112000000000002</v>
      </c>
      <c r="Y374" s="262">
        <v>0.26112000000000002</v>
      </c>
      <c r="Z374" s="262">
        <v>0.26112000000000002</v>
      </c>
      <c r="AA374" s="262">
        <v>0.32</v>
      </c>
      <c r="AB374" s="262">
        <v>0.28160000000000002</v>
      </c>
      <c r="AC374" s="262">
        <v>0.26112000000000002</v>
      </c>
      <c r="AD374" s="262">
        <v>0.17152000000000001</v>
      </c>
      <c r="AE374" s="262">
        <v>0.21248</v>
      </c>
      <c r="AF374" s="262">
        <v>0.21248</v>
      </c>
      <c r="AG374" s="262">
        <v>0.28416000000000002</v>
      </c>
      <c r="AH374" s="262">
        <v>0.28416000000000002</v>
      </c>
      <c r="AI374" s="262">
        <v>0.28416000000000002</v>
      </c>
      <c r="AJ374" s="262">
        <v>0.2432</v>
      </c>
      <c r="AK374" s="262">
        <v>0.27904000000000001</v>
      </c>
      <c r="AL374" s="262">
        <v>0.25344</v>
      </c>
      <c r="AM374" s="262">
        <v>0.21504000000000001</v>
      </c>
      <c r="AN374" s="262">
        <v>0.23040000000000002</v>
      </c>
      <c r="AO374" s="262">
        <v>0.26624000000000003</v>
      </c>
      <c r="AP374" s="262">
        <v>0.26112000000000002</v>
      </c>
      <c r="AQ374" s="262">
        <v>0.34048</v>
      </c>
      <c r="AR374" s="262">
        <v>0.34048</v>
      </c>
      <c r="AS374" s="262">
        <v>0.34048</v>
      </c>
      <c r="AT374" s="262">
        <v>0.25856000000000001</v>
      </c>
      <c r="AU374" s="262">
        <v>0.25344</v>
      </c>
      <c r="AV374" s="262">
        <v>0.25344</v>
      </c>
      <c r="AW374" s="262">
        <v>0.28672000000000003</v>
      </c>
      <c r="AX374" s="262">
        <v>0.23040000000000002</v>
      </c>
      <c r="AY374" s="262">
        <v>0.26112000000000002</v>
      </c>
      <c r="AZ374" s="262">
        <v>0.30463999999999997</v>
      </c>
      <c r="BA374" s="262">
        <v>0.26112000000000002</v>
      </c>
      <c r="BB374" s="262">
        <v>0.19712000000000002</v>
      </c>
      <c r="BC374" s="262">
        <v>0.18176</v>
      </c>
      <c r="BD374" s="262">
        <v>0.19712000000000002</v>
      </c>
      <c r="BE374" s="262">
        <v>0.19712000000000002</v>
      </c>
      <c r="BF374" s="262">
        <v>0.26624000000000003</v>
      </c>
      <c r="BG374" s="262">
        <v>0.26880000000000004</v>
      </c>
      <c r="BH374" s="262">
        <v>0.26112000000000002</v>
      </c>
      <c r="BI374" s="262">
        <v>0.29183999999999999</v>
      </c>
      <c r="BJ374" s="262">
        <v>0.27392</v>
      </c>
      <c r="BK374" s="262">
        <v>0.27904000000000001</v>
      </c>
      <c r="BL374" s="262">
        <v>0.24831999999999999</v>
      </c>
      <c r="BM374" s="262">
        <v>0.27392</v>
      </c>
      <c r="BN374" s="262">
        <v>0.28927999999999998</v>
      </c>
      <c r="BO374" s="262">
        <v>0.26624000000000003</v>
      </c>
      <c r="BP374" s="262">
        <v>0.25344</v>
      </c>
    </row>
    <row r="375" spans="2:68" x14ac:dyDescent="0.25">
      <c r="B375" s="261"/>
      <c r="C375" t="s">
        <v>870</v>
      </c>
      <c r="D375" s="255">
        <f t="shared" si="33"/>
        <v>0.16018351775564479</v>
      </c>
      <c r="E375" s="260">
        <f t="shared" si="31"/>
        <v>3071.83932</v>
      </c>
      <c r="F375" s="255">
        <f t="shared" si="34"/>
        <v>0.16563677938781146</v>
      </c>
      <c r="G375" s="260">
        <f t="shared" si="32"/>
        <v>8572581.2082499992</v>
      </c>
      <c r="H375" s="255">
        <f t="shared" si="35"/>
        <v>-0.24650634732654203</v>
      </c>
      <c r="I375" s="260">
        <f t="shared" si="36"/>
        <v>96.707698826117152</v>
      </c>
      <c r="J375" s="262">
        <v>0</v>
      </c>
      <c r="K375" s="262">
        <v>0.43520999999999999</v>
      </c>
      <c r="L375" s="262">
        <v>0.29503000000000001</v>
      </c>
      <c r="M375" s="262">
        <v>0.15973999999999999</v>
      </c>
      <c r="N375" s="262">
        <v>0.19233999999999998</v>
      </c>
      <c r="O375" s="262">
        <v>0.17441000000000001</v>
      </c>
      <c r="P375" s="262">
        <v>0.18908</v>
      </c>
      <c r="Q375" s="262">
        <v>0.16789000000000001</v>
      </c>
      <c r="R375" s="262">
        <v>0.13040000000000002</v>
      </c>
      <c r="S375" s="262">
        <v>0.17767000000000002</v>
      </c>
      <c r="T375" s="262">
        <v>0.16789000000000001</v>
      </c>
      <c r="U375" s="262">
        <v>0.13855000000000001</v>
      </c>
      <c r="V375" s="262">
        <v>0.17278000000000002</v>
      </c>
      <c r="W375" s="262">
        <v>0.28361999999999998</v>
      </c>
      <c r="X375" s="262">
        <v>0.26243000000000005</v>
      </c>
      <c r="Y375" s="262">
        <v>0.28361999999999998</v>
      </c>
      <c r="Z375" s="262">
        <v>0.33415</v>
      </c>
      <c r="AA375" s="262">
        <v>0.16300000000000001</v>
      </c>
      <c r="AB375" s="262">
        <v>0.24776000000000001</v>
      </c>
      <c r="AC375" s="262">
        <v>0.23308999999999999</v>
      </c>
      <c r="AD375" s="262">
        <v>0.13855000000000001</v>
      </c>
      <c r="AE375" s="262">
        <v>0.12388</v>
      </c>
      <c r="AF375" s="262">
        <v>0.13855000000000001</v>
      </c>
      <c r="AG375" s="262">
        <v>0.16463</v>
      </c>
      <c r="AH375" s="262">
        <v>0.20701</v>
      </c>
      <c r="AI375" s="262">
        <v>0.15973999999999999</v>
      </c>
      <c r="AJ375" s="262">
        <v>0.13691999999999999</v>
      </c>
      <c r="AK375" s="262">
        <v>0.21679000000000001</v>
      </c>
      <c r="AL375" s="262">
        <v>0.15973999999999999</v>
      </c>
      <c r="AM375" s="262">
        <v>0.13366</v>
      </c>
      <c r="AN375" s="262">
        <v>0.11899</v>
      </c>
      <c r="AO375" s="262">
        <v>0.1956</v>
      </c>
      <c r="AP375" s="262">
        <v>0.16463</v>
      </c>
      <c r="AQ375" s="262">
        <v>0.24124000000000001</v>
      </c>
      <c r="AR375" s="262">
        <v>0.24613000000000002</v>
      </c>
      <c r="AS375" s="262">
        <v>0.24124000000000001</v>
      </c>
      <c r="AT375" s="262">
        <v>0.14507</v>
      </c>
      <c r="AU375" s="262">
        <v>0.14018</v>
      </c>
      <c r="AV375" s="262">
        <v>0.13040000000000002</v>
      </c>
      <c r="AW375" s="262">
        <v>0.14018</v>
      </c>
      <c r="AX375" s="262">
        <v>0.13691999999999999</v>
      </c>
      <c r="AY375" s="262">
        <v>0.14833000000000002</v>
      </c>
      <c r="AZ375" s="262">
        <v>0.13691999999999999</v>
      </c>
      <c r="BA375" s="262">
        <v>0.10595</v>
      </c>
      <c r="BB375" s="262">
        <v>9.4539999999999999E-2</v>
      </c>
      <c r="BC375" s="262">
        <v>0.11084000000000001</v>
      </c>
      <c r="BD375" s="262">
        <v>9.4539999999999999E-2</v>
      </c>
      <c r="BE375" s="262">
        <v>0.14180999999999999</v>
      </c>
      <c r="BF375" s="262">
        <v>0.17115000000000002</v>
      </c>
      <c r="BG375" s="262">
        <v>0.20049</v>
      </c>
      <c r="BH375" s="262">
        <v>0.16463</v>
      </c>
      <c r="BI375" s="262">
        <v>0.15322</v>
      </c>
      <c r="BJ375" s="262">
        <v>0.15322</v>
      </c>
      <c r="BK375" s="262">
        <v>0.22656999999999999</v>
      </c>
      <c r="BL375" s="262">
        <v>0.19886000000000001</v>
      </c>
      <c r="BM375" s="262">
        <v>9.2909999999999993E-2</v>
      </c>
      <c r="BN375" s="262">
        <v>0.11247</v>
      </c>
      <c r="BO375" s="262">
        <v>0.13691999999999999</v>
      </c>
      <c r="BP375" s="262">
        <v>0.13691999999999999</v>
      </c>
    </row>
    <row r="376" spans="2:68" x14ac:dyDescent="0.25">
      <c r="B376" s="261"/>
      <c r="C376" t="s">
        <v>871</v>
      </c>
      <c r="D376" s="255">
        <f t="shared" si="33"/>
        <v>0.25761413776920267</v>
      </c>
      <c r="E376" s="260">
        <f t="shared" si="31"/>
        <v>4940.2663199999997</v>
      </c>
      <c r="F376" s="255">
        <f t="shared" si="34"/>
        <v>0.26849171770852459</v>
      </c>
      <c r="G376" s="260">
        <f t="shared" si="32"/>
        <v>13895869.397520002</v>
      </c>
      <c r="H376" s="255">
        <f t="shared" si="35"/>
        <v>-0.16544144773641059</v>
      </c>
      <c r="I376" s="260">
        <f t="shared" si="36"/>
        <v>95.948634828605535</v>
      </c>
      <c r="J376" s="262">
        <v>0</v>
      </c>
      <c r="K376" s="262">
        <v>0.28776000000000002</v>
      </c>
      <c r="L376" s="262">
        <v>0.28776000000000002</v>
      </c>
      <c r="M376" s="262">
        <v>0.29040000000000005</v>
      </c>
      <c r="N376" s="262">
        <v>0.36168000000000006</v>
      </c>
      <c r="O376" s="262">
        <v>0.29304000000000002</v>
      </c>
      <c r="P376" s="262">
        <v>0.29304000000000002</v>
      </c>
      <c r="Q376" s="262">
        <v>0.30624000000000001</v>
      </c>
      <c r="R376" s="262">
        <v>0.26663999999999999</v>
      </c>
      <c r="S376" s="262">
        <v>0.28776000000000002</v>
      </c>
      <c r="T376" s="262">
        <v>0.28776000000000002</v>
      </c>
      <c r="U376" s="262">
        <v>0.27984000000000003</v>
      </c>
      <c r="V376" s="262">
        <v>0.30624000000000001</v>
      </c>
      <c r="W376" s="262">
        <v>0.38808000000000004</v>
      </c>
      <c r="X376" s="262">
        <v>0.33</v>
      </c>
      <c r="Y376" s="262">
        <v>0.39336000000000004</v>
      </c>
      <c r="Z376" s="262">
        <v>0.45672000000000001</v>
      </c>
      <c r="AA376" s="262">
        <v>0.34320000000000001</v>
      </c>
      <c r="AB376" s="262">
        <v>0.33528000000000002</v>
      </c>
      <c r="AC376" s="262">
        <v>0.34320000000000001</v>
      </c>
      <c r="AD376" s="262">
        <v>0.26136000000000004</v>
      </c>
      <c r="AE376" s="262">
        <v>0.31944</v>
      </c>
      <c r="AF376" s="262">
        <v>0.23496</v>
      </c>
      <c r="AG376" s="262">
        <v>0.31944</v>
      </c>
      <c r="AH376" s="262">
        <v>0.29040000000000005</v>
      </c>
      <c r="AI376" s="262">
        <v>0.27984000000000003</v>
      </c>
      <c r="AJ376" s="262">
        <v>0.23760000000000001</v>
      </c>
      <c r="AK376" s="262">
        <v>0.28512000000000004</v>
      </c>
      <c r="AL376" s="262">
        <v>0.25608000000000003</v>
      </c>
      <c r="AM376" s="262">
        <v>0.20856000000000002</v>
      </c>
      <c r="AN376" s="262">
        <v>0.20856000000000002</v>
      </c>
      <c r="AO376" s="262">
        <v>0.28512000000000004</v>
      </c>
      <c r="AP376" s="262">
        <v>0.25344</v>
      </c>
      <c r="AQ376" s="262">
        <v>0.36959999999999998</v>
      </c>
      <c r="AR376" s="262">
        <v>0.36959999999999998</v>
      </c>
      <c r="AS376" s="262">
        <v>0.38016</v>
      </c>
      <c r="AT376" s="262">
        <v>0.23760000000000001</v>
      </c>
      <c r="AU376" s="262">
        <v>0.25872000000000001</v>
      </c>
      <c r="AV376" s="262">
        <v>0.21648000000000001</v>
      </c>
      <c r="AW376" s="262">
        <v>0.25344</v>
      </c>
      <c r="AX376" s="262">
        <v>0.22704000000000002</v>
      </c>
      <c r="AY376" s="262">
        <v>0.22704000000000002</v>
      </c>
      <c r="AZ376" s="262">
        <v>0.24024000000000001</v>
      </c>
      <c r="BA376" s="262">
        <v>0.19272</v>
      </c>
      <c r="BB376" s="262">
        <v>0.13992000000000002</v>
      </c>
      <c r="BC376" s="262">
        <v>0.16896</v>
      </c>
      <c r="BD376" s="262">
        <v>0.14784000000000003</v>
      </c>
      <c r="BE376" s="262">
        <v>0.21384000000000003</v>
      </c>
      <c r="BF376" s="262">
        <v>0.24024000000000001</v>
      </c>
      <c r="BG376" s="262">
        <v>0.25608000000000003</v>
      </c>
      <c r="BH376" s="262">
        <v>0.23232</v>
      </c>
      <c r="BI376" s="262">
        <v>0.23760000000000001</v>
      </c>
      <c r="BJ376" s="262">
        <v>0.24024000000000001</v>
      </c>
      <c r="BK376" s="262">
        <v>0.27984000000000003</v>
      </c>
      <c r="BL376" s="262">
        <v>0.20064000000000001</v>
      </c>
      <c r="BM376" s="262">
        <v>0.21384000000000003</v>
      </c>
      <c r="BN376" s="262">
        <v>0.17424000000000001</v>
      </c>
      <c r="BO376" s="262">
        <v>0.25080000000000002</v>
      </c>
      <c r="BP376" s="262">
        <v>0.24024000000000001</v>
      </c>
    </row>
    <row r="377" spans="2:68" x14ac:dyDescent="0.25">
      <c r="B377" s="261"/>
      <c r="C377" t="s">
        <v>872</v>
      </c>
      <c r="D377" s="255">
        <f t="shared" si="33"/>
        <v>6.549276216300777E-2</v>
      </c>
      <c r="E377" s="260">
        <f t="shared" si="31"/>
        <v>1255.9547</v>
      </c>
      <c r="F377" s="255">
        <f t="shared" si="34"/>
        <v>6.4935929222707633E-2</v>
      </c>
      <c r="G377" s="260">
        <f t="shared" si="32"/>
        <v>3360778.4977000006</v>
      </c>
      <c r="H377" s="255">
        <f t="shared" si="35"/>
        <v>5.5363066612939453E-3</v>
      </c>
      <c r="I377" s="260">
        <f t="shared" si="36"/>
        <v>100.85751131456115</v>
      </c>
      <c r="J377" s="262">
        <v>0</v>
      </c>
      <c r="K377" s="262">
        <v>5.2000000000000005E-2</v>
      </c>
      <c r="L377" s="262">
        <v>6.3700000000000007E-2</v>
      </c>
      <c r="M377" s="262">
        <v>5.8500000000000003E-2</v>
      </c>
      <c r="N377" s="262">
        <v>5.8500000000000003E-2</v>
      </c>
      <c r="O377" s="262">
        <v>4.0300000000000002E-2</v>
      </c>
      <c r="P377" s="262">
        <v>5.8500000000000003E-2</v>
      </c>
      <c r="Q377" s="262">
        <v>6.4350000000000004E-2</v>
      </c>
      <c r="R377" s="262">
        <v>5.8500000000000003E-2</v>
      </c>
      <c r="S377" s="262">
        <v>6.6299999999999998E-2</v>
      </c>
      <c r="T377" s="262">
        <v>7.2800000000000004E-2</v>
      </c>
      <c r="U377" s="262">
        <v>5.0050000000000004E-2</v>
      </c>
      <c r="V377" s="262">
        <v>0.1235</v>
      </c>
      <c r="W377" s="262">
        <v>7.1500000000000008E-2</v>
      </c>
      <c r="X377" s="262">
        <v>7.3450000000000001E-2</v>
      </c>
      <c r="Y377" s="262">
        <v>6.3049999999999995E-2</v>
      </c>
      <c r="Z377" s="262">
        <v>0.11635000000000001</v>
      </c>
      <c r="AA377" s="262">
        <v>6.4350000000000004E-2</v>
      </c>
      <c r="AB377" s="262">
        <v>6.8900000000000003E-2</v>
      </c>
      <c r="AC377" s="262">
        <v>8.7100000000000011E-2</v>
      </c>
      <c r="AD377" s="262">
        <v>4.4200000000000003E-2</v>
      </c>
      <c r="AE377" s="262">
        <v>5.33E-2</v>
      </c>
      <c r="AF377" s="262">
        <v>5.33E-2</v>
      </c>
      <c r="AG377" s="262">
        <v>6.5000000000000002E-2</v>
      </c>
      <c r="AH377" s="262">
        <v>9.6850000000000006E-2</v>
      </c>
      <c r="AI377" s="262">
        <v>6.5000000000000002E-2</v>
      </c>
      <c r="AJ377" s="262">
        <v>5.0700000000000002E-2</v>
      </c>
      <c r="AK377" s="262">
        <v>7.8649999999999998E-2</v>
      </c>
      <c r="AL377" s="262">
        <v>5.5899999999999998E-2</v>
      </c>
      <c r="AM377" s="262">
        <v>4.1600000000000005E-2</v>
      </c>
      <c r="AN377" s="262">
        <v>2.4050000000000002E-2</v>
      </c>
      <c r="AO377" s="262">
        <v>6.1749999999999999E-2</v>
      </c>
      <c r="AP377" s="262">
        <v>6.1749999999999999E-2</v>
      </c>
      <c r="AQ377" s="262">
        <v>7.2800000000000004E-2</v>
      </c>
      <c r="AR377" s="262">
        <v>7.2800000000000004E-2</v>
      </c>
      <c r="AS377" s="262">
        <v>7.4749999999999997E-2</v>
      </c>
      <c r="AT377" s="262">
        <v>5.9800000000000006E-2</v>
      </c>
      <c r="AU377" s="262">
        <v>6.3700000000000007E-2</v>
      </c>
      <c r="AV377" s="262">
        <v>5.1350000000000007E-2</v>
      </c>
      <c r="AW377" s="262">
        <v>9.425E-2</v>
      </c>
      <c r="AX377" s="262">
        <v>6.695000000000001E-2</v>
      </c>
      <c r="AY377" s="262">
        <v>6.8250000000000005E-2</v>
      </c>
      <c r="AZ377" s="262">
        <v>6.8900000000000003E-2</v>
      </c>
      <c r="BA377" s="262">
        <v>6.695000000000001E-2</v>
      </c>
      <c r="BB377" s="262">
        <v>3.5750000000000004E-2</v>
      </c>
      <c r="BC377" s="262">
        <v>5.0050000000000004E-2</v>
      </c>
      <c r="BD377" s="262">
        <v>5.3949999999999998E-2</v>
      </c>
      <c r="BE377" s="262">
        <v>5.7850000000000006E-2</v>
      </c>
      <c r="BF377" s="262">
        <v>6.695000000000001E-2</v>
      </c>
      <c r="BG377" s="262">
        <v>5.0700000000000002E-2</v>
      </c>
      <c r="BH377" s="262">
        <v>6.695000000000001E-2</v>
      </c>
      <c r="BI377" s="262">
        <v>7.8E-2</v>
      </c>
      <c r="BJ377" s="262">
        <v>0.1014</v>
      </c>
      <c r="BK377" s="262">
        <v>0.11960000000000001</v>
      </c>
      <c r="BL377" s="262">
        <v>5.8500000000000003E-2</v>
      </c>
      <c r="BM377" s="262">
        <v>7.4099999999999999E-2</v>
      </c>
      <c r="BN377" s="262">
        <v>5.0700000000000002E-2</v>
      </c>
      <c r="BO377" s="262">
        <v>8.2549999999999998E-2</v>
      </c>
      <c r="BP377" s="262">
        <v>8.7100000000000011E-2</v>
      </c>
    </row>
    <row r="378" spans="2:68" x14ac:dyDescent="0.25">
      <c r="B378" s="261"/>
      <c r="C378" t="s">
        <v>873</v>
      </c>
      <c r="D378" s="255">
        <f t="shared" si="33"/>
        <v>0.30031322834645668</v>
      </c>
      <c r="E378" s="260">
        <f t="shared" si="31"/>
        <v>5759.1067800000001</v>
      </c>
      <c r="F378" s="255">
        <f t="shared" si="34"/>
        <v>0.30530614402698858</v>
      </c>
      <c r="G378" s="260">
        <f t="shared" si="32"/>
        <v>15801211.075960003</v>
      </c>
      <c r="H378" s="255">
        <f t="shared" si="35"/>
        <v>-5.382877091716036E-2</v>
      </c>
      <c r="I378" s="260">
        <f t="shared" si="36"/>
        <v>98.364619979580056</v>
      </c>
      <c r="J378" s="262">
        <v>0</v>
      </c>
      <c r="K378" s="262">
        <v>0.3775</v>
      </c>
      <c r="L378" s="262">
        <v>0.3775</v>
      </c>
      <c r="M378" s="262">
        <v>0.33522000000000002</v>
      </c>
      <c r="N378" s="262">
        <v>0.33522000000000002</v>
      </c>
      <c r="O378" s="262">
        <v>0.34125999999999995</v>
      </c>
      <c r="P378" s="262">
        <v>0.32616000000000001</v>
      </c>
      <c r="Q378" s="262">
        <v>0.33522000000000002</v>
      </c>
      <c r="R378" s="262">
        <v>0.33824000000000004</v>
      </c>
      <c r="S378" s="262">
        <v>0.30199999999999999</v>
      </c>
      <c r="T378" s="262">
        <v>0.31709999999999999</v>
      </c>
      <c r="U378" s="262">
        <v>0.30502000000000001</v>
      </c>
      <c r="V378" s="262">
        <v>0.3775</v>
      </c>
      <c r="W378" s="262">
        <v>0.3775</v>
      </c>
      <c r="X378" s="262">
        <v>0.40467999999999998</v>
      </c>
      <c r="Y378" s="262">
        <v>0.40467999999999998</v>
      </c>
      <c r="Z378" s="262">
        <v>0.44695999999999997</v>
      </c>
      <c r="AA378" s="262">
        <v>0.36843999999999999</v>
      </c>
      <c r="AB378" s="262">
        <v>0.36843999999999999</v>
      </c>
      <c r="AC378" s="262">
        <v>0.36541999999999997</v>
      </c>
      <c r="AD378" s="262">
        <v>0.27783999999999998</v>
      </c>
      <c r="AE378" s="262">
        <v>0.31106</v>
      </c>
      <c r="AF378" s="262">
        <v>0.25065999999999999</v>
      </c>
      <c r="AG378" s="262">
        <v>0.31709999999999999</v>
      </c>
      <c r="AH378" s="262">
        <v>0.35031999999999996</v>
      </c>
      <c r="AI378" s="262">
        <v>0.31709999999999999</v>
      </c>
      <c r="AJ378" s="262">
        <v>0.27783999999999998</v>
      </c>
      <c r="AK378" s="262">
        <v>0.32313999999999998</v>
      </c>
      <c r="AL378" s="262">
        <v>0.29897999999999997</v>
      </c>
      <c r="AM378" s="262">
        <v>0.26878000000000002</v>
      </c>
      <c r="AN378" s="262">
        <v>0.21743999999999999</v>
      </c>
      <c r="AO378" s="262">
        <v>0.31106</v>
      </c>
      <c r="AP378" s="262">
        <v>0.31408000000000003</v>
      </c>
      <c r="AQ378" s="262">
        <v>0.34729999999999994</v>
      </c>
      <c r="AR378" s="262">
        <v>0.37447999999999998</v>
      </c>
      <c r="AS378" s="262">
        <v>0.41977999999999993</v>
      </c>
      <c r="AT378" s="262">
        <v>0.29293999999999998</v>
      </c>
      <c r="AU378" s="262">
        <v>0.31408000000000003</v>
      </c>
      <c r="AV378" s="262">
        <v>0.28991999999999996</v>
      </c>
      <c r="AW378" s="262">
        <v>0.28689999999999999</v>
      </c>
      <c r="AX378" s="262">
        <v>0.27179999999999999</v>
      </c>
      <c r="AY378" s="262">
        <v>0.32616000000000001</v>
      </c>
      <c r="AZ378" s="262">
        <v>0.24763999999999997</v>
      </c>
      <c r="BA378" s="262">
        <v>0.23858000000000001</v>
      </c>
      <c r="BB378" s="262">
        <v>0.20837999999999998</v>
      </c>
      <c r="BC378" s="262">
        <v>0.12986</v>
      </c>
      <c r="BD378" s="262">
        <v>0.21441999999999997</v>
      </c>
      <c r="BE378" s="262">
        <v>0.21441999999999997</v>
      </c>
      <c r="BF378" s="262">
        <v>0.28991999999999996</v>
      </c>
      <c r="BG378" s="262">
        <v>0.28387999999999997</v>
      </c>
      <c r="BH378" s="262">
        <v>0.28387999999999997</v>
      </c>
      <c r="BI378" s="262">
        <v>0.28689999999999999</v>
      </c>
      <c r="BJ378" s="262">
        <v>0.32012000000000002</v>
      </c>
      <c r="BK378" s="262">
        <v>0.34427999999999997</v>
      </c>
      <c r="BL378" s="262">
        <v>0.28991999999999996</v>
      </c>
      <c r="BM378" s="262">
        <v>0.28086</v>
      </c>
      <c r="BN378" s="262">
        <v>0.1812</v>
      </c>
      <c r="BO378" s="262">
        <v>0.25669999999999998</v>
      </c>
      <c r="BP378" s="262">
        <v>0.27482000000000001</v>
      </c>
    </row>
    <row r="379" spans="2:68" x14ac:dyDescent="0.25">
      <c r="B379" s="261"/>
      <c r="C379" t="s">
        <v>874</v>
      </c>
      <c r="D379" s="255">
        <f t="shared" si="33"/>
        <v>0.45104671742191171</v>
      </c>
      <c r="E379" s="260">
        <f t="shared" si="31"/>
        <v>8649.7229000000007</v>
      </c>
      <c r="F379" s="255">
        <f t="shared" si="34"/>
        <v>0.46220660023514509</v>
      </c>
      <c r="G379" s="260">
        <f t="shared" si="32"/>
        <v>23921641.257150006</v>
      </c>
      <c r="H379" s="255">
        <f t="shared" si="35"/>
        <v>-0.11095081622301556</v>
      </c>
      <c r="I379" s="260">
        <f t="shared" si="36"/>
        <v>97.585520672453427</v>
      </c>
      <c r="J379" s="262">
        <v>0</v>
      </c>
      <c r="K379" s="262">
        <v>0.59605000000000008</v>
      </c>
      <c r="L379" s="262">
        <v>0.53690000000000004</v>
      </c>
      <c r="M379" s="262">
        <v>0.50960000000000005</v>
      </c>
      <c r="N379" s="262">
        <v>0.50960000000000005</v>
      </c>
      <c r="O379" s="262">
        <v>0.50960000000000005</v>
      </c>
      <c r="P379" s="262">
        <v>0.50960000000000005</v>
      </c>
      <c r="Q379" s="262">
        <v>0.54600000000000004</v>
      </c>
      <c r="R379" s="262">
        <v>0.50960000000000005</v>
      </c>
      <c r="S379" s="262">
        <v>0.50050000000000006</v>
      </c>
      <c r="T379" s="262">
        <v>0.50050000000000006</v>
      </c>
      <c r="U379" s="262">
        <v>0.45500000000000002</v>
      </c>
      <c r="V379" s="262">
        <v>0.58695000000000008</v>
      </c>
      <c r="W379" s="262">
        <v>0.60060000000000002</v>
      </c>
      <c r="X379" s="262">
        <v>0.58695000000000008</v>
      </c>
      <c r="Y379" s="262">
        <v>0.61425000000000007</v>
      </c>
      <c r="Z379" s="262">
        <v>0.62335000000000007</v>
      </c>
      <c r="AA379" s="262">
        <v>0.54600000000000004</v>
      </c>
      <c r="AB379" s="262">
        <v>0.54600000000000004</v>
      </c>
      <c r="AC379" s="262">
        <v>0.54144999999999999</v>
      </c>
      <c r="AD379" s="262">
        <v>0.44135000000000002</v>
      </c>
      <c r="AE379" s="262">
        <v>0.45500000000000002</v>
      </c>
      <c r="AF379" s="262">
        <v>0.42769999999999997</v>
      </c>
      <c r="AG379" s="262">
        <v>0.49140000000000006</v>
      </c>
      <c r="AH379" s="262">
        <v>0.48230000000000006</v>
      </c>
      <c r="AI379" s="262">
        <v>0.48230000000000006</v>
      </c>
      <c r="AJ379" s="262">
        <v>0.42315000000000003</v>
      </c>
      <c r="AK379" s="262">
        <v>0.45045000000000002</v>
      </c>
      <c r="AL379" s="262">
        <v>0.44135000000000002</v>
      </c>
      <c r="AM379" s="262">
        <v>0.40950000000000003</v>
      </c>
      <c r="AN379" s="262">
        <v>0.40950000000000003</v>
      </c>
      <c r="AO379" s="262">
        <v>0.47775000000000006</v>
      </c>
      <c r="AP379" s="262">
        <v>0.45500000000000002</v>
      </c>
      <c r="AQ379" s="262">
        <v>0.55054999999999998</v>
      </c>
      <c r="AR379" s="262">
        <v>0.55054999999999998</v>
      </c>
      <c r="AS379" s="262">
        <v>0.55510000000000004</v>
      </c>
      <c r="AT379" s="262">
        <v>0.49595000000000006</v>
      </c>
      <c r="AU379" s="262">
        <v>0.43680000000000002</v>
      </c>
      <c r="AV379" s="262">
        <v>0.42769999999999997</v>
      </c>
      <c r="AW379" s="262">
        <v>0.43224999999999997</v>
      </c>
      <c r="AX379" s="262">
        <v>0.40040000000000003</v>
      </c>
      <c r="AY379" s="262">
        <v>0.43224999999999997</v>
      </c>
      <c r="AZ379" s="262">
        <v>0.38219999999999998</v>
      </c>
      <c r="BA379" s="262">
        <v>0.37764999999999999</v>
      </c>
      <c r="BB379" s="262">
        <v>0.27755000000000002</v>
      </c>
      <c r="BC379" s="262">
        <v>0.30030000000000001</v>
      </c>
      <c r="BD379" s="262">
        <v>0.31850000000000001</v>
      </c>
      <c r="BE379" s="262">
        <v>0.3276</v>
      </c>
      <c r="BF379" s="262">
        <v>0.46865000000000001</v>
      </c>
      <c r="BG379" s="262">
        <v>0.47320000000000001</v>
      </c>
      <c r="BH379" s="262">
        <v>0.45045000000000002</v>
      </c>
      <c r="BI379" s="262">
        <v>0.41405000000000003</v>
      </c>
      <c r="BJ379" s="262">
        <v>0.45955000000000001</v>
      </c>
      <c r="BK379" s="262">
        <v>0.45955000000000001</v>
      </c>
      <c r="BL379" s="262">
        <v>0.41405000000000003</v>
      </c>
      <c r="BM379" s="262">
        <v>0.39585000000000004</v>
      </c>
      <c r="BN379" s="262">
        <v>0.38219999999999998</v>
      </c>
      <c r="BO379" s="262">
        <v>0.39585000000000004</v>
      </c>
      <c r="BP379" s="262">
        <v>0.39585000000000004</v>
      </c>
    </row>
    <row r="380" spans="2:68" x14ac:dyDescent="0.25">
      <c r="B380" s="261"/>
      <c r="C380" t="s">
        <v>875</v>
      </c>
      <c r="D380" s="255">
        <f t="shared" si="33"/>
        <v>0.3854075235959743</v>
      </c>
      <c r="E380" s="260">
        <f t="shared" si="31"/>
        <v>7390.9600799999989</v>
      </c>
      <c r="F380" s="255">
        <f t="shared" si="34"/>
        <v>0.4001173974514689</v>
      </c>
      <c r="G380" s="260">
        <f t="shared" si="32"/>
        <v>20708195.940320008</v>
      </c>
      <c r="H380" s="255">
        <f t="shared" si="35"/>
        <v>-0.15376927821313158</v>
      </c>
      <c r="I380" s="260">
        <f t="shared" si="36"/>
        <v>96.323610533011433</v>
      </c>
      <c r="J380" s="262">
        <v>0</v>
      </c>
      <c r="K380" s="262">
        <v>0.52136000000000005</v>
      </c>
      <c r="L380" s="262">
        <v>0.51744000000000001</v>
      </c>
      <c r="M380" s="262">
        <v>0.47432000000000002</v>
      </c>
      <c r="N380" s="262">
        <v>0.49784</v>
      </c>
      <c r="O380" s="262">
        <v>0.47432000000000002</v>
      </c>
      <c r="P380" s="262">
        <v>0.49</v>
      </c>
      <c r="Q380" s="262">
        <v>0.50175999999999998</v>
      </c>
      <c r="R380" s="262">
        <v>0.47039999999999998</v>
      </c>
      <c r="S380" s="262">
        <v>0.45863999999999999</v>
      </c>
      <c r="T380" s="262">
        <v>0.43512000000000006</v>
      </c>
      <c r="U380" s="262">
        <v>0.36847999999999997</v>
      </c>
      <c r="V380" s="262">
        <v>0.45472000000000001</v>
      </c>
      <c r="W380" s="262">
        <v>0.60367999999999999</v>
      </c>
      <c r="X380" s="262">
        <v>0.60367999999999999</v>
      </c>
      <c r="Y380" s="262">
        <v>0.60367999999999999</v>
      </c>
      <c r="Z380" s="262">
        <v>0.6154400000000001</v>
      </c>
      <c r="AA380" s="262">
        <v>0.53312000000000004</v>
      </c>
      <c r="AB380" s="262">
        <v>0.5292</v>
      </c>
      <c r="AC380" s="262">
        <v>0.53312000000000004</v>
      </c>
      <c r="AD380" s="262">
        <v>0.30576000000000003</v>
      </c>
      <c r="AE380" s="262">
        <v>0.39591999999999999</v>
      </c>
      <c r="AF380" s="262">
        <v>0.31360000000000005</v>
      </c>
      <c r="AG380" s="262">
        <v>0.41944000000000004</v>
      </c>
      <c r="AH380" s="262">
        <v>0.42728000000000005</v>
      </c>
      <c r="AI380" s="262">
        <v>0.41944000000000004</v>
      </c>
      <c r="AJ380" s="262">
        <v>0.37631999999999999</v>
      </c>
      <c r="AK380" s="262">
        <v>0.41552000000000006</v>
      </c>
      <c r="AL380" s="262">
        <v>0.39200000000000002</v>
      </c>
      <c r="AM380" s="262">
        <v>0.29792000000000002</v>
      </c>
      <c r="AN380" s="262">
        <v>0.29792000000000002</v>
      </c>
      <c r="AO380" s="262">
        <v>0.46648000000000001</v>
      </c>
      <c r="AP380" s="262">
        <v>0.45079999999999998</v>
      </c>
      <c r="AQ380" s="262">
        <v>0.55271999999999999</v>
      </c>
      <c r="AR380" s="262">
        <v>0.55271999999999999</v>
      </c>
      <c r="AS380" s="262">
        <v>0.55664000000000002</v>
      </c>
      <c r="AT380" s="262">
        <v>0.44295999999999996</v>
      </c>
      <c r="AU380" s="262">
        <v>0.37240000000000001</v>
      </c>
      <c r="AV380" s="262">
        <v>0.36847999999999997</v>
      </c>
      <c r="AW380" s="262">
        <v>0.3332</v>
      </c>
      <c r="AX380" s="262">
        <v>0.32144</v>
      </c>
      <c r="AY380" s="262">
        <v>0.32928000000000002</v>
      </c>
      <c r="AZ380" s="262">
        <v>0.32144</v>
      </c>
      <c r="BA380" s="262">
        <v>0.27832000000000001</v>
      </c>
      <c r="BB380" s="262">
        <v>0.21560000000000001</v>
      </c>
      <c r="BC380" s="262">
        <v>0.22344</v>
      </c>
      <c r="BD380" s="262">
        <v>0.24696000000000001</v>
      </c>
      <c r="BE380" s="262">
        <v>0.24696000000000001</v>
      </c>
      <c r="BF380" s="262">
        <v>0.39591999999999999</v>
      </c>
      <c r="BG380" s="262">
        <v>0.36847999999999997</v>
      </c>
      <c r="BH380" s="262">
        <v>0.34104000000000001</v>
      </c>
      <c r="BI380" s="262">
        <v>0.26656000000000002</v>
      </c>
      <c r="BJ380" s="262">
        <v>0.42728000000000005</v>
      </c>
      <c r="BK380" s="262">
        <v>0.38808000000000004</v>
      </c>
      <c r="BL380" s="262">
        <v>0.3332</v>
      </c>
      <c r="BM380" s="262">
        <v>0.25480000000000003</v>
      </c>
      <c r="BN380" s="262">
        <v>0.26264000000000004</v>
      </c>
      <c r="BO380" s="262">
        <v>0.29008</v>
      </c>
      <c r="BP380" s="262">
        <v>0.29008</v>
      </c>
    </row>
    <row r="381" spans="2:68" x14ac:dyDescent="0.25">
      <c r="B381" s="261"/>
      <c r="C381" t="s">
        <v>876</v>
      </c>
      <c r="D381" s="255">
        <f t="shared" si="33"/>
        <v>0.24542637117380189</v>
      </c>
      <c r="E381" s="260">
        <f t="shared" si="31"/>
        <v>4706.5415199999989</v>
      </c>
      <c r="F381" s="255">
        <f t="shared" si="34"/>
        <v>0.25237839509383586</v>
      </c>
      <c r="G381" s="260">
        <f t="shared" si="32"/>
        <v>13061919.551600002</v>
      </c>
      <c r="H381" s="255">
        <f t="shared" si="35"/>
        <v>-0.14379859795665587</v>
      </c>
      <c r="I381" s="260">
        <f t="shared" si="36"/>
        <v>97.245396573090517</v>
      </c>
      <c r="J381" s="262">
        <v>0</v>
      </c>
      <c r="K381" s="262">
        <v>0.30256</v>
      </c>
      <c r="L381" s="262">
        <v>0.29511999999999999</v>
      </c>
      <c r="M381" s="262">
        <v>0.27032</v>
      </c>
      <c r="N381" s="262">
        <v>0.27032</v>
      </c>
      <c r="O381" s="262">
        <v>0.28767999999999999</v>
      </c>
      <c r="P381" s="262">
        <v>0.27032</v>
      </c>
      <c r="Q381" s="262">
        <v>0.26784000000000002</v>
      </c>
      <c r="R381" s="262">
        <v>0.27032</v>
      </c>
      <c r="S381" s="262">
        <v>0.26288</v>
      </c>
      <c r="T381" s="262">
        <v>0.27776000000000001</v>
      </c>
      <c r="U381" s="262">
        <v>0.22568000000000002</v>
      </c>
      <c r="V381" s="262">
        <v>0.26040000000000002</v>
      </c>
      <c r="W381" s="262">
        <v>0.31247999999999998</v>
      </c>
      <c r="X381" s="262">
        <v>0.35959999999999998</v>
      </c>
      <c r="Y381" s="262">
        <v>0.35959999999999998</v>
      </c>
      <c r="Z381" s="262">
        <v>0.41415999999999997</v>
      </c>
      <c r="AA381" s="262">
        <v>0.33728000000000002</v>
      </c>
      <c r="AB381" s="262">
        <v>0.33728000000000002</v>
      </c>
      <c r="AC381" s="262">
        <v>0.33728000000000002</v>
      </c>
      <c r="AD381" s="262">
        <v>0.18351999999999999</v>
      </c>
      <c r="AE381" s="262">
        <v>0.18351999999999999</v>
      </c>
      <c r="AF381" s="262">
        <v>0.18351999999999999</v>
      </c>
      <c r="AG381" s="262">
        <v>0.29511999999999999</v>
      </c>
      <c r="AH381" s="262">
        <v>0.32240000000000002</v>
      </c>
      <c r="AI381" s="262">
        <v>0.27280000000000004</v>
      </c>
      <c r="AJ381" s="262">
        <v>0.20088</v>
      </c>
      <c r="AK381" s="262">
        <v>0.29511999999999999</v>
      </c>
      <c r="AL381" s="262">
        <v>0.23807999999999999</v>
      </c>
      <c r="AM381" s="262">
        <v>0.20335999999999999</v>
      </c>
      <c r="AN381" s="262">
        <v>0.18351999999999999</v>
      </c>
      <c r="AO381" s="262">
        <v>0.26784000000000002</v>
      </c>
      <c r="AP381" s="262">
        <v>0.26536000000000004</v>
      </c>
      <c r="AQ381" s="262">
        <v>0.38936000000000004</v>
      </c>
      <c r="AR381" s="262">
        <v>0.47863999999999995</v>
      </c>
      <c r="AS381" s="262">
        <v>0.38936000000000004</v>
      </c>
      <c r="AT381" s="262">
        <v>0.27032</v>
      </c>
      <c r="AU381" s="262">
        <v>0.23064000000000001</v>
      </c>
      <c r="AV381" s="262">
        <v>0.21823999999999999</v>
      </c>
      <c r="AW381" s="262">
        <v>0.31991999999999998</v>
      </c>
      <c r="AX381" s="262">
        <v>0.20584</v>
      </c>
      <c r="AY381" s="262">
        <v>0.22072</v>
      </c>
      <c r="AZ381" s="262">
        <v>0.22568000000000002</v>
      </c>
      <c r="BA381" s="262">
        <v>0.21079999999999999</v>
      </c>
      <c r="BB381" s="262">
        <v>0.12648000000000001</v>
      </c>
      <c r="BC381" s="262">
        <v>0.124</v>
      </c>
      <c r="BD381" s="262">
        <v>0.13392000000000001</v>
      </c>
      <c r="BE381" s="262">
        <v>0.13392000000000001</v>
      </c>
      <c r="BF381" s="262">
        <v>0.248</v>
      </c>
      <c r="BG381" s="262">
        <v>0.23311999999999999</v>
      </c>
      <c r="BH381" s="262">
        <v>0.23311999999999999</v>
      </c>
      <c r="BI381" s="262">
        <v>0.23311999999999999</v>
      </c>
      <c r="BJ381" s="262">
        <v>0.29263999999999996</v>
      </c>
      <c r="BK381" s="262">
        <v>0.32240000000000002</v>
      </c>
      <c r="BL381" s="262">
        <v>0.23311999999999999</v>
      </c>
      <c r="BM381" s="262">
        <v>0.17856</v>
      </c>
      <c r="BN381" s="262">
        <v>0.14879999999999999</v>
      </c>
      <c r="BO381" s="262">
        <v>0.22568000000000002</v>
      </c>
      <c r="BP381" s="262">
        <v>0.20584</v>
      </c>
    </row>
    <row r="382" spans="2:68" x14ac:dyDescent="0.25">
      <c r="B382" s="261"/>
      <c r="C382" t="s">
        <v>877</v>
      </c>
      <c r="D382" s="255">
        <f t="shared" si="33"/>
        <v>0.19539003598060176</v>
      </c>
      <c r="E382" s="260">
        <f t="shared" si="31"/>
        <v>3746.9947200000001</v>
      </c>
      <c r="F382" s="255">
        <f t="shared" si="34"/>
        <v>0.19697000472067586</v>
      </c>
      <c r="G382" s="260">
        <f t="shared" si="32"/>
        <v>10194241.685319996</v>
      </c>
      <c r="H382" s="255">
        <f t="shared" si="35"/>
        <v>-4.8877409767270986E-2</v>
      </c>
      <c r="I382" s="260">
        <f t="shared" si="36"/>
        <v>99.197863277550979</v>
      </c>
      <c r="J382" s="262">
        <v>0</v>
      </c>
      <c r="K382" s="262">
        <v>0.19208</v>
      </c>
      <c r="L382" s="262">
        <v>0.19208</v>
      </c>
      <c r="M382" s="262">
        <v>0.18032000000000001</v>
      </c>
      <c r="N382" s="262">
        <v>0.23127999999999999</v>
      </c>
      <c r="O382" s="262">
        <v>0.15092</v>
      </c>
      <c r="P382" s="262">
        <v>0.18032000000000001</v>
      </c>
      <c r="Q382" s="262">
        <v>0.18032000000000001</v>
      </c>
      <c r="R382" s="262">
        <v>0.15680000000000002</v>
      </c>
      <c r="S382" s="262">
        <v>0.18423999999999999</v>
      </c>
      <c r="T382" s="262">
        <v>0.18423999999999999</v>
      </c>
      <c r="U382" s="262">
        <v>0.18423999999999999</v>
      </c>
      <c r="V382" s="262">
        <v>0.19600000000000001</v>
      </c>
      <c r="W382" s="262">
        <v>0.21560000000000001</v>
      </c>
      <c r="X382" s="262">
        <v>0.245</v>
      </c>
      <c r="Y382" s="262">
        <v>0.20384000000000002</v>
      </c>
      <c r="Z382" s="262">
        <v>0.34692000000000001</v>
      </c>
      <c r="AA382" s="262">
        <v>0.24108000000000002</v>
      </c>
      <c r="AB382" s="262">
        <v>0.24108000000000002</v>
      </c>
      <c r="AC382" s="262">
        <v>0.24108000000000002</v>
      </c>
      <c r="AD382" s="262">
        <v>0.17052</v>
      </c>
      <c r="AE382" s="262">
        <v>0.17052</v>
      </c>
      <c r="AF382" s="262">
        <v>0.17052</v>
      </c>
      <c r="AG382" s="262">
        <v>0.20580000000000001</v>
      </c>
      <c r="AH382" s="262">
        <v>0.20580000000000001</v>
      </c>
      <c r="AI382" s="262">
        <v>0.20580000000000001</v>
      </c>
      <c r="AJ382" s="262">
        <v>0.17444000000000001</v>
      </c>
      <c r="AK382" s="262">
        <v>0.23324</v>
      </c>
      <c r="AL382" s="262">
        <v>0.19404000000000002</v>
      </c>
      <c r="AM382" s="262">
        <v>0.13719999999999999</v>
      </c>
      <c r="AN382" s="262">
        <v>0.13719999999999999</v>
      </c>
      <c r="AO382" s="262">
        <v>0.22539999999999999</v>
      </c>
      <c r="AP382" s="262">
        <v>0.22147999999999998</v>
      </c>
      <c r="AQ382" s="262">
        <v>0.32340000000000002</v>
      </c>
      <c r="AR382" s="262">
        <v>0.32340000000000002</v>
      </c>
      <c r="AS382" s="262">
        <v>0.32535999999999998</v>
      </c>
      <c r="AT382" s="262">
        <v>0.19208</v>
      </c>
      <c r="AU382" s="262">
        <v>0.19208</v>
      </c>
      <c r="AV382" s="262">
        <v>0.18423999999999999</v>
      </c>
      <c r="AW382" s="262">
        <v>0.19796</v>
      </c>
      <c r="AX382" s="262">
        <v>0.1666</v>
      </c>
      <c r="AY382" s="262">
        <v>0.19208</v>
      </c>
      <c r="AZ382" s="262">
        <v>0.18423999999999999</v>
      </c>
      <c r="BA382" s="262">
        <v>0.17444000000000001</v>
      </c>
      <c r="BB382" s="262">
        <v>0.11172</v>
      </c>
      <c r="BC382" s="262">
        <v>0.13719999999999999</v>
      </c>
      <c r="BD382" s="262">
        <v>0.12544</v>
      </c>
      <c r="BE382" s="262">
        <v>0.15288000000000002</v>
      </c>
      <c r="BF382" s="262">
        <v>0.21952000000000002</v>
      </c>
      <c r="BG382" s="262">
        <v>0.23324</v>
      </c>
      <c r="BH382" s="262">
        <v>0.21952000000000002</v>
      </c>
      <c r="BI382" s="262">
        <v>0.19404000000000002</v>
      </c>
      <c r="BJ382" s="262">
        <v>0.19404000000000002</v>
      </c>
      <c r="BK382" s="262">
        <v>0.24696000000000001</v>
      </c>
      <c r="BL382" s="262">
        <v>0.17444000000000001</v>
      </c>
      <c r="BM382" s="262">
        <v>0.1764</v>
      </c>
      <c r="BN382" s="262">
        <v>0.19404000000000002</v>
      </c>
      <c r="BO382" s="262">
        <v>0.21952000000000002</v>
      </c>
      <c r="BP382" s="262">
        <v>0.20188</v>
      </c>
    </row>
    <row r="383" spans="2:68" x14ac:dyDescent="0.25">
      <c r="B383" s="261"/>
      <c r="C383" t="s">
        <v>878</v>
      </c>
      <c r="D383" s="255">
        <f t="shared" si="33"/>
        <v>0.37029964280127237</v>
      </c>
      <c r="E383" s="260">
        <f t="shared" si="31"/>
        <v>7101.2362499999999</v>
      </c>
      <c r="F383" s="255">
        <f t="shared" si="34"/>
        <v>0.38127597927168805</v>
      </c>
      <c r="G383" s="260">
        <f t="shared" si="32"/>
        <v>19733052.689999998</v>
      </c>
      <c r="H383" s="255">
        <f t="shared" si="35"/>
        <v>-9.8575324046120072E-2</v>
      </c>
      <c r="I383" s="260">
        <f t="shared" si="36"/>
        <v>97.121157096918978</v>
      </c>
      <c r="J383" s="262">
        <v>0</v>
      </c>
      <c r="K383" s="262">
        <v>0.42749999999999999</v>
      </c>
      <c r="L383" s="262">
        <v>0.42749999999999999</v>
      </c>
      <c r="M383" s="262">
        <v>0.42749999999999999</v>
      </c>
      <c r="N383" s="262">
        <v>0.43874999999999997</v>
      </c>
      <c r="O383" s="262">
        <v>0.43874999999999997</v>
      </c>
      <c r="P383" s="262">
        <v>0.48</v>
      </c>
      <c r="Q383" s="262">
        <v>0.43874999999999997</v>
      </c>
      <c r="R383" s="262">
        <v>0.45374999999999999</v>
      </c>
      <c r="S383" s="262">
        <v>0.42749999999999999</v>
      </c>
      <c r="T383" s="262">
        <v>0.42749999999999999</v>
      </c>
      <c r="U383" s="262">
        <v>0.40500000000000003</v>
      </c>
      <c r="V383" s="262">
        <v>0.44999999999999996</v>
      </c>
      <c r="W383" s="262">
        <v>0.44999999999999996</v>
      </c>
      <c r="X383" s="262">
        <v>0.51</v>
      </c>
      <c r="Y383" s="262">
        <v>0.52499999999999991</v>
      </c>
      <c r="Z383" s="262">
        <v>0.55499999999999994</v>
      </c>
      <c r="AA383" s="262">
        <v>0.42000000000000004</v>
      </c>
      <c r="AB383" s="262">
        <v>0.44624999999999998</v>
      </c>
      <c r="AC383" s="262">
        <v>0.44624999999999998</v>
      </c>
      <c r="AD383" s="262">
        <v>0.34875</v>
      </c>
      <c r="AE383" s="262">
        <v>0.34875</v>
      </c>
      <c r="AF383" s="262">
        <v>0.34500000000000003</v>
      </c>
      <c r="AG383" s="262">
        <v>0.44999999999999996</v>
      </c>
      <c r="AH383" s="262">
        <v>0.41625000000000001</v>
      </c>
      <c r="AI383" s="262">
        <v>0.39750000000000002</v>
      </c>
      <c r="AJ383" s="262">
        <v>0.37124999999999997</v>
      </c>
      <c r="AK383" s="262">
        <v>0.41250000000000003</v>
      </c>
      <c r="AL383" s="262">
        <v>0.37124999999999997</v>
      </c>
      <c r="AM383" s="262">
        <v>0.31874999999999998</v>
      </c>
      <c r="AN383" s="262">
        <v>0.32624999999999998</v>
      </c>
      <c r="AO383" s="262">
        <v>0.38250000000000001</v>
      </c>
      <c r="AP383" s="262">
        <v>0.37875000000000003</v>
      </c>
      <c r="AQ383" s="262">
        <v>0.46875</v>
      </c>
      <c r="AR383" s="262">
        <v>0.46875</v>
      </c>
      <c r="AS383" s="262">
        <v>0.48750000000000004</v>
      </c>
      <c r="AT383" s="262">
        <v>0.45750000000000002</v>
      </c>
      <c r="AU383" s="262">
        <v>0.34875</v>
      </c>
      <c r="AV383" s="262">
        <v>0.34875</v>
      </c>
      <c r="AW383" s="262">
        <v>0.33374999999999999</v>
      </c>
      <c r="AX383" s="262">
        <v>0.32624999999999998</v>
      </c>
      <c r="AY383" s="262">
        <v>0.34125</v>
      </c>
      <c r="AZ383" s="262">
        <v>0.32250000000000001</v>
      </c>
      <c r="BA383" s="262">
        <v>0.28875000000000001</v>
      </c>
      <c r="BB383" s="262">
        <v>0.255</v>
      </c>
      <c r="BC383" s="262">
        <v>0.22499999999999998</v>
      </c>
      <c r="BD383" s="262">
        <v>0.255</v>
      </c>
      <c r="BE383" s="262">
        <v>0.255</v>
      </c>
      <c r="BF383" s="262">
        <v>0.38624999999999998</v>
      </c>
      <c r="BG383" s="262">
        <v>0.38624999999999998</v>
      </c>
      <c r="BH383" s="262">
        <v>0.38250000000000001</v>
      </c>
      <c r="BI383" s="262">
        <v>0.33</v>
      </c>
      <c r="BJ383" s="262">
        <v>0.35624999999999996</v>
      </c>
      <c r="BK383" s="262">
        <v>0.36375000000000002</v>
      </c>
      <c r="BL383" s="262">
        <v>0.33374999999999999</v>
      </c>
      <c r="BM383" s="262">
        <v>0.27749999999999997</v>
      </c>
      <c r="BN383" s="262">
        <v>0.27749999999999997</v>
      </c>
      <c r="BO383" s="262">
        <v>0.26249999999999996</v>
      </c>
      <c r="BP383" s="262">
        <v>0.28125</v>
      </c>
    </row>
    <row r="384" spans="2:68" x14ac:dyDescent="0.25">
      <c r="B384" s="261"/>
      <c r="C384" t="s">
        <v>879</v>
      </c>
      <c r="D384" s="255">
        <f t="shared" si="33"/>
        <v>0.33734941335975399</v>
      </c>
      <c r="E384" s="260">
        <f t="shared" si="31"/>
        <v>6469.3497000000025</v>
      </c>
      <c r="F384" s="255">
        <f t="shared" si="34"/>
        <v>0.34514415013129102</v>
      </c>
      <c r="G384" s="260">
        <f t="shared" si="32"/>
        <v>17863039.033290006</v>
      </c>
      <c r="H384" s="255">
        <f t="shared" si="35"/>
        <v>-0.13755342587898586</v>
      </c>
      <c r="I384" s="260">
        <f t="shared" si="36"/>
        <v>97.741599627699912</v>
      </c>
      <c r="J384" s="262">
        <v>0</v>
      </c>
      <c r="K384" s="262">
        <v>0.35464000000000001</v>
      </c>
      <c r="L384" s="262">
        <v>0.35464000000000001</v>
      </c>
      <c r="M384" s="262">
        <v>0.33077000000000001</v>
      </c>
      <c r="N384" s="262">
        <v>0.40920000000000001</v>
      </c>
      <c r="O384" s="262">
        <v>0.35464000000000001</v>
      </c>
      <c r="P384" s="262">
        <v>0.36487000000000003</v>
      </c>
      <c r="Q384" s="262">
        <v>0.37169000000000008</v>
      </c>
      <c r="R384" s="262">
        <v>0.35464000000000001</v>
      </c>
      <c r="S384" s="262">
        <v>0.33418000000000003</v>
      </c>
      <c r="T384" s="262">
        <v>0.34100000000000003</v>
      </c>
      <c r="U384" s="262">
        <v>0.28985</v>
      </c>
      <c r="V384" s="262">
        <v>0.35464000000000001</v>
      </c>
      <c r="W384" s="262">
        <v>0.48763000000000001</v>
      </c>
      <c r="X384" s="262">
        <v>0.48763000000000001</v>
      </c>
      <c r="Y384" s="262">
        <v>0.46035000000000004</v>
      </c>
      <c r="Z384" s="262">
        <v>0.54219000000000006</v>
      </c>
      <c r="AA384" s="262">
        <v>0.44671000000000005</v>
      </c>
      <c r="AB384" s="262">
        <v>0.46717000000000009</v>
      </c>
      <c r="AC384" s="262">
        <v>0.46717000000000009</v>
      </c>
      <c r="AD384" s="262">
        <v>0.26939000000000002</v>
      </c>
      <c r="AE384" s="262">
        <v>0.27961999999999998</v>
      </c>
      <c r="AF384" s="262">
        <v>0.27961999999999998</v>
      </c>
      <c r="AG384" s="262">
        <v>0.36146000000000006</v>
      </c>
      <c r="AH384" s="262">
        <v>0.46717000000000009</v>
      </c>
      <c r="AI384" s="262">
        <v>0.38192000000000004</v>
      </c>
      <c r="AJ384" s="262">
        <v>0.30008000000000001</v>
      </c>
      <c r="AK384" s="262">
        <v>0.37510000000000004</v>
      </c>
      <c r="AL384" s="262">
        <v>0.30008000000000001</v>
      </c>
      <c r="AM384" s="262">
        <v>0.25916</v>
      </c>
      <c r="AN384" s="262">
        <v>0.25916</v>
      </c>
      <c r="AO384" s="262">
        <v>0.43648000000000003</v>
      </c>
      <c r="AP384" s="262">
        <v>0.34100000000000003</v>
      </c>
      <c r="AQ384" s="262">
        <v>0.56606000000000001</v>
      </c>
      <c r="AR384" s="262">
        <v>0.52855000000000008</v>
      </c>
      <c r="AS384" s="262">
        <v>0.52855000000000008</v>
      </c>
      <c r="AT384" s="262">
        <v>0.35464000000000001</v>
      </c>
      <c r="AU384" s="262">
        <v>0.31372000000000005</v>
      </c>
      <c r="AV384" s="262">
        <v>0.31372000000000005</v>
      </c>
      <c r="AW384" s="262">
        <v>0.34441000000000005</v>
      </c>
      <c r="AX384" s="262">
        <v>0.27280000000000004</v>
      </c>
      <c r="AY384" s="262">
        <v>0.30690000000000001</v>
      </c>
      <c r="AZ384" s="262">
        <v>0.29326000000000002</v>
      </c>
      <c r="BA384" s="262">
        <v>0.26257000000000003</v>
      </c>
      <c r="BB384" s="262">
        <v>0.19436999999999999</v>
      </c>
      <c r="BC384" s="262">
        <v>0.21824000000000002</v>
      </c>
      <c r="BD384" s="262">
        <v>0.21824000000000002</v>
      </c>
      <c r="BE384" s="262">
        <v>0.22506000000000004</v>
      </c>
      <c r="BF384" s="262">
        <v>0.37169000000000008</v>
      </c>
      <c r="BG384" s="262">
        <v>0.38873999999999997</v>
      </c>
      <c r="BH384" s="262">
        <v>0.32395000000000002</v>
      </c>
      <c r="BI384" s="262">
        <v>0.35464000000000001</v>
      </c>
      <c r="BJ384" s="262">
        <v>0.38873999999999997</v>
      </c>
      <c r="BK384" s="262">
        <v>0.40920000000000001</v>
      </c>
      <c r="BL384" s="262">
        <v>0.33759</v>
      </c>
      <c r="BM384" s="262">
        <v>0.26257000000000003</v>
      </c>
      <c r="BN384" s="262">
        <v>0.30008000000000001</v>
      </c>
      <c r="BO384" s="262">
        <v>0.30008000000000001</v>
      </c>
      <c r="BP384" s="262">
        <v>0.30008000000000001</v>
      </c>
    </row>
    <row r="385" spans="2:68" x14ac:dyDescent="0.25">
      <c r="B385" s="261"/>
      <c r="C385" t="s">
        <v>880</v>
      </c>
      <c r="D385" s="255">
        <f t="shared" si="33"/>
        <v>0.42394789070240396</v>
      </c>
      <c r="E385" s="260">
        <f t="shared" si="31"/>
        <v>8130.0487000000003</v>
      </c>
      <c r="F385" s="255">
        <f t="shared" si="34"/>
        <v>0.43589901105587248</v>
      </c>
      <c r="G385" s="260">
        <f t="shared" si="32"/>
        <v>22560084.086899996</v>
      </c>
      <c r="H385" s="255">
        <f t="shared" si="35"/>
        <v>-0.11804377642758883</v>
      </c>
      <c r="I385" s="260">
        <f t="shared" si="36"/>
        <v>97.258282296966115</v>
      </c>
      <c r="J385" s="262">
        <v>0</v>
      </c>
      <c r="K385" s="262">
        <v>0.49879999999999997</v>
      </c>
      <c r="L385" s="262">
        <v>0.48589999999999994</v>
      </c>
      <c r="M385" s="262">
        <v>0.46010000000000001</v>
      </c>
      <c r="N385" s="262">
        <v>0.52029999999999998</v>
      </c>
      <c r="O385" s="262">
        <v>0.47730000000000006</v>
      </c>
      <c r="P385" s="262">
        <v>0.46440000000000003</v>
      </c>
      <c r="Q385" s="262">
        <v>0.49019999999999997</v>
      </c>
      <c r="R385" s="262">
        <v>0.47730000000000006</v>
      </c>
      <c r="S385" s="262">
        <v>0.48589999999999994</v>
      </c>
      <c r="T385" s="262">
        <v>0.47300000000000003</v>
      </c>
      <c r="U385" s="262">
        <v>0.43430000000000002</v>
      </c>
      <c r="V385" s="262">
        <v>0.49879999999999997</v>
      </c>
      <c r="W385" s="262">
        <v>0.53320000000000001</v>
      </c>
      <c r="X385" s="262">
        <v>0.60199999999999998</v>
      </c>
      <c r="Y385" s="262">
        <v>0.63639999999999997</v>
      </c>
      <c r="Z385" s="262">
        <v>0.63639999999999997</v>
      </c>
      <c r="AA385" s="262">
        <v>0.52890000000000004</v>
      </c>
      <c r="AB385" s="262">
        <v>0.52459999999999996</v>
      </c>
      <c r="AC385" s="262">
        <v>0.52890000000000004</v>
      </c>
      <c r="AD385" s="262">
        <v>0.40419999999999995</v>
      </c>
      <c r="AE385" s="262">
        <v>0.43</v>
      </c>
      <c r="AF385" s="262">
        <v>0.38269999999999998</v>
      </c>
      <c r="AG385" s="262">
        <v>0.44290000000000002</v>
      </c>
      <c r="AH385" s="262">
        <v>0.44290000000000002</v>
      </c>
      <c r="AI385" s="262">
        <v>0.44290000000000002</v>
      </c>
      <c r="AJ385" s="262">
        <v>0.40849999999999997</v>
      </c>
      <c r="AK385" s="262">
        <v>0.43</v>
      </c>
      <c r="AL385" s="262">
        <v>0.42569999999999997</v>
      </c>
      <c r="AM385" s="262">
        <v>0.36549999999999999</v>
      </c>
      <c r="AN385" s="262">
        <v>0.3569</v>
      </c>
      <c r="AO385" s="262">
        <v>0.47730000000000006</v>
      </c>
      <c r="AP385" s="262">
        <v>0.46870000000000001</v>
      </c>
      <c r="AQ385" s="262">
        <v>0.58050000000000002</v>
      </c>
      <c r="AR385" s="262">
        <v>0.57190000000000007</v>
      </c>
      <c r="AS385" s="262">
        <v>0.57190000000000007</v>
      </c>
      <c r="AT385" s="262">
        <v>0.44290000000000002</v>
      </c>
      <c r="AU385" s="262">
        <v>0.4128</v>
      </c>
      <c r="AV385" s="262">
        <v>0.39129999999999998</v>
      </c>
      <c r="AW385" s="262">
        <v>0.38269999999999998</v>
      </c>
      <c r="AX385" s="262">
        <v>0.39129999999999998</v>
      </c>
      <c r="AY385" s="262">
        <v>0.40849999999999997</v>
      </c>
      <c r="AZ385" s="262">
        <v>0.38700000000000001</v>
      </c>
      <c r="BA385" s="262">
        <v>0.37840000000000001</v>
      </c>
      <c r="BB385" s="262">
        <v>0.30959999999999999</v>
      </c>
      <c r="BC385" s="262">
        <v>0.27089999999999997</v>
      </c>
      <c r="BD385" s="262">
        <v>0.32250000000000001</v>
      </c>
      <c r="BE385" s="262">
        <v>0.32250000000000001</v>
      </c>
      <c r="BF385" s="262">
        <v>0.48160000000000003</v>
      </c>
      <c r="BG385" s="262">
        <v>0.44719999999999999</v>
      </c>
      <c r="BH385" s="262">
        <v>0.37840000000000001</v>
      </c>
      <c r="BI385" s="262">
        <v>0.36979999999999996</v>
      </c>
      <c r="BJ385" s="262">
        <v>0.44719999999999999</v>
      </c>
      <c r="BK385" s="262">
        <v>0.4214</v>
      </c>
      <c r="BL385" s="262">
        <v>0.33110000000000001</v>
      </c>
      <c r="BM385" s="262">
        <v>0.30959999999999999</v>
      </c>
      <c r="BN385" s="262">
        <v>0.33540000000000003</v>
      </c>
      <c r="BO385" s="262">
        <v>0.34400000000000003</v>
      </c>
      <c r="BP385" s="262">
        <v>0.35259999999999997</v>
      </c>
    </row>
    <row r="386" spans="2:68" x14ac:dyDescent="0.25">
      <c r="B386" s="261"/>
      <c r="C386" t="s">
        <v>881</v>
      </c>
      <c r="D386" s="255">
        <f t="shared" si="33"/>
        <v>3.8097063670021372E-2</v>
      </c>
      <c r="E386" s="260">
        <f t="shared" si="31"/>
        <v>730.58738999999991</v>
      </c>
      <c r="F386" s="255">
        <f t="shared" si="34"/>
        <v>3.9044732435518696E-2</v>
      </c>
      <c r="G386" s="260">
        <f t="shared" si="32"/>
        <v>2020771.8406200008</v>
      </c>
      <c r="H386" s="255">
        <f t="shared" si="35"/>
        <v>-0.15221103366503166</v>
      </c>
      <c r="I386" s="260">
        <f t="shared" si="36"/>
        <v>97.572863978355144</v>
      </c>
      <c r="J386" s="262">
        <v>0</v>
      </c>
      <c r="K386" s="262">
        <v>4.9529999999999998E-2</v>
      </c>
      <c r="L386" s="262">
        <v>6.318E-2</v>
      </c>
      <c r="M386" s="262">
        <v>4.9919999999999999E-2</v>
      </c>
      <c r="N386" s="262">
        <v>3.9E-2</v>
      </c>
      <c r="O386" s="262">
        <v>2.6520000000000002E-2</v>
      </c>
      <c r="P386" s="262">
        <v>3.4709999999999998E-2</v>
      </c>
      <c r="Q386" s="262">
        <v>3.9E-2</v>
      </c>
      <c r="R386" s="262">
        <v>3.9E-2</v>
      </c>
      <c r="S386" s="262">
        <v>3.7829999999999996E-2</v>
      </c>
      <c r="T386" s="262">
        <v>3.6270000000000004E-2</v>
      </c>
      <c r="U386" s="262">
        <v>2.223E-2</v>
      </c>
      <c r="V386" s="262">
        <v>3.6270000000000004E-2</v>
      </c>
      <c r="W386" s="262">
        <v>6.2010000000000003E-2</v>
      </c>
      <c r="X386" s="262">
        <v>6.7470000000000002E-2</v>
      </c>
      <c r="Y386" s="262">
        <v>6.7470000000000002E-2</v>
      </c>
      <c r="Z386" s="262">
        <v>9.4770000000000007E-2</v>
      </c>
      <c r="AA386" s="262">
        <v>4.1730000000000003E-2</v>
      </c>
      <c r="AB386" s="262">
        <v>4.9140000000000003E-2</v>
      </c>
      <c r="AC386" s="262">
        <v>8.4240000000000009E-2</v>
      </c>
      <c r="AD386" s="262">
        <v>2.0279999999999999E-2</v>
      </c>
      <c r="AE386" s="262">
        <v>3.1980000000000001E-2</v>
      </c>
      <c r="AF386" s="262">
        <v>3.1980000000000001E-2</v>
      </c>
      <c r="AG386" s="262">
        <v>3.9780000000000003E-2</v>
      </c>
      <c r="AH386" s="262">
        <v>5.772E-2</v>
      </c>
      <c r="AI386" s="262">
        <v>3.7829999999999996E-2</v>
      </c>
      <c r="AJ386" s="262">
        <v>2.6520000000000002E-2</v>
      </c>
      <c r="AK386" s="262">
        <v>3.3149999999999999E-2</v>
      </c>
      <c r="AL386" s="262">
        <v>3.0420000000000003E-2</v>
      </c>
      <c r="AM386" s="262">
        <v>3.5880000000000002E-2</v>
      </c>
      <c r="AN386" s="262">
        <v>1.8720000000000001E-2</v>
      </c>
      <c r="AO386" s="262">
        <v>5.1480000000000005E-2</v>
      </c>
      <c r="AP386" s="262">
        <v>4.7579999999999997E-2</v>
      </c>
      <c r="AQ386" s="262">
        <v>3.6659999999999998E-2</v>
      </c>
      <c r="AR386" s="262">
        <v>3.6659999999999998E-2</v>
      </c>
      <c r="AS386" s="262">
        <v>3.8609999999999998E-2</v>
      </c>
      <c r="AT386" s="262">
        <v>5.3430000000000005E-2</v>
      </c>
      <c r="AU386" s="262">
        <v>3.705E-2</v>
      </c>
      <c r="AV386" s="262">
        <v>3.705E-2</v>
      </c>
      <c r="AW386" s="262">
        <v>3.705E-2</v>
      </c>
      <c r="AX386" s="262">
        <v>4.1340000000000002E-2</v>
      </c>
      <c r="AY386" s="262">
        <v>3.5099999999999999E-2</v>
      </c>
      <c r="AZ386" s="262">
        <v>3.7440000000000001E-2</v>
      </c>
      <c r="BA386" s="262">
        <v>3.2369999999999996E-2</v>
      </c>
      <c r="BB386" s="262">
        <v>2.418E-2</v>
      </c>
      <c r="BC386" s="262">
        <v>1.209E-2</v>
      </c>
      <c r="BD386" s="262">
        <v>2.0670000000000001E-2</v>
      </c>
      <c r="BE386" s="262">
        <v>2.418E-2</v>
      </c>
      <c r="BF386" s="262">
        <v>4.095E-2</v>
      </c>
      <c r="BG386" s="262">
        <v>4.4069999999999998E-2</v>
      </c>
      <c r="BH386" s="262">
        <v>4.095E-2</v>
      </c>
      <c r="BI386" s="262">
        <v>3.1200000000000002E-2</v>
      </c>
      <c r="BJ386" s="262">
        <v>4.2510000000000006E-2</v>
      </c>
      <c r="BK386" s="262">
        <v>5.4209999999999994E-2</v>
      </c>
      <c r="BL386" s="262">
        <v>6.5129999999999993E-2</v>
      </c>
      <c r="BM386" s="262">
        <v>3.4320000000000003E-2</v>
      </c>
      <c r="BN386" s="262">
        <v>1.8329999999999999E-2</v>
      </c>
      <c r="BO386" s="262">
        <v>4.0559999999999999E-2</v>
      </c>
      <c r="BP386" s="262">
        <v>4.9919999999999999E-2</v>
      </c>
    </row>
    <row r="387" spans="2:68" x14ac:dyDescent="0.25">
      <c r="B387" s="261"/>
      <c r="C387" t="s">
        <v>882</v>
      </c>
      <c r="D387" s="255">
        <f t="shared" si="33"/>
        <v>3.7031510663816027E-2</v>
      </c>
      <c r="E387" s="260">
        <f t="shared" si="31"/>
        <v>710.15328</v>
      </c>
      <c r="F387" s="255">
        <f t="shared" si="34"/>
        <v>3.6371469454915727E-2</v>
      </c>
      <c r="G387" s="260">
        <f t="shared" si="32"/>
        <v>1882416.3130799998</v>
      </c>
      <c r="H387" s="255">
        <f t="shared" si="35"/>
        <v>-2.0360173646031456E-2</v>
      </c>
      <c r="I387" s="260">
        <f t="shared" si="36"/>
        <v>101.8147224151019</v>
      </c>
      <c r="J387" s="262">
        <v>0</v>
      </c>
      <c r="K387" s="262">
        <v>4.2119999999999998E-2</v>
      </c>
      <c r="L387" s="262">
        <v>4.6079999999999996E-2</v>
      </c>
      <c r="M387" s="262">
        <v>1.9800000000000002E-2</v>
      </c>
      <c r="N387" s="262">
        <v>1.6559999999999998E-2</v>
      </c>
      <c r="O387" s="262">
        <v>2.7359999999999999E-2</v>
      </c>
      <c r="P387" s="262">
        <v>1.44E-2</v>
      </c>
      <c r="Q387" s="262">
        <v>2.9879999999999997E-2</v>
      </c>
      <c r="R387" s="262">
        <v>4.6079999999999996E-2</v>
      </c>
      <c r="S387" s="262">
        <v>3.4199999999999994E-2</v>
      </c>
      <c r="T387" s="262">
        <v>3.4199999999999994E-2</v>
      </c>
      <c r="U387" s="262">
        <v>3.4199999999999994E-2</v>
      </c>
      <c r="V387" s="262">
        <v>5.7599999999999998E-2</v>
      </c>
      <c r="W387" s="262">
        <v>3.4559999999999994E-2</v>
      </c>
      <c r="X387" s="262">
        <v>4.8959999999999997E-2</v>
      </c>
      <c r="Y387" s="262">
        <v>4.8959999999999997E-2</v>
      </c>
      <c r="Z387" s="262">
        <v>6.1919999999999996E-2</v>
      </c>
      <c r="AA387" s="262">
        <v>4.4999999999999998E-2</v>
      </c>
      <c r="AB387" s="262">
        <v>5.1119999999999992E-2</v>
      </c>
      <c r="AC387" s="262">
        <v>5.1479999999999991E-2</v>
      </c>
      <c r="AD387" s="262">
        <v>3.3839999999999995E-2</v>
      </c>
      <c r="AE387" s="262">
        <v>1.6199999999999999E-2</v>
      </c>
      <c r="AF387" s="262">
        <v>3.3839999999999995E-2</v>
      </c>
      <c r="AG387" s="262">
        <v>4.1399999999999992E-2</v>
      </c>
      <c r="AH387" s="262">
        <v>6.0839999999999991E-2</v>
      </c>
      <c r="AI387" s="262">
        <v>3.8519999999999999E-2</v>
      </c>
      <c r="AJ387" s="262">
        <v>1.5119999999999998E-2</v>
      </c>
      <c r="AK387" s="262">
        <v>5.5799999999999995E-2</v>
      </c>
      <c r="AL387" s="262">
        <v>3.0599999999999995E-2</v>
      </c>
      <c r="AM387" s="262">
        <v>2.2679999999999999E-2</v>
      </c>
      <c r="AN387" s="262">
        <v>1.7999999999999999E-2</v>
      </c>
      <c r="AO387" s="262">
        <v>5.3999999999999992E-2</v>
      </c>
      <c r="AP387" s="262">
        <v>3.7440000000000001E-2</v>
      </c>
      <c r="AQ387" s="262">
        <v>6.7320000000000005E-2</v>
      </c>
      <c r="AR387" s="262">
        <v>4.0679999999999994E-2</v>
      </c>
      <c r="AS387" s="262">
        <v>7.7039999999999997E-2</v>
      </c>
      <c r="AT387" s="262">
        <v>3.2039999999999999E-2</v>
      </c>
      <c r="AU387" s="262">
        <v>3.3479999999999996E-2</v>
      </c>
      <c r="AV387" s="262">
        <v>2.0519999999999997E-2</v>
      </c>
      <c r="AW387" s="262">
        <v>6.0479999999999992E-2</v>
      </c>
      <c r="AX387" s="262">
        <v>3.3119999999999997E-2</v>
      </c>
      <c r="AY387" s="262">
        <v>3.6359999999999996E-2</v>
      </c>
      <c r="AZ387" s="262">
        <v>6.0479999999999992E-2</v>
      </c>
      <c r="BA387" s="262">
        <v>1.7279999999999997E-2</v>
      </c>
      <c r="BB387" s="262">
        <v>1.8720000000000001E-2</v>
      </c>
      <c r="BC387" s="262">
        <v>1.8720000000000001E-2</v>
      </c>
      <c r="BD387" s="262">
        <v>1.8720000000000001E-2</v>
      </c>
      <c r="BE387" s="262">
        <v>1.8720000000000001E-2</v>
      </c>
      <c r="BF387" s="262">
        <v>2.5559999999999996E-2</v>
      </c>
      <c r="BG387" s="262">
        <v>3.7079999999999995E-2</v>
      </c>
      <c r="BH387" s="262">
        <v>4.6439999999999995E-2</v>
      </c>
      <c r="BI387" s="262">
        <v>2.3400000000000001E-2</v>
      </c>
      <c r="BJ387" s="262">
        <v>3.5639999999999998E-2</v>
      </c>
      <c r="BK387" s="262">
        <v>8.0640000000000003E-2</v>
      </c>
      <c r="BL387" s="262">
        <v>4.8959999999999997E-2</v>
      </c>
      <c r="BM387" s="262">
        <v>3.7079999999999995E-2</v>
      </c>
      <c r="BN387" s="262">
        <v>3.3479999999999996E-2</v>
      </c>
      <c r="BO387" s="262">
        <v>3.9600000000000003E-2</v>
      </c>
      <c r="BP387" s="262">
        <v>3.7079999999999995E-2</v>
      </c>
    </row>
    <row r="388" spans="2:68" x14ac:dyDescent="0.25">
      <c r="B388" s="261"/>
      <c r="C388" t="s">
        <v>883</v>
      </c>
      <c r="D388" s="255">
        <f t="shared" si="33"/>
        <v>2.4480713354539285E-2</v>
      </c>
      <c r="E388" s="260">
        <f t="shared" si="31"/>
        <v>469.46663999999987</v>
      </c>
      <c r="F388" s="255">
        <f t="shared" si="34"/>
        <v>2.3962046715988509E-2</v>
      </c>
      <c r="G388" s="260">
        <f t="shared" si="32"/>
        <v>1240162.9164</v>
      </c>
      <c r="H388" s="255">
        <f t="shared" si="35"/>
        <v>7.3976189754614813E-2</v>
      </c>
      <c r="I388" s="260">
        <f t="shared" si="36"/>
        <v>102.16453395946641</v>
      </c>
      <c r="J388" s="262">
        <v>0</v>
      </c>
      <c r="K388" s="262">
        <v>2.0879999999999999E-2</v>
      </c>
      <c r="L388" s="262">
        <v>2.0879999999999999E-2</v>
      </c>
      <c r="M388" s="262">
        <v>2.0879999999999999E-2</v>
      </c>
      <c r="N388" s="262">
        <v>2.0879999999999999E-2</v>
      </c>
      <c r="O388" s="262">
        <v>1.704E-2</v>
      </c>
      <c r="P388" s="262">
        <v>1.6559999999999998E-2</v>
      </c>
      <c r="Q388" s="262">
        <v>2.0879999999999999E-2</v>
      </c>
      <c r="R388" s="262">
        <v>2.3279999999999999E-2</v>
      </c>
      <c r="S388" s="262">
        <v>1.968E-2</v>
      </c>
      <c r="T388" s="262">
        <v>1.968E-2</v>
      </c>
      <c r="U388" s="262">
        <v>1.536E-2</v>
      </c>
      <c r="V388" s="262">
        <v>2.904E-2</v>
      </c>
      <c r="W388" s="262">
        <v>3.6479999999999999E-2</v>
      </c>
      <c r="X388" s="262">
        <v>3.576E-2</v>
      </c>
      <c r="Y388" s="262">
        <v>2.6160000000000003E-2</v>
      </c>
      <c r="Z388" s="262">
        <v>4.0559999999999999E-2</v>
      </c>
      <c r="AA388" s="262">
        <v>3.168E-2</v>
      </c>
      <c r="AB388" s="262">
        <v>3.4319999999999996E-2</v>
      </c>
      <c r="AC388" s="262">
        <v>3.4079999999999999E-2</v>
      </c>
      <c r="AD388" s="262">
        <v>2.4480000000000002E-2</v>
      </c>
      <c r="AE388" s="262">
        <v>1.7520000000000001E-2</v>
      </c>
      <c r="AF388" s="262">
        <v>2.4960000000000003E-2</v>
      </c>
      <c r="AG388" s="262">
        <v>3.024E-2</v>
      </c>
      <c r="AH388" s="262">
        <v>3.8400000000000004E-2</v>
      </c>
      <c r="AI388" s="262">
        <v>3.168E-2</v>
      </c>
      <c r="AJ388" s="262">
        <v>2.0160000000000001E-2</v>
      </c>
      <c r="AK388" s="262">
        <v>4.0559999999999999E-2</v>
      </c>
      <c r="AL388" s="262">
        <v>1.728E-2</v>
      </c>
      <c r="AM388" s="262">
        <v>2.2800000000000001E-2</v>
      </c>
      <c r="AN388" s="262">
        <v>1.512E-2</v>
      </c>
      <c r="AO388" s="262">
        <v>3.2400000000000005E-2</v>
      </c>
      <c r="AP388" s="262">
        <v>2.7359999999999999E-2</v>
      </c>
      <c r="AQ388" s="262">
        <v>3.4079999999999999E-2</v>
      </c>
      <c r="AR388" s="262">
        <v>1.2480000000000002E-2</v>
      </c>
      <c r="AS388" s="262">
        <v>2.3519999999999999E-2</v>
      </c>
      <c r="AT388" s="262">
        <v>2.1840000000000002E-2</v>
      </c>
      <c r="AU388" s="262">
        <v>2.0639999999999999E-2</v>
      </c>
      <c r="AV388" s="262">
        <v>1.728E-2</v>
      </c>
      <c r="AW388" s="262">
        <v>4.8960000000000004E-2</v>
      </c>
      <c r="AX388" s="262">
        <v>2.2080000000000002E-2</v>
      </c>
      <c r="AY388" s="262">
        <v>2.0639999999999999E-2</v>
      </c>
      <c r="AZ388" s="262">
        <v>2.256E-2</v>
      </c>
      <c r="BA388" s="262">
        <v>8.6400000000000001E-3</v>
      </c>
      <c r="BB388" s="262">
        <v>1.3679999999999999E-2</v>
      </c>
      <c r="BC388" s="262">
        <v>9.6000000000000009E-3</v>
      </c>
      <c r="BD388" s="262">
        <v>1.3679999999999999E-2</v>
      </c>
      <c r="BE388" s="262">
        <v>1.3679999999999999E-2</v>
      </c>
      <c r="BF388" s="262">
        <v>2.0160000000000001E-2</v>
      </c>
      <c r="BG388" s="262">
        <v>2.5440000000000001E-2</v>
      </c>
      <c r="BH388" s="262">
        <v>2.4E-2</v>
      </c>
      <c r="BI388" s="262">
        <v>1.2480000000000002E-2</v>
      </c>
      <c r="BJ388" s="262">
        <v>4.4160000000000005E-2</v>
      </c>
      <c r="BK388" s="262">
        <v>3.1440000000000003E-2</v>
      </c>
      <c r="BL388" s="262">
        <v>2.4240000000000001E-2</v>
      </c>
      <c r="BM388" s="262">
        <v>2.4240000000000001E-2</v>
      </c>
      <c r="BN388" s="262">
        <v>1.992E-2</v>
      </c>
      <c r="BO388" s="262">
        <v>3.024E-2</v>
      </c>
      <c r="BP388" s="262">
        <v>2.4E-2</v>
      </c>
    </row>
    <row r="389" spans="2:68" x14ac:dyDescent="0.25">
      <c r="B389" s="261"/>
      <c r="C389" t="s">
        <v>884</v>
      </c>
      <c r="D389" s="255">
        <f t="shared" si="33"/>
        <v>0.41318760755071199</v>
      </c>
      <c r="E389" s="260">
        <f t="shared" si="31"/>
        <v>7923.6987500000041</v>
      </c>
      <c r="F389" s="255">
        <f t="shared" si="34"/>
        <v>0.41969388588028683</v>
      </c>
      <c r="G389" s="260">
        <f t="shared" si="32"/>
        <v>21721382.971900009</v>
      </c>
      <c r="H389" s="255">
        <f t="shared" si="35"/>
        <v>-8.4847183619978766E-3</v>
      </c>
      <c r="I389" s="260">
        <f t="shared" si="36"/>
        <v>98.449756227463681</v>
      </c>
      <c r="J389" s="262">
        <v>0</v>
      </c>
      <c r="K389" s="262">
        <v>0.45235000000000003</v>
      </c>
      <c r="L389" s="262">
        <v>0.45235000000000003</v>
      </c>
      <c r="M389" s="262">
        <v>0.43159999999999998</v>
      </c>
      <c r="N389" s="262">
        <v>0.49799999999999994</v>
      </c>
      <c r="O389" s="262">
        <v>0.44405</v>
      </c>
      <c r="P389" s="262">
        <v>0.43990000000000001</v>
      </c>
      <c r="Q389" s="262">
        <v>0.47309999999999991</v>
      </c>
      <c r="R389" s="262">
        <v>0.44405</v>
      </c>
      <c r="S389" s="262">
        <v>0.43990000000000001</v>
      </c>
      <c r="T389" s="262">
        <v>0.44405</v>
      </c>
      <c r="U389" s="262">
        <v>0.41914999999999997</v>
      </c>
      <c r="V389" s="262">
        <v>0.43990000000000001</v>
      </c>
      <c r="W389" s="262">
        <v>0.46894999999999992</v>
      </c>
      <c r="X389" s="262">
        <v>0.53534999999999999</v>
      </c>
      <c r="Y389" s="262">
        <v>0.51044999999999996</v>
      </c>
      <c r="Z389" s="262">
        <v>0.62249999999999994</v>
      </c>
      <c r="AA389" s="262">
        <v>0.50629999999999997</v>
      </c>
      <c r="AB389" s="262">
        <v>0.50629999999999997</v>
      </c>
      <c r="AC389" s="262">
        <v>0.49799999999999994</v>
      </c>
      <c r="AD389" s="262">
        <v>0.40254999999999996</v>
      </c>
      <c r="AE389" s="262">
        <v>0.43574999999999997</v>
      </c>
      <c r="AF389" s="262">
        <v>0.37764999999999999</v>
      </c>
      <c r="AG389" s="262">
        <v>0.47724999999999995</v>
      </c>
      <c r="AH389" s="262">
        <v>0.44819999999999999</v>
      </c>
      <c r="AI389" s="262">
        <v>0.42745</v>
      </c>
      <c r="AJ389" s="262">
        <v>0.38179999999999997</v>
      </c>
      <c r="AK389" s="262">
        <v>0.40669999999999995</v>
      </c>
      <c r="AL389" s="262">
        <v>0.42745</v>
      </c>
      <c r="AM389" s="262">
        <v>0.34859999999999997</v>
      </c>
      <c r="AN389" s="262">
        <v>0.30709999999999998</v>
      </c>
      <c r="AO389" s="262">
        <v>0.46065</v>
      </c>
      <c r="AP389" s="262">
        <v>0.44819999999999999</v>
      </c>
      <c r="AQ389" s="262">
        <v>0.51874999999999993</v>
      </c>
      <c r="AR389" s="262">
        <v>0.45235000000000003</v>
      </c>
      <c r="AS389" s="262">
        <v>0.54364999999999997</v>
      </c>
      <c r="AT389" s="262">
        <v>0.45650000000000002</v>
      </c>
      <c r="AU389" s="262">
        <v>0.41499999999999998</v>
      </c>
      <c r="AV389" s="262">
        <v>0.39424999999999999</v>
      </c>
      <c r="AW389" s="262">
        <v>0.39839999999999998</v>
      </c>
      <c r="AX389" s="262">
        <v>0.3735</v>
      </c>
      <c r="AY389" s="262">
        <v>0.42745</v>
      </c>
      <c r="AZ389" s="262">
        <v>0.38179999999999997</v>
      </c>
      <c r="BA389" s="262">
        <v>0.34029999999999994</v>
      </c>
      <c r="BB389" s="262">
        <v>0.29049999999999998</v>
      </c>
      <c r="BC389" s="262">
        <v>0.28220000000000001</v>
      </c>
      <c r="BD389" s="262">
        <v>0.29464999999999997</v>
      </c>
      <c r="BE389" s="262">
        <v>0.29464999999999997</v>
      </c>
      <c r="BF389" s="262">
        <v>0.41914999999999997</v>
      </c>
      <c r="BG389" s="262">
        <v>0.38179999999999997</v>
      </c>
      <c r="BH389" s="262">
        <v>0.38595000000000002</v>
      </c>
      <c r="BI389" s="262">
        <v>0.38179999999999997</v>
      </c>
      <c r="BJ389" s="262">
        <v>0.40254999999999996</v>
      </c>
      <c r="BK389" s="262">
        <v>0.44405</v>
      </c>
      <c r="BL389" s="262">
        <v>0.3569</v>
      </c>
      <c r="BM389" s="262">
        <v>0.36519999999999997</v>
      </c>
      <c r="BN389" s="262">
        <v>0.33200000000000002</v>
      </c>
      <c r="BO389" s="262">
        <v>0.35274999999999995</v>
      </c>
      <c r="BP389" s="262">
        <v>0.35274999999999995</v>
      </c>
    </row>
    <row r="390" spans="2:68" x14ac:dyDescent="0.25">
      <c r="B390" s="261"/>
      <c r="C390" t="s">
        <v>885</v>
      </c>
      <c r="D390" s="255">
        <f t="shared" si="33"/>
        <v>0.2116252104083016</v>
      </c>
      <c r="E390" s="260">
        <f t="shared" si="31"/>
        <v>4058.3366599999995</v>
      </c>
      <c r="F390" s="255">
        <f t="shared" si="34"/>
        <v>0.21548791069552289</v>
      </c>
      <c r="G390" s="260">
        <f t="shared" si="32"/>
        <v>11152641.464419996</v>
      </c>
      <c r="H390" s="255">
        <f t="shared" si="35"/>
        <v>-3.5810122810081772E-2</v>
      </c>
      <c r="I390" s="260">
        <f t="shared" si="36"/>
        <v>98.207463112545952</v>
      </c>
      <c r="J390" s="262">
        <v>0</v>
      </c>
      <c r="K390" s="262">
        <v>0.22256000000000001</v>
      </c>
      <c r="L390" s="262">
        <v>0.22256000000000001</v>
      </c>
      <c r="M390" s="262">
        <v>0.214</v>
      </c>
      <c r="N390" s="262">
        <v>0.22042</v>
      </c>
      <c r="O390" s="262">
        <v>0.22042</v>
      </c>
      <c r="P390" s="262">
        <v>0.22042</v>
      </c>
      <c r="Q390" s="262">
        <v>0.25894</v>
      </c>
      <c r="R390" s="262">
        <v>0.20971999999999999</v>
      </c>
      <c r="S390" s="262">
        <v>0.22042</v>
      </c>
      <c r="T390" s="262">
        <v>0.22042</v>
      </c>
      <c r="U390" s="262">
        <v>0.22684000000000001</v>
      </c>
      <c r="V390" s="262">
        <v>0.23540000000000003</v>
      </c>
      <c r="W390" s="262">
        <v>0.24395999999999998</v>
      </c>
      <c r="X390" s="262">
        <v>0.30601999999999996</v>
      </c>
      <c r="Y390" s="262">
        <v>0.20757999999999999</v>
      </c>
      <c r="Z390" s="262">
        <v>0.29959999999999998</v>
      </c>
      <c r="AA390" s="262">
        <v>0.25679999999999997</v>
      </c>
      <c r="AB390" s="262">
        <v>0.27178000000000002</v>
      </c>
      <c r="AC390" s="262">
        <v>0.30387999999999998</v>
      </c>
      <c r="AD390" s="262">
        <v>0.20757999999999999</v>
      </c>
      <c r="AE390" s="262">
        <v>0.22256000000000001</v>
      </c>
      <c r="AF390" s="262">
        <v>0.20757999999999999</v>
      </c>
      <c r="AG390" s="262">
        <v>0.22470000000000001</v>
      </c>
      <c r="AH390" s="262">
        <v>0.22470000000000001</v>
      </c>
      <c r="AI390" s="262">
        <v>0.22898000000000002</v>
      </c>
      <c r="AJ390" s="262">
        <v>0.17548</v>
      </c>
      <c r="AK390" s="262">
        <v>0.19259999999999999</v>
      </c>
      <c r="AL390" s="262">
        <v>0.21614</v>
      </c>
      <c r="AM390" s="262">
        <v>0.17976</v>
      </c>
      <c r="AN390" s="262">
        <v>0.10057999999999999</v>
      </c>
      <c r="AO390" s="262">
        <v>0.21185999999999999</v>
      </c>
      <c r="AP390" s="262">
        <v>0.20757999999999999</v>
      </c>
      <c r="AQ390" s="262">
        <v>0.26750000000000002</v>
      </c>
      <c r="AR390" s="262">
        <v>0.23540000000000003</v>
      </c>
      <c r="AS390" s="262">
        <v>0.28676000000000001</v>
      </c>
      <c r="AT390" s="262">
        <v>0.26535999999999998</v>
      </c>
      <c r="AU390" s="262">
        <v>0.21185999999999999</v>
      </c>
      <c r="AV390" s="262">
        <v>0.20115999999999998</v>
      </c>
      <c r="AW390" s="262">
        <v>0.22898000000000002</v>
      </c>
      <c r="AX390" s="262">
        <v>0.17120000000000002</v>
      </c>
      <c r="AY390" s="262">
        <v>0.22256000000000001</v>
      </c>
      <c r="AZ390" s="262">
        <v>0.19474</v>
      </c>
      <c r="BA390" s="262">
        <v>0.17120000000000002</v>
      </c>
      <c r="BB390" s="262">
        <v>0.14979999999999999</v>
      </c>
      <c r="BC390" s="262">
        <v>0.15622</v>
      </c>
      <c r="BD390" s="262">
        <v>0.15622</v>
      </c>
      <c r="BE390" s="262">
        <v>0.15622</v>
      </c>
      <c r="BF390" s="262">
        <v>0.20757999999999999</v>
      </c>
      <c r="BG390" s="262">
        <v>0.25466</v>
      </c>
      <c r="BH390" s="262">
        <v>0.214</v>
      </c>
      <c r="BI390" s="262">
        <v>0.214</v>
      </c>
      <c r="BJ390" s="262">
        <v>0.22898000000000002</v>
      </c>
      <c r="BK390" s="262">
        <v>0.23112000000000002</v>
      </c>
      <c r="BL390" s="262">
        <v>0.214</v>
      </c>
      <c r="BM390" s="262">
        <v>0.20543999999999998</v>
      </c>
      <c r="BN390" s="262">
        <v>0.14979999999999999</v>
      </c>
      <c r="BO390" s="262">
        <v>0.19902</v>
      </c>
      <c r="BP390" s="262">
        <v>0.19474</v>
      </c>
    </row>
    <row r="391" spans="2:68" x14ac:dyDescent="0.25">
      <c r="B391" s="261"/>
      <c r="C391" t="s">
        <v>886</v>
      </c>
      <c r="D391" s="255">
        <f t="shared" si="33"/>
        <v>0.1705613182458153</v>
      </c>
      <c r="E391" s="260">
        <f t="shared" si="31"/>
        <v>3270.8544000000002</v>
      </c>
      <c r="F391" s="255">
        <f t="shared" si="34"/>
        <v>0.17698359336338496</v>
      </c>
      <c r="G391" s="260">
        <f t="shared" si="32"/>
        <v>9159838.9695999976</v>
      </c>
      <c r="H391" s="255">
        <f t="shared" si="35"/>
        <v>-0.18426872729011554</v>
      </c>
      <c r="I391" s="260">
        <f t="shared" si="36"/>
        <v>96.371259620442132</v>
      </c>
      <c r="J391" s="262">
        <v>0</v>
      </c>
      <c r="K391" s="262">
        <v>0.18479999999999999</v>
      </c>
      <c r="L391" s="262">
        <v>0.18479999999999999</v>
      </c>
      <c r="M391" s="262">
        <v>0.17423999999999998</v>
      </c>
      <c r="N391" s="262">
        <v>0.21647999999999998</v>
      </c>
      <c r="O391" s="262">
        <v>0.15839999999999999</v>
      </c>
      <c r="P391" s="262">
        <v>0.14080000000000001</v>
      </c>
      <c r="Q391" s="262">
        <v>0.19536000000000001</v>
      </c>
      <c r="R391" s="262">
        <v>0.17423999999999998</v>
      </c>
      <c r="S391" s="262">
        <v>0.16543999999999998</v>
      </c>
      <c r="T391" s="262">
        <v>0.18304000000000001</v>
      </c>
      <c r="U391" s="262">
        <v>0.16367999999999999</v>
      </c>
      <c r="V391" s="262">
        <v>0.14255999999999999</v>
      </c>
      <c r="W391" s="262">
        <v>0.26400000000000001</v>
      </c>
      <c r="X391" s="262">
        <v>0.27104</v>
      </c>
      <c r="Y391" s="262">
        <v>0.24991999999999998</v>
      </c>
      <c r="Z391" s="262">
        <v>0.31151999999999996</v>
      </c>
      <c r="AA391" s="262">
        <v>0.18831999999999999</v>
      </c>
      <c r="AB391" s="262">
        <v>0.23583999999999999</v>
      </c>
      <c r="AC391" s="262">
        <v>0.24639999999999998</v>
      </c>
      <c r="AD391" s="262">
        <v>0.18128</v>
      </c>
      <c r="AE391" s="262">
        <v>0.16367999999999999</v>
      </c>
      <c r="AF391" s="262">
        <v>0.14607999999999999</v>
      </c>
      <c r="AG391" s="262">
        <v>0.18304000000000001</v>
      </c>
      <c r="AH391" s="262">
        <v>0.18304000000000001</v>
      </c>
      <c r="AI391" s="262">
        <v>0.18304000000000001</v>
      </c>
      <c r="AJ391" s="262">
        <v>0.14607999999999999</v>
      </c>
      <c r="AK391" s="262">
        <v>0.16016</v>
      </c>
      <c r="AL391" s="262">
        <v>0.16016</v>
      </c>
      <c r="AM391" s="262">
        <v>0.12319999999999999</v>
      </c>
      <c r="AN391" s="262">
        <v>0.11792</v>
      </c>
      <c r="AO391" s="262">
        <v>0.17423999999999998</v>
      </c>
      <c r="AP391" s="262">
        <v>0.15135999999999999</v>
      </c>
      <c r="AQ391" s="262">
        <v>0.22352</v>
      </c>
      <c r="AR391" s="262">
        <v>0.24991999999999998</v>
      </c>
      <c r="AS391" s="262">
        <v>0.22352</v>
      </c>
      <c r="AT391" s="262">
        <v>0.15664</v>
      </c>
      <c r="AU391" s="262">
        <v>0.15664</v>
      </c>
      <c r="AV391" s="262">
        <v>0.15664</v>
      </c>
      <c r="AW391" s="262">
        <v>0.24287999999999996</v>
      </c>
      <c r="AX391" s="262">
        <v>0.11967999999999999</v>
      </c>
      <c r="AY391" s="262">
        <v>0.15487999999999999</v>
      </c>
      <c r="AZ391" s="262">
        <v>0.18128</v>
      </c>
      <c r="BA391" s="262">
        <v>0.14255999999999999</v>
      </c>
      <c r="BB391" s="262">
        <v>0.11263999999999999</v>
      </c>
      <c r="BC391" s="262">
        <v>6.8639999999999993E-2</v>
      </c>
      <c r="BD391" s="262">
        <v>0.12143999999999998</v>
      </c>
      <c r="BE391" s="262">
        <v>0.12143999999999998</v>
      </c>
      <c r="BF391" s="262">
        <v>0.19359999999999999</v>
      </c>
      <c r="BG391" s="262">
        <v>0.21471999999999999</v>
      </c>
      <c r="BH391" s="262">
        <v>0.19008</v>
      </c>
      <c r="BI391" s="262">
        <v>0.19008</v>
      </c>
      <c r="BJ391" s="262">
        <v>0.23583999999999999</v>
      </c>
      <c r="BK391" s="262">
        <v>0.25872000000000001</v>
      </c>
      <c r="BL391" s="262">
        <v>0.20239999999999997</v>
      </c>
      <c r="BM391" s="262">
        <v>0.14784</v>
      </c>
      <c r="BN391" s="262">
        <v>0.15311999999999998</v>
      </c>
      <c r="BO391" s="262">
        <v>0.19359999999999999</v>
      </c>
      <c r="BP391" s="262">
        <v>0.19184000000000001</v>
      </c>
    </row>
    <row r="392" spans="2:68" x14ac:dyDescent="0.25">
      <c r="B392" s="261"/>
      <c r="C392" t="s">
        <v>887</v>
      </c>
      <c r="D392" s="255">
        <f t="shared" si="33"/>
        <v>0.10329884340616362</v>
      </c>
      <c r="E392" s="260">
        <f t="shared" si="31"/>
        <v>1980.9619199999997</v>
      </c>
      <c r="F392" s="255">
        <f t="shared" si="34"/>
        <v>0.11127340374956768</v>
      </c>
      <c r="G392" s="260">
        <f t="shared" si="32"/>
        <v>5758988.3930799998</v>
      </c>
      <c r="H392" s="255">
        <f t="shared" si="35"/>
        <v>-0.22260853240535294</v>
      </c>
      <c r="I392" s="260">
        <f t="shared" si="36"/>
        <v>92.833363522022168</v>
      </c>
      <c r="J392" s="262">
        <v>0</v>
      </c>
      <c r="K392" s="262">
        <v>0.36252000000000001</v>
      </c>
      <c r="L392" s="262">
        <v>0.20563999999999999</v>
      </c>
      <c r="M392" s="262">
        <v>0.16006000000000001</v>
      </c>
      <c r="N392" s="262">
        <v>0.20563999999999999</v>
      </c>
      <c r="O392" s="262">
        <v>0.14734</v>
      </c>
      <c r="P392" s="262">
        <v>0.14734</v>
      </c>
      <c r="Q392" s="262">
        <v>0.18231999999999998</v>
      </c>
      <c r="R392" s="262">
        <v>0.16006000000000001</v>
      </c>
      <c r="S392" s="262">
        <v>0.12931999999999999</v>
      </c>
      <c r="T392" s="262">
        <v>0.14522000000000002</v>
      </c>
      <c r="U392" s="262">
        <v>0.14522000000000002</v>
      </c>
      <c r="V392" s="262">
        <v>0.17066000000000001</v>
      </c>
      <c r="W392" s="262">
        <v>0.18973999999999999</v>
      </c>
      <c r="X392" s="262">
        <v>0.21093999999999999</v>
      </c>
      <c r="Y392" s="262">
        <v>0.23744000000000001</v>
      </c>
      <c r="Z392" s="262">
        <v>0.17066000000000001</v>
      </c>
      <c r="AA392" s="262">
        <v>0.1431</v>
      </c>
      <c r="AB392" s="262">
        <v>0.16006000000000001</v>
      </c>
      <c r="AC392" s="262">
        <v>0.16006000000000001</v>
      </c>
      <c r="AD392" s="262">
        <v>0.1007</v>
      </c>
      <c r="AE392" s="262">
        <v>0.1113</v>
      </c>
      <c r="AF392" s="262">
        <v>8.3739999999999995E-2</v>
      </c>
      <c r="AG392" s="262">
        <v>0.12719999999999998</v>
      </c>
      <c r="AH392" s="262">
        <v>0.159</v>
      </c>
      <c r="AI392" s="262">
        <v>0.12508</v>
      </c>
      <c r="AJ392" s="262">
        <v>7.3139999999999997E-2</v>
      </c>
      <c r="AK392" s="262">
        <v>0.13780000000000001</v>
      </c>
      <c r="AL392" s="262">
        <v>0.10388</v>
      </c>
      <c r="AM392" s="262">
        <v>0.10175999999999999</v>
      </c>
      <c r="AN392" s="262">
        <v>0.10175999999999999</v>
      </c>
      <c r="AO392" s="262">
        <v>0.14204</v>
      </c>
      <c r="AP392" s="262">
        <v>9.2219999999999996E-2</v>
      </c>
      <c r="AQ392" s="262">
        <v>0.13461999999999999</v>
      </c>
      <c r="AR392" s="262">
        <v>6.0419999999999995E-2</v>
      </c>
      <c r="AS392" s="262">
        <v>0.11342000000000001</v>
      </c>
      <c r="AT392" s="262">
        <v>0.11872000000000001</v>
      </c>
      <c r="AU392" s="262">
        <v>7.737999999999999E-2</v>
      </c>
      <c r="AV392" s="262">
        <v>7.5259999999999994E-2</v>
      </c>
      <c r="AW392" s="262">
        <v>8.9039999999999994E-2</v>
      </c>
      <c r="AX392" s="262">
        <v>6.5720000000000001E-2</v>
      </c>
      <c r="AY392" s="262">
        <v>6.5720000000000001E-2</v>
      </c>
      <c r="AZ392" s="262">
        <v>6.5720000000000001E-2</v>
      </c>
      <c r="BA392" s="262">
        <v>6.2539999999999998E-2</v>
      </c>
      <c r="BB392" s="262">
        <v>5.0879999999999995E-2</v>
      </c>
      <c r="BC392" s="262">
        <v>5.0879999999999995E-2</v>
      </c>
      <c r="BD392" s="262">
        <v>5.0879999999999995E-2</v>
      </c>
      <c r="BE392" s="262">
        <v>5.0879999999999995E-2</v>
      </c>
      <c r="BF392" s="262">
        <v>6.6779999999999992E-2</v>
      </c>
      <c r="BG392" s="262">
        <v>6.6779999999999992E-2</v>
      </c>
      <c r="BH392" s="262">
        <v>6.6779999999999992E-2</v>
      </c>
      <c r="BI392" s="262">
        <v>4.5579999999999996E-2</v>
      </c>
      <c r="BJ392" s="262">
        <v>9.8580000000000001E-2</v>
      </c>
      <c r="BK392" s="262">
        <v>8.9039999999999994E-2</v>
      </c>
      <c r="BL392" s="262">
        <v>6.9959999999999994E-2</v>
      </c>
      <c r="BM392" s="262">
        <v>4.1340000000000002E-2</v>
      </c>
      <c r="BN392" s="262">
        <v>6.9959999999999994E-2</v>
      </c>
      <c r="BO392" s="262">
        <v>5.6180000000000001E-2</v>
      </c>
      <c r="BP392" s="262">
        <v>6.5720000000000001E-2</v>
      </c>
    </row>
    <row r="393" spans="2:68" x14ac:dyDescent="0.25">
      <c r="B393" s="261"/>
      <c r="C393" t="s">
        <v>888</v>
      </c>
      <c r="D393" s="255">
        <f t="shared" si="33"/>
        <v>0.13301218125879957</v>
      </c>
      <c r="E393" s="260">
        <f t="shared" si="31"/>
        <v>2550.7745999999993</v>
      </c>
      <c r="F393" s="255">
        <f t="shared" si="34"/>
        <v>0.1456751895471575</v>
      </c>
      <c r="G393" s="260">
        <f t="shared" si="32"/>
        <v>7539463.1375700003</v>
      </c>
      <c r="H393" s="255">
        <f t="shared" si="35"/>
        <v>-0.32200027728844438</v>
      </c>
      <c r="I393" s="260">
        <f t="shared" si="36"/>
        <v>91.307367899968511</v>
      </c>
      <c r="J393" s="262">
        <v>0</v>
      </c>
      <c r="K393" s="262">
        <v>0.69371999999999989</v>
      </c>
      <c r="L393" s="262">
        <v>0.26084999999999997</v>
      </c>
      <c r="M393" s="262">
        <v>0.17906999999999998</v>
      </c>
      <c r="N393" s="262">
        <v>0.21713999999999997</v>
      </c>
      <c r="O393" s="262">
        <v>0.17624999999999999</v>
      </c>
      <c r="P393" s="262">
        <v>0.17906999999999998</v>
      </c>
      <c r="Q393" s="262">
        <v>0.18753</v>
      </c>
      <c r="R393" s="262">
        <v>0.16637999999999997</v>
      </c>
      <c r="S393" s="262">
        <v>0.17765999999999998</v>
      </c>
      <c r="T393" s="262">
        <v>0.14663999999999999</v>
      </c>
      <c r="U393" s="262">
        <v>0.12548999999999999</v>
      </c>
      <c r="V393" s="262">
        <v>0.15228</v>
      </c>
      <c r="W393" s="262">
        <v>0.28622999999999993</v>
      </c>
      <c r="X393" s="262">
        <v>0.30456</v>
      </c>
      <c r="Y393" s="262">
        <v>0.30456</v>
      </c>
      <c r="Z393" s="262">
        <v>0.32288999999999995</v>
      </c>
      <c r="AA393" s="262">
        <v>0.16496999999999998</v>
      </c>
      <c r="AB393" s="262">
        <v>0.20585999999999999</v>
      </c>
      <c r="AC393" s="262">
        <v>0.23687999999999998</v>
      </c>
      <c r="AD393" s="262">
        <v>0.11843999999999999</v>
      </c>
      <c r="AE393" s="262">
        <v>0.12972</v>
      </c>
      <c r="AF393" s="262">
        <v>0.10997999999999999</v>
      </c>
      <c r="AG393" s="262">
        <v>0.14240999999999998</v>
      </c>
      <c r="AH393" s="262">
        <v>0.16073999999999997</v>
      </c>
      <c r="AI393" s="262">
        <v>0.13676999999999997</v>
      </c>
      <c r="AJ393" s="262">
        <v>0.10433999999999999</v>
      </c>
      <c r="AK393" s="262">
        <v>0.11561999999999999</v>
      </c>
      <c r="AL393" s="262">
        <v>0.11561999999999999</v>
      </c>
      <c r="AM393" s="262">
        <v>0.10292999999999999</v>
      </c>
      <c r="AN393" s="262">
        <v>0.10433999999999999</v>
      </c>
      <c r="AO393" s="262">
        <v>0.19034999999999999</v>
      </c>
      <c r="AP393" s="262">
        <v>0.10574999999999998</v>
      </c>
      <c r="AQ393" s="262">
        <v>0.14663999999999999</v>
      </c>
      <c r="AR393" s="262">
        <v>0.19880999999999996</v>
      </c>
      <c r="AS393" s="262">
        <v>0.21854999999999999</v>
      </c>
      <c r="AT393" s="262">
        <v>0.18894</v>
      </c>
      <c r="AU393" s="262">
        <v>9.5879999999999993E-2</v>
      </c>
      <c r="AV393" s="262">
        <v>0.13253999999999999</v>
      </c>
      <c r="AW393" s="262">
        <v>0.21431999999999998</v>
      </c>
      <c r="AX393" s="262">
        <v>0.10997999999999999</v>
      </c>
      <c r="AY393" s="262">
        <v>0.10997999999999999</v>
      </c>
      <c r="AZ393" s="262">
        <v>0.11138999999999999</v>
      </c>
      <c r="BA393" s="262">
        <v>8.8829999999999992E-2</v>
      </c>
      <c r="BB393" s="262">
        <v>6.6269999999999996E-2</v>
      </c>
      <c r="BC393" s="262">
        <v>8.0369999999999983E-2</v>
      </c>
      <c r="BD393" s="262">
        <v>7.0499999999999993E-2</v>
      </c>
      <c r="BE393" s="262">
        <v>0.10292999999999999</v>
      </c>
      <c r="BF393" s="262">
        <v>0.14523</v>
      </c>
      <c r="BG393" s="262">
        <v>0.13253999999999999</v>
      </c>
      <c r="BH393" s="262">
        <v>0.12407999999999998</v>
      </c>
      <c r="BI393" s="262">
        <v>0.10574999999999998</v>
      </c>
      <c r="BJ393" s="262">
        <v>0.15509999999999999</v>
      </c>
      <c r="BK393" s="262">
        <v>0.20303999999999997</v>
      </c>
      <c r="BL393" s="262">
        <v>7.7549999999999994E-2</v>
      </c>
      <c r="BM393" s="262">
        <v>9.1649999999999995E-2</v>
      </c>
      <c r="BN393" s="262">
        <v>7.6139999999999999E-2</v>
      </c>
      <c r="BO393" s="262">
        <v>9.7289999999999988E-2</v>
      </c>
      <c r="BP393" s="262">
        <v>9.7289999999999988E-2</v>
      </c>
    </row>
    <row r="394" spans="2:68" x14ac:dyDescent="0.25">
      <c r="B394" s="261"/>
      <c r="C394" t="s">
        <v>889</v>
      </c>
      <c r="D394" s="255">
        <f t="shared" si="33"/>
        <v>0.15174135474787503</v>
      </c>
      <c r="E394" s="260">
        <f t="shared" si="31"/>
        <v>2909.9439599999996</v>
      </c>
      <c r="F394" s="255">
        <f t="shared" si="34"/>
        <v>0.15470236319333477</v>
      </c>
      <c r="G394" s="260">
        <f t="shared" si="32"/>
        <v>8006667.2177799996</v>
      </c>
      <c r="H394" s="255">
        <f t="shared" si="35"/>
        <v>-0.15068624905066816</v>
      </c>
      <c r="I394" s="260">
        <f t="shared" si="36"/>
        <v>98.08599662969641</v>
      </c>
      <c r="J394" s="262">
        <v>0</v>
      </c>
      <c r="K394" s="262">
        <v>0.30030000000000001</v>
      </c>
      <c r="L394" s="262">
        <v>0.18634000000000001</v>
      </c>
      <c r="M394" s="262">
        <v>0.14168</v>
      </c>
      <c r="N394" s="262">
        <v>0.17401999999999998</v>
      </c>
      <c r="O394" s="262">
        <v>0.10010000000000001</v>
      </c>
      <c r="P394" s="262">
        <v>0.14168</v>
      </c>
      <c r="Q394" s="262">
        <v>0.19711999999999999</v>
      </c>
      <c r="R394" s="262">
        <v>0.12628</v>
      </c>
      <c r="S394" s="262">
        <v>0.14168</v>
      </c>
      <c r="T394" s="262">
        <v>0.15092</v>
      </c>
      <c r="U394" s="262">
        <v>0.15092</v>
      </c>
      <c r="V394" s="262">
        <v>0.22022</v>
      </c>
      <c r="W394" s="262">
        <v>0.20944000000000002</v>
      </c>
      <c r="X394" s="262">
        <v>0.20944000000000002</v>
      </c>
      <c r="Y394" s="262">
        <v>0.15862000000000001</v>
      </c>
      <c r="Z394" s="262">
        <v>0.23562</v>
      </c>
      <c r="AA394" s="262">
        <v>0.18787999999999999</v>
      </c>
      <c r="AB394" s="262">
        <v>0.20020000000000002</v>
      </c>
      <c r="AC394" s="262">
        <v>0.17401999999999998</v>
      </c>
      <c r="AD394" s="262">
        <v>0.12474</v>
      </c>
      <c r="AE394" s="262">
        <v>0.12474</v>
      </c>
      <c r="AF394" s="262">
        <v>0.12012</v>
      </c>
      <c r="AG394" s="262">
        <v>0.15862000000000001</v>
      </c>
      <c r="AH394" s="262">
        <v>0.23562</v>
      </c>
      <c r="AI394" s="262">
        <v>0.17094000000000001</v>
      </c>
      <c r="AJ394" s="262">
        <v>0.13089999999999999</v>
      </c>
      <c r="AK394" s="262">
        <v>0.1386</v>
      </c>
      <c r="AL394" s="262">
        <v>0.13705999999999999</v>
      </c>
      <c r="AM394" s="262">
        <v>9.3939999999999996E-2</v>
      </c>
      <c r="AN394" s="262">
        <v>6.0060000000000002E-2</v>
      </c>
      <c r="AO394" s="262">
        <v>0.15554000000000001</v>
      </c>
      <c r="AP394" s="262">
        <v>0.13397999999999999</v>
      </c>
      <c r="AQ394" s="262">
        <v>0.18634000000000001</v>
      </c>
      <c r="AR394" s="262">
        <v>0.20174</v>
      </c>
      <c r="AS394" s="262">
        <v>0.18634000000000001</v>
      </c>
      <c r="AT394" s="262">
        <v>0.14629999999999999</v>
      </c>
      <c r="AU394" s="262">
        <v>0.14629999999999999</v>
      </c>
      <c r="AV394" s="262">
        <v>0.14014000000000001</v>
      </c>
      <c r="AW394" s="262">
        <v>0.20482</v>
      </c>
      <c r="AX394" s="262">
        <v>0.10318000000000001</v>
      </c>
      <c r="AY394" s="262">
        <v>0.16016</v>
      </c>
      <c r="AZ394" s="262">
        <v>0.14937999999999999</v>
      </c>
      <c r="BA394" s="262">
        <v>0.11858</v>
      </c>
      <c r="BB394" s="262">
        <v>0.10318000000000001</v>
      </c>
      <c r="BC394" s="262">
        <v>7.392E-2</v>
      </c>
      <c r="BD394" s="262">
        <v>0.10933999999999999</v>
      </c>
      <c r="BE394" s="262">
        <v>0.11395999999999999</v>
      </c>
      <c r="BF394" s="262">
        <v>0.17555999999999999</v>
      </c>
      <c r="BG394" s="262">
        <v>0.17555999999999999</v>
      </c>
      <c r="BH394" s="262">
        <v>0.18171999999999999</v>
      </c>
      <c r="BI394" s="262">
        <v>0.17555999999999999</v>
      </c>
      <c r="BJ394" s="262">
        <v>0.17555999999999999</v>
      </c>
      <c r="BK394" s="262">
        <v>0.23099999999999998</v>
      </c>
      <c r="BL394" s="262">
        <v>0.17709999999999998</v>
      </c>
      <c r="BM394" s="262">
        <v>0.15554000000000001</v>
      </c>
      <c r="BN394" s="262">
        <v>0.14629999999999999</v>
      </c>
      <c r="BO394" s="262">
        <v>0.19866</v>
      </c>
      <c r="BP394" s="262">
        <v>0.18017999999999998</v>
      </c>
    </row>
    <row r="395" spans="2:68" x14ac:dyDescent="0.25">
      <c r="B395" s="261"/>
      <c r="C395" t="s">
        <v>890</v>
      </c>
      <c r="D395" s="255">
        <f t="shared" si="33"/>
        <v>0.20675084215466441</v>
      </c>
      <c r="E395" s="260">
        <f t="shared" si="31"/>
        <v>3964.8608999999992</v>
      </c>
      <c r="F395" s="255">
        <f t="shared" si="34"/>
        <v>0.2125317075893676</v>
      </c>
      <c r="G395" s="260">
        <f t="shared" si="32"/>
        <v>10999642.285799997</v>
      </c>
      <c r="H395" s="255">
        <f t="shared" si="35"/>
        <v>-0.22884651744686216</v>
      </c>
      <c r="I395" s="260">
        <f t="shared" si="36"/>
        <v>97.279998593963967</v>
      </c>
      <c r="J395" s="262">
        <v>0</v>
      </c>
      <c r="K395" s="262">
        <v>0.32129999999999997</v>
      </c>
      <c r="L395" s="262">
        <v>0.32129999999999997</v>
      </c>
      <c r="M395" s="262">
        <v>0.20369999999999999</v>
      </c>
      <c r="N395" s="262">
        <v>0.20579999999999998</v>
      </c>
      <c r="O395" s="262">
        <v>0.1701</v>
      </c>
      <c r="P395" s="262">
        <v>0.1701</v>
      </c>
      <c r="Q395" s="262">
        <v>0.23520000000000002</v>
      </c>
      <c r="R395" s="262">
        <v>0.20369999999999999</v>
      </c>
      <c r="S395" s="262">
        <v>0.20579999999999998</v>
      </c>
      <c r="T395" s="262">
        <v>0.20579999999999998</v>
      </c>
      <c r="U395" s="262">
        <v>0.1827</v>
      </c>
      <c r="V395" s="262">
        <v>0.25619999999999998</v>
      </c>
      <c r="W395" s="262">
        <v>0.34649999999999997</v>
      </c>
      <c r="X395" s="262">
        <v>0.34649999999999997</v>
      </c>
      <c r="Y395" s="262">
        <v>0.3276</v>
      </c>
      <c r="Z395" s="262">
        <v>0.38640000000000002</v>
      </c>
      <c r="AA395" s="262">
        <v>0.25409999999999999</v>
      </c>
      <c r="AB395" s="262">
        <v>0.2772</v>
      </c>
      <c r="AC395" s="262">
        <v>0.2772</v>
      </c>
      <c r="AD395" s="262">
        <v>0.17639999999999997</v>
      </c>
      <c r="AE395" s="262">
        <v>0.1701</v>
      </c>
      <c r="AF395" s="262">
        <v>0.16589999999999999</v>
      </c>
      <c r="AG395" s="262">
        <v>0.22890000000000002</v>
      </c>
      <c r="AH395" s="262">
        <v>0.2646</v>
      </c>
      <c r="AI395" s="262">
        <v>0.22890000000000002</v>
      </c>
      <c r="AJ395" s="262">
        <v>0.16589999999999999</v>
      </c>
      <c r="AK395" s="262">
        <v>0.21629999999999999</v>
      </c>
      <c r="AL395" s="262">
        <v>0.18689999999999998</v>
      </c>
      <c r="AM395" s="262">
        <v>0.15959999999999999</v>
      </c>
      <c r="AN395" s="262">
        <v>0.14909999999999998</v>
      </c>
      <c r="AO395" s="262">
        <v>0.29189999999999999</v>
      </c>
      <c r="AP395" s="262">
        <v>0.19949999999999998</v>
      </c>
      <c r="AQ395" s="262">
        <v>0.32969999999999999</v>
      </c>
      <c r="AR395" s="262">
        <v>0.32969999999999999</v>
      </c>
      <c r="AS395" s="262">
        <v>0.34649999999999997</v>
      </c>
      <c r="AT395" s="262">
        <v>0.25829999999999997</v>
      </c>
      <c r="AU395" s="262">
        <v>0.18479999999999999</v>
      </c>
      <c r="AV395" s="262">
        <v>0.189</v>
      </c>
      <c r="AW395" s="262">
        <v>0.24989999999999998</v>
      </c>
      <c r="AX395" s="262">
        <v>0.15959999999999999</v>
      </c>
      <c r="AY395" s="262">
        <v>0.19320000000000001</v>
      </c>
      <c r="AZ395" s="262">
        <v>0.1827</v>
      </c>
      <c r="BA395" s="262">
        <v>0.14280000000000001</v>
      </c>
      <c r="BB395" s="262">
        <v>0.11760000000000001</v>
      </c>
      <c r="BC395" s="262">
        <v>0.11550000000000001</v>
      </c>
      <c r="BD395" s="262">
        <v>0.11969999999999999</v>
      </c>
      <c r="BE395" s="262">
        <v>0.1512</v>
      </c>
      <c r="BF395" s="262">
        <v>0.23939999999999997</v>
      </c>
      <c r="BG395" s="262">
        <v>0.22259999999999999</v>
      </c>
      <c r="BH395" s="262">
        <v>0.22259999999999999</v>
      </c>
      <c r="BI395" s="262">
        <v>0.20579999999999998</v>
      </c>
      <c r="BJ395" s="262">
        <v>0.27300000000000002</v>
      </c>
      <c r="BK395" s="262">
        <v>0.27300000000000002</v>
      </c>
      <c r="BL395" s="262">
        <v>0.23100000000000001</v>
      </c>
      <c r="BM395" s="262">
        <v>0.18479999999999999</v>
      </c>
      <c r="BN395" s="262">
        <v>0.17219999999999999</v>
      </c>
      <c r="BO395" s="262">
        <v>0.19949999999999998</v>
      </c>
      <c r="BP395" s="262">
        <v>0.19949999999999998</v>
      </c>
    </row>
    <row r="396" spans="2:68" x14ac:dyDescent="0.25">
      <c r="B396" s="261"/>
      <c r="C396" t="s">
        <v>891</v>
      </c>
      <c r="D396" s="255">
        <f t="shared" si="33"/>
        <v>6.3686856129738748E-2</v>
      </c>
      <c r="E396" s="260">
        <f t="shared" si="31"/>
        <v>1221.32284</v>
      </c>
      <c r="F396" s="255">
        <f t="shared" si="34"/>
        <v>6.8289407991065657E-2</v>
      </c>
      <c r="G396" s="260">
        <f t="shared" si="32"/>
        <v>3534338.7974</v>
      </c>
      <c r="H396" s="255">
        <f t="shared" si="35"/>
        <v>-0.3118575591849474</v>
      </c>
      <c r="I396" s="260">
        <f t="shared" si="36"/>
        <v>93.260225858263311</v>
      </c>
      <c r="J396" s="262">
        <v>0</v>
      </c>
      <c r="K396" s="262">
        <v>0.13600000000000001</v>
      </c>
      <c r="L396" s="262">
        <v>0.11152000000000001</v>
      </c>
      <c r="M396" s="262">
        <v>6.5280000000000005E-2</v>
      </c>
      <c r="N396" s="262">
        <v>6.5280000000000005E-2</v>
      </c>
      <c r="O396" s="262">
        <v>6.1880000000000004E-2</v>
      </c>
      <c r="P396" s="262">
        <v>5.4400000000000004E-2</v>
      </c>
      <c r="Q396" s="262">
        <v>7.9560000000000006E-2</v>
      </c>
      <c r="R396" s="262">
        <v>6.1200000000000004E-2</v>
      </c>
      <c r="S396" s="262">
        <v>4.8280000000000003E-2</v>
      </c>
      <c r="T396" s="262">
        <v>7.5480000000000005E-2</v>
      </c>
      <c r="U396" s="262">
        <v>5.0320000000000004E-2</v>
      </c>
      <c r="V396" s="262">
        <v>6.3240000000000005E-2</v>
      </c>
      <c r="W396" s="262">
        <v>0.12308000000000001</v>
      </c>
      <c r="X396" s="262">
        <v>0.12308000000000001</v>
      </c>
      <c r="Y396" s="262">
        <v>0.12036000000000001</v>
      </c>
      <c r="Z396" s="262">
        <v>0.13056000000000001</v>
      </c>
      <c r="AA396" s="262">
        <v>5.8480000000000004E-2</v>
      </c>
      <c r="AB396" s="262">
        <v>9.3160000000000021E-2</v>
      </c>
      <c r="AC396" s="262">
        <v>0.10540000000000001</v>
      </c>
      <c r="AD396" s="262">
        <v>4.9640000000000004E-2</v>
      </c>
      <c r="AE396" s="262">
        <v>4.6240000000000003E-2</v>
      </c>
      <c r="AF396" s="262">
        <v>4.9640000000000004E-2</v>
      </c>
      <c r="AG396" s="262">
        <v>8.3640000000000006E-2</v>
      </c>
      <c r="AH396" s="262">
        <v>0.14824000000000001</v>
      </c>
      <c r="AI396" s="262">
        <v>8.0240000000000006E-2</v>
      </c>
      <c r="AJ396" s="262">
        <v>5.9840000000000004E-2</v>
      </c>
      <c r="AK396" s="262">
        <v>7.2080000000000005E-2</v>
      </c>
      <c r="AL396" s="262">
        <v>4.8960000000000004E-2</v>
      </c>
      <c r="AM396" s="262">
        <v>5.1680000000000004E-2</v>
      </c>
      <c r="AN396" s="262">
        <v>5.1680000000000004E-2</v>
      </c>
      <c r="AO396" s="262">
        <v>0.10200000000000001</v>
      </c>
      <c r="AP396" s="262">
        <v>6.5960000000000005E-2</v>
      </c>
      <c r="AQ396" s="262">
        <v>0.12444000000000001</v>
      </c>
      <c r="AR396" s="262">
        <v>0.12172000000000001</v>
      </c>
      <c r="AS396" s="262">
        <v>0.10744000000000001</v>
      </c>
      <c r="AT396" s="262">
        <v>6.0520000000000004E-2</v>
      </c>
      <c r="AU396" s="262">
        <v>5.9160000000000004E-2</v>
      </c>
      <c r="AV396" s="262">
        <v>6.0520000000000004E-2</v>
      </c>
      <c r="AW396" s="262">
        <v>8.5000000000000006E-2</v>
      </c>
      <c r="AX396" s="262">
        <v>5.7800000000000004E-2</v>
      </c>
      <c r="AY396" s="262">
        <v>3.9440000000000003E-2</v>
      </c>
      <c r="AZ396" s="262">
        <v>6.6640000000000005E-2</v>
      </c>
      <c r="BA396" s="262">
        <v>5.5080000000000011E-2</v>
      </c>
      <c r="BB396" s="262">
        <v>3.1960000000000002E-2</v>
      </c>
      <c r="BC396" s="262">
        <v>4.0120000000000003E-2</v>
      </c>
      <c r="BD396" s="262">
        <v>4.0120000000000003E-2</v>
      </c>
      <c r="BE396" s="262">
        <v>4.0120000000000003E-2</v>
      </c>
      <c r="BF396" s="262">
        <v>8.8400000000000006E-2</v>
      </c>
      <c r="BG396" s="262">
        <v>5.5080000000000011E-2</v>
      </c>
      <c r="BH396" s="262">
        <v>7.4120000000000005E-2</v>
      </c>
      <c r="BI396" s="262">
        <v>3.6720000000000003E-2</v>
      </c>
      <c r="BJ396" s="262">
        <v>7.9560000000000006E-2</v>
      </c>
      <c r="BK396" s="262">
        <v>7.8880000000000006E-2</v>
      </c>
      <c r="BL396" s="262">
        <v>6.9360000000000005E-2</v>
      </c>
      <c r="BM396" s="262">
        <v>5.1680000000000004E-2</v>
      </c>
      <c r="BN396" s="262">
        <v>2.6520000000000002E-2</v>
      </c>
      <c r="BO396" s="262">
        <v>7.1400000000000005E-2</v>
      </c>
      <c r="BP396" s="262">
        <v>6.5960000000000005E-2</v>
      </c>
    </row>
    <row r="397" spans="2:68" x14ac:dyDescent="0.25">
      <c r="B397" s="261"/>
      <c r="C397" t="s">
        <v>892</v>
      </c>
      <c r="D397" s="255">
        <f t="shared" si="33"/>
        <v>4.5557246701778159E-2</v>
      </c>
      <c r="E397" s="260">
        <f t="shared" si="31"/>
        <v>873.65131999999971</v>
      </c>
      <c r="F397" s="255">
        <f t="shared" si="34"/>
        <v>4.5984256412386744E-2</v>
      </c>
      <c r="G397" s="260">
        <f t="shared" si="32"/>
        <v>2379928.9858999997</v>
      </c>
      <c r="H397" s="255">
        <f t="shared" si="35"/>
        <v>-0.11205239937890871</v>
      </c>
      <c r="I397" s="260">
        <f t="shared" si="36"/>
        <v>99.071400205367766</v>
      </c>
      <c r="J397" s="262">
        <v>0</v>
      </c>
      <c r="K397" s="262">
        <v>4.002E-2</v>
      </c>
      <c r="L397" s="262">
        <v>4.002E-2</v>
      </c>
      <c r="M397" s="262">
        <v>3.8179999999999999E-2</v>
      </c>
      <c r="N397" s="262">
        <v>4.002E-2</v>
      </c>
      <c r="O397" s="262">
        <v>3.542E-2</v>
      </c>
      <c r="P397" s="262">
        <v>3.082E-2</v>
      </c>
      <c r="Q397" s="262">
        <v>3.8179999999999999E-2</v>
      </c>
      <c r="R397" s="262">
        <v>3.8179999999999999E-2</v>
      </c>
      <c r="S397" s="262">
        <v>5.2899999999999996E-2</v>
      </c>
      <c r="T397" s="262">
        <v>5.1520000000000003E-2</v>
      </c>
      <c r="U397" s="262">
        <v>2.9899999999999999E-2</v>
      </c>
      <c r="V397" s="262">
        <v>7.6819999999999999E-2</v>
      </c>
      <c r="W397" s="262">
        <v>8.3260000000000001E-2</v>
      </c>
      <c r="X397" s="262">
        <v>6.3939999999999997E-2</v>
      </c>
      <c r="Y397" s="262">
        <v>7.7280000000000001E-2</v>
      </c>
      <c r="Z397" s="262">
        <v>0.12926000000000001</v>
      </c>
      <c r="AA397" s="262">
        <v>5.9799999999999999E-2</v>
      </c>
      <c r="AB397" s="262">
        <v>7.0379999999999998E-2</v>
      </c>
      <c r="AC397" s="262">
        <v>6.9919999999999996E-2</v>
      </c>
      <c r="AD397" s="262">
        <v>1.7940000000000001E-2</v>
      </c>
      <c r="AE397" s="262">
        <v>1.6559999999999998E-2</v>
      </c>
      <c r="AF397" s="262">
        <v>2.76E-2</v>
      </c>
      <c r="AG397" s="262">
        <v>5.3819999999999993E-2</v>
      </c>
      <c r="AH397" s="262">
        <v>6.5779999999999991E-2</v>
      </c>
      <c r="AI397" s="262">
        <v>5.704E-2</v>
      </c>
      <c r="AJ397" s="262">
        <v>3.4959999999999998E-2</v>
      </c>
      <c r="AK397" s="262">
        <v>6.8080000000000002E-2</v>
      </c>
      <c r="AL397" s="262">
        <v>3.9099999999999996E-2</v>
      </c>
      <c r="AM397" s="262">
        <v>3.542E-2</v>
      </c>
      <c r="AN397" s="262">
        <v>3.542E-2</v>
      </c>
      <c r="AO397" s="262">
        <v>5.5199999999999999E-2</v>
      </c>
      <c r="AP397" s="262">
        <v>4.6460000000000001E-2</v>
      </c>
      <c r="AQ397" s="262">
        <v>4.6460000000000001E-2</v>
      </c>
      <c r="AR397" s="262">
        <v>6.0720000000000003E-2</v>
      </c>
      <c r="AS397" s="262">
        <v>0.11545999999999999</v>
      </c>
      <c r="AT397" s="262">
        <v>4.002E-2</v>
      </c>
      <c r="AU397" s="262">
        <v>2.76E-2</v>
      </c>
      <c r="AV397" s="262">
        <v>3.082E-2</v>
      </c>
      <c r="AW397" s="262">
        <v>6.0260000000000001E-2</v>
      </c>
      <c r="AX397" s="262">
        <v>2.76E-2</v>
      </c>
      <c r="AY397" s="262">
        <v>3.5880000000000002E-2</v>
      </c>
      <c r="AZ397" s="262">
        <v>5.1979999999999991E-2</v>
      </c>
      <c r="BA397" s="262">
        <v>2.4840000000000001E-2</v>
      </c>
      <c r="BB397" s="262">
        <v>2.8059999999999998E-2</v>
      </c>
      <c r="BC397" s="262">
        <v>3.2199999999999999E-2</v>
      </c>
      <c r="BD397" s="262">
        <v>3.2199999999999999E-2</v>
      </c>
      <c r="BE397" s="262">
        <v>3.2199999999999999E-2</v>
      </c>
      <c r="BF397" s="262">
        <v>5.2439999999999994E-2</v>
      </c>
      <c r="BG397" s="262">
        <v>5.1979999999999991E-2</v>
      </c>
      <c r="BH397" s="262">
        <v>5.4279999999999995E-2</v>
      </c>
      <c r="BI397" s="262">
        <v>2.852E-2</v>
      </c>
      <c r="BJ397" s="262">
        <v>7.084E-2</v>
      </c>
      <c r="BK397" s="262">
        <v>8.924E-2</v>
      </c>
      <c r="BL397" s="262">
        <v>5.1060000000000001E-2</v>
      </c>
      <c r="BM397" s="262">
        <v>4.0480000000000002E-2</v>
      </c>
      <c r="BN397" s="262">
        <v>2.3E-2</v>
      </c>
      <c r="BO397" s="262">
        <v>4.2779999999999999E-2</v>
      </c>
      <c r="BP397" s="262">
        <v>4.2779999999999999E-2</v>
      </c>
    </row>
    <row r="398" spans="2:68" x14ac:dyDescent="0.25">
      <c r="B398" s="261"/>
      <c r="C398" t="s">
        <v>893</v>
      </c>
      <c r="D398" s="255">
        <f t="shared" si="33"/>
        <v>0.31958879699640191</v>
      </c>
      <c r="E398" s="260">
        <f t="shared" si="31"/>
        <v>6128.754359999999</v>
      </c>
      <c r="F398" s="255">
        <f t="shared" si="34"/>
        <v>0.33153675209495442</v>
      </c>
      <c r="G398" s="260">
        <f t="shared" si="32"/>
        <v>17158784.065699995</v>
      </c>
      <c r="H398" s="255">
        <f t="shared" si="35"/>
        <v>-0.21628958596901501</v>
      </c>
      <c r="I398" s="260">
        <f t="shared" si="36"/>
        <v>96.396189857367446</v>
      </c>
      <c r="J398" s="262">
        <v>0</v>
      </c>
      <c r="K398" s="262">
        <v>0.45966000000000001</v>
      </c>
      <c r="L398" s="262">
        <v>0.37490000000000001</v>
      </c>
      <c r="M398" s="262">
        <v>0.35534000000000004</v>
      </c>
      <c r="N398" s="262">
        <v>0.42380000000000001</v>
      </c>
      <c r="O398" s="262">
        <v>0.35534000000000004</v>
      </c>
      <c r="P398" s="262">
        <v>0.35534000000000004</v>
      </c>
      <c r="Q398" s="262">
        <v>0.35534000000000004</v>
      </c>
      <c r="R398" s="262">
        <v>0.35534000000000004</v>
      </c>
      <c r="S398" s="262">
        <v>0.34556000000000003</v>
      </c>
      <c r="T398" s="262">
        <v>0.33578000000000002</v>
      </c>
      <c r="U398" s="262">
        <v>0.30969999999999998</v>
      </c>
      <c r="V398" s="262">
        <v>0.33578000000000002</v>
      </c>
      <c r="W398" s="262">
        <v>0.49552000000000002</v>
      </c>
      <c r="X398" s="262">
        <v>0.50856000000000001</v>
      </c>
      <c r="Y398" s="262">
        <v>0.50530000000000008</v>
      </c>
      <c r="Z398" s="262">
        <v>0.57376000000000005</v>
      </c>
      <c r="AA398" s="262">
        <v>0.44336000000000003</v>
      </c>
      <c r="AB398" s="262">
        <v>0.44336000000000003</v>
      </c>
      <c r="AC398" s="262">
        <v>0.42706000000000005</v>
      </c>
      <c r="AD398" s="262">
        <v>0.28688000000000002</v>
      </c>
      <c r="AE398" s="262">
        <v>0.30318000000000001</v>
      </c>
      <c r="AF398" s="262">
        <v>0.27057999999999999</v>
      </c>
      <c r="AG398" s="262">
        <v>0.35860000000000003</v>
      </c>
      <c r="AH398" s="262">
        <v>0.35534000000000004</v>
      </c>
      <c r="AI398" s="262">
        <v>0.35534000000000004</v>
      </c>
      <c r="AJ398" s="262">
        <v>0.28361999999999998</v>
      </c>
      <c r="AK398" s="262">
        <v>0.32274000000000003</v>
      </c>
      <c r="AL398" s="262">
        <v>0.30318000000000001</v>
      </c>
      <c r="AM398" s="262">
        <v>0.27710000000000001</v>
      </c>
      <c r="AN398" s="262">
        <v>0.28036</v>
      </c>
      <c r="AO398" s="262">
        <v>0.37163999999999997</v>
      </c>
      <c r="AP398" s="262">
        <v>0.35534000000000004</v>
      </c>
      <c r="AQ398" s="262">
        <v>0.48899999999999999</v>
      </c>
      <c r="AR398" s="262">
        <v>0.49226000000000003</v>
      </c>
      <c r="AS398" s="262">
        <v>0.50530000000000008</v>
      </c>
      <c r="AT398" s="262">
        <v>0.40098</v>
      </c>
      <c r="AU398" s="262">
        <v>0.29992000000000002</v>
      </c>
      <c r="AV398" s="262">
        <v>0.28688000000000002</v>
      </c>
      <c r="AW398" s="262">
        <v>0.31947999999999999</v>
      </c>
      <c r="AX398" s="262">
        <v>0.27383999999999997</v>
      </c>
      <c r="AY398" s="262">
        <v>0.27383999999999997</v>
      </c>
      <c r="AZ398" s="262">
        <v>0.27383999999999997</v>
      </c>
      <c r="BA398" s="262">
        <v>0.26080000000000003</v>
      </c>
      <c r="BB398" s="262">
        <v>0.21842000000000003</v>
      </c>
      <c r="BC398" s="262">
        <v>0.21842000000000003</v>
      </c>
      <c r="BD398" s="262">
        <v>0.21516000000000002</v>
      </c>
      <c r="BE398" s="262">
        <v>0.21842000000000003</v>
      </c>
      <c r="BF398" s="262">
        <v>0.32600000000000001</v>
      </c>
      <c r="BG398" s="262">
        <v>0.33252000000000004</v>
      </c>
      <c r="BH398" s="262">
        <v>0.26732</v>
      </c>
      <c r="BI398" s="262">
        <v>0.29339999999999999</v>
      </c>
      <c r="BJ398" s="262">
        <v>0.36512000000000006</v>
      </c>
      <c r="BK398" s="262">
        <v>0.33578000000000002</v>
      </c>
      <c r="BL398" s="262">
        <v>0.29339999999999999</v>
      </c>
      <c r="BM398" s="262">
        <v>0.24124000000000001</v>
      </c>
      <c r="BN398" s="262">
        <v>0.25428000000000001</v>
      </c>
      <c r="BO398" s="262">
        <v>0.25428000000000001</v>
      </c>
      <c r="BP398" s="262">
        <v>0.28036</v>
      </c>
    </row>
    <row r="399" spans="2:68" x14ac:dyDescent="0.25">
      <c r="B399" s="261"/>
      <c r="C399" t="s">
        <v>894</v>
      </c>
      <c r="D399" s="255">
        <f t="shared" si="33"/>
        <v>7.7487490222662575E-2</v>
      </c>
      <c r="E399" s="260">
        <f t="shared" si="31"/>
        <v>1485.9776000000002</v>
      </c>
      <c r="F399" s="255">
        <f t="shared" si="34"/>
        <v>8.316042265043383E-2</v>
      </c>
      <c r="G399" s="260">
        <f t="shared" si="32"/>
        <v>4303992.6223999979</v>
      </c>
      <c r="H399" s="255">
        <f t="shared" si="35"/>
        <v>-0.29509648476429523</v>
      </c>
      <c r="I399" s="260">
        <f t="shared" si="36"/>
        <v>93.1783266042099</v>
      </c>
      <c r="J399" s="262">
        <v>0</v>
      </c>
      <c r="K399" s="262">
        <v>0.30320000000000003</v>
      </c>
      <c r="L399" s="262">
        <v>0.1024</v>
      </c>
      <c r="M399" s="262">
        <v>8.9600000000000013E-2</v>
      </c>
      <c r="N399" s="262">
        <v>0.12960000000000002</v>
      </c>
      <c r="O399" s="262">
        <v>7.8399999999999997E-2</v>
      </c>
      <c r="P399" s="262">
        <v>9.1999999999999998E-2</v>
      </c>
      <c r="Q399" s="262">
        <v>0.1072</v>
      </c>
      <c r="R399" s="262">
        <v>9.1999999999999998E-2</v>
      </c>
      <c r="S399" s="262">
        <v>9.1999999999999998E-2</v>
      </c>
      <c r="T399" s="262">
        <v>9.6000000000000002E-2</v>
      </c>
      <c r="U399" s="262">
        <v>7.5999999999999998E-2</v>
      </c>
      <c r="V399" s="262">
        <v>0.1152</v>
      </c>
      <c r="W399" s="262">
        <v>0.14480000000000001</v>
      </c>
      <c r="X399" s="262">
        <v>0.1784</v>
      </c>
      <c r="Y399" s="262">
        <v>0.1704</v>
      </c>
      <c r="Z399" s="262">
        <v>0.18239999999999998</v>
      </c>
      <c r="AA399" s="262">
        <v>9.7600000000000006E-2</v>
      </c>
      <c r="AB399" s="262">
        <v>0.11359999999999999</v>
      </c>
      <c r="AC399" s="262">
        <v>0.11119999999999999</v>
      </c>
      <c r="AD399" s="262">
        <v>7.1199999999999999E-2</v>
      </c>
      <c r="AE399" s="262">
        <v>6.9599999999999995E-2</v>
      </c>
      <c r="AF399" s="262">
        <v>7.1199999999999999E-2</v>
      </c>
      <c r="AG399" s="262">
        <v>8.0799999999999997E-2</v>
      </c>
      <c r="AH399" s="262">
        <v>0.1176</v>
      </c>
      <c r="AI399" s="262">
        <v>7.2800000000000004E-2</v>
      </c>
      <c r="AJ399" s="262">
        <v>6.3200000000000006E-2</v>
      </c>
      <c r="AK399" s="262">
        <v>0.10400000000000001</v>
      </c>
      <c r="AL399" s="262">
        <v>7.6799999999999993E-2</v>
      </c>
      <c r="AM399" s="262">
        <v>7.2000000000000008E-2</v>
      </c>
      <c r="AN399" s="262">
        <v>4.8800000000000003E-2</v>
      </c>
      <c r="AO399" s="262">
        <v>9.0399999999999994E-2</v>
      </c>
      <c r="AP399" s="262">
        <v>7.6799999999999993E-2</v>
      </c>
      <c r="AQ399" s="262">
        <v>0.15840000000000001</v>
      </c>
      <c r="AR399" s="262">
        <v>0.15840000000000001</v>
      </c>
      <c r="AS399" s="262">
        <v>0.15840000000000001</v>
      </c>
      <c r="AT399" s="262">
        <v>8.1600000000000006E-2</v>
      </c>
      <c r="AU399" s="262">
        <v>6.7199999999999996E-2</v>
      </c>
      <c r="AV399" s="262">
        <v>0.06</v>
      </c>
      <c r="AW399" s="262">
        <v>8.4000000000000005E-2</v>
      </c>
      <c r="AX399" s="262">
        <v>6.4000000000000001E-2</v>
      </c>
      <c r="AY399" s="262">
        <v>7.5999999999999998E-2</v>
      </c>
      <c r="AZ399" s="262">
        <v>6.4000000000000001E-2</v>
      </c>
      <c r="BA399" s="262">
        <v>3.44E-2</v>
      </c>
      <c r="BB399" s="262">
        <v>3.6000000000000004E-2</v>
      </c>
      <c r="BC399" s="262">
        <v>3.6000000000000004E-2</v>
      </c>
      <c r="BD399" s="262">
        <v>3.6000000000000004E-2</v>
      </c>
      <c r="BE399" s="262">
        <v>3.6000000000000004E-2</v>
      </c>
      <c r="BF399" s="262">
        <v>6.8000000000000005E-2</v>
      </c>
      <c r="BG399" s="262">
        <v>6.6400000000000001E-2</v>
      </c>
      <c r="BH399" s="262">
        <v>6.6400000000000001E-2</v>
      </c>
      <c r="BI399" s="262">
        <v>0.04</v>
      </c>
      <c r="BJ399" s="262">
        <v>6.6400000000000001E-2</v>
      </c>
      <c r="BK399" s="262">
        <v>0.12240000000000001</v>
      </c>
      <c r="BL399" s="262">
        <v>0.1104</v>
      </c>
      <c r="BM399" s="262">
        <v>4.4000000000000004E-2</v>
      </c>
      <c r="BN399" s="262">
        <v>2.8799999999999999E-2</v>
      </c>
      <c r="BO399" s="262">
        <v>6.2400000000000004E-2</v>
      </c>
      <c r="BP399" s="262">
        <v>6.08E-2</v>
      </c>
    </row>
    <row r="400" spans="2:68" x14ac:dyDescent="0.25">
      <c r="B400" s="261"/>
      <c r="C400" t="s">
        <v>895</v>
      </c>
      <c r="D400" s="255">
        <f t="shared" si="33"/>
        <v>9.5597579391979992E-2</v>
      </c>
      <c r="E400" s="260">
        <f t="shared" si="31"/>
        <v>1833.2747800000002</v>
      </c>
      <c r="F400" s="255">
        <f t="shared" si="34"/>
        <v>9.7335123245928426E-2</v>
      </c>
      <c r="G400" s="260">
        <f t="shared" si="32"/>
        <v>5037608.5041299993</v>
      </c>
      <c r="H400" s="255">
        <f t="shared" si="35"/>
        <v>-0.17939352366314668</v>
      </c>
      <c r="I400" s="260">
        <f t="shared" si="36"/>
        <v>98.214885032242336</v>
      </c>
      <c r="J400" s="262">
        <v>0</v>
      </c>
      <c r="K400" s="262">
        <v>6.1110000000000005E-2</v>
      </c>
      <c r="L400" s="262">
        <v>9.0210000000000012E-2</v>
      </c>
      <c r="M400" s="262">
        <v>8.3420000000000008E-2</v>
      </c>
      <c r="N400" s="262">
        <v>0.11445999999999999</v>
      </c>
      <c r="O400" s="262">
        <v>9.0210000000000012E-2</v>
      </c>
      <c r="P400" s="262">
        <v>9.0210000000000012E-2</v>
      </c>
      <c r="Q400" s="262">
        <v>9.0210000000000012E-2</v>
      </c>
      <c r="R400" s="262">
        <v>8.3420000000000008E-2</v>
      </c>
      <c r="S400" s="262">
        <v>7.6630000000000004E-2</v>
      </c>
      <c r="T400" s="262">
        <v>9.0210000000000012E-2</v>
      </c>
      <c r="U400" s="262">
        <v>8.4390000000000007E-2</v>
      </c>
      <c r="V400" s="262">
        <v>0.12028</v>
      </c>
      <c r="W400" s="262">
        <v>0.12610000000000002</v>
      </c>
      <c r="X400" s="262">
        <v>0.17169000000000001</v>
      </c>
      <c r="Y400" s="262">
        <v>0.13677</v>
      </c>
      <c r="Z400" s="262">
        <v>0.13677</v>
      </c>
      <c r="AA400" s="262">
        <v>9.3119999999999994E-2</v>
      </c>
      <c r="AB400" s="262">
        <v>0.13386000000000001</v>
      </c>
      <c r="AC400" s="262">
        <v>9.2149999999999996E-2</v>
      </c>
      <c r="AD400" s="262">
        <v>8.5360000000000005E-2</v>
      </c>
      <c r="AE400" s="262">
        <v>7.1779999999999997E-2</v>
      </c>
      <c r="AF400" s="262">
        <v>8.5360000000000005E-2</v>
      </c>
      <c r="AG400" s="262">
        <v>7.5660000000000005E-2</v>
      </c>
      <c r="AH400" s="262">
        <v>0.12998000000000001</v>
      </c>
      <c r="AI400" s="262">
        <v>0.10573</v>
      </c>
      <c r="AJ400" s="262">
        <v>5.917E-2</v>
      </c>
      <c r="AK400" s="262">
        <v>8.5360000000000005E-2</v>
      </c>
      <c r="AL400" s="262">
        <v>5.8200000000000002E-2</v>
      </c>
      <c r="AM400" s="262">
        <v>6.7900000000000002E-2</v>
      </c>
      <c r="AN400" s="262">
        <v>7.4690000000000006E-2</v>
      </c>
      <c r="AO400" s="262">
        <v>0.14065</v>
      </c>
      <c r="AP400" s="262">
        <v>0.10864000000000001</v>
      </c>
      <c r="AQ400" s="262">
        <v>0.13968</v>
      </c>
      <c r="AR400" s="262">
        <v>0.13968</v>
      </c>
      <c r="AS400" s="262">
        <v>0.14355999999999999</v>
      </c>
      <c r="AT400" s="262">
        <v>0.15132000000000001</v>
      </c>
      <c r="AU400" s="262">
        <v>9.7970000000000002E-2</v>
      </c>
      <c r="AV400" s="262">
        <v>9.894E-2</v>
      </c>
      <c r="AW400" s="262">
        <v>0.12513000000000002</v>
      </c>
      <c r="AX400" s="262">
        <v>6.4990000000000006E-2</v>
      </c>
      <c r="AY400" s="262">
        <v>9.2149999999999996E-2</v>
      </c>
      <c r="AZ400" s="262">
        <v>0.10088000000000001</v>
      </c>
      <c r="BA400" s="262">
        <v>9.2149999999999996E-2</v>
      </c>
      <c r="BB400" s="262">
        <v>8.2449999999999996E-2</v>
      </c>
      <c r="BC400" s="262">
        <v>8.6330000000000004E-2</v>
      </c>
      <c r="BD400" s="262">
        <v>8.6330000000000004E-2</v>
      </c>
      <c r="BE400" s="262">
        <v>8.6330000000000004E-2</v>
      </c>
      <c r="BF400" s="262">
        <v>0.12319000000000001</v>
      </c>
      <c r="BG400" s="262">
        <v>8.924E-2</v>
      </c>
      <c r="BH400" s="262">
        <v>8.7300000000000003E-2</v>
      </c>
      <c r="BI400" s="262">
        <v>0.10961</v>
      </c>
      <c r="BJ400" s="262">
        <v>0.10961</v>
      </c>
      <c r="BK400" s="262">
        <v>0.11543</v>
      </c>
      <c r="BL400" s="262">
        <v>0.17266000000000001</v>
      </c>
      <c r="BM400" s="262">
        <v>0.10476000000000001</v>
      </c>
      <c r="BN400" s="262">
        <v>0.10282000000000001</v>
      </c>
      <c r="BO400" s="262">
        <v>9.9909999999999999E-2</v>
      </c>
      <c r="BP400" s="262">
        <v>8.6330000000000004E-2</v>
      </c>
    </row>
    <row r="401" spans="2:68" x14ac:dyDescent="0.25">
      <c r="B401" s="261"/>
      <c r="C401" t="s">
        <v>896</v>
      </c>
      <c r="D401" s="255">
        <f t="shared" si="33"/>
        <v>0.36788566616259061</v>
      </c>
      <c r="E401" s="260">
        <f t="shared" si="31"/>
        <v>7054.9434200000005</v>
      </c>
      <c r="F401" s="255">
        <f t="shared" si="34"/>
        <v>0.37447857053074746</v>
      </c>
      <c r="G401" s="260">
        <f t="shared" si="32"/>
        <v>19381250.761389993</v>
      </c>
      <c r="H401" s="255">
        <f t="shared" si="35"/>
        <v>2.5554426093972512E-2</v>
      </c>
      <c r="I401" s="260">
        <f t="shared" si="36"/>
        <v>98.23944415328954</v>
      </c>
      <c r="J401" s="262">
        <v>0</v>
      </c>
      <c r="K401" s="262">
        <v>0.23744000000000001</v>
      </c>
      <c r="L401" s="262">
        <v>0.38213000000000003</v>
      </c>
      <c r="M401" s="262">
        <v>0.36358000000000001</v>
      </c>
      <c r="N401" s="262">
        <v>0.43406999999999996</v>
      </c>
      <c r="O401" s="262">
        <v>0.38213000000000003</v>
      </c>
      <c r="P401" s="262">
        <v>0.32277</v>
      </c>
      <c r="Q401" s="262">
        <v>0.38213000000000003</v>
      </c>
      <c r="R401" s="262">
        <v>0.41922999999999994</v>
      </c>
      <c r="S401" s="262">
        <v>0.42664999999999997</v>
      </c>
      <c r="T401" s="262">
        <v>0.38213000000000003</v>
      </c>
      <c r="U401" s="262">
        <v>0.35244999999999999</v>
      </c>
      <c r="V401" s="262">
        <v>0.38213000000000003</v>
      </c>
      <c r="W401" s="262">
        <v>0.43406999999999996</v>
      </c>
      <c r="X401" s="262">
        <v>0.39697000000000005</v>
      </c>
      <c r="Y401" s="262">
        <v>0.43406999999999996</v>
      </c>
      <c r="Z401" s="262">
        <v>0.51197999999999999</v>
      </c>
      <c r="AA401" s="262">
        <v>0.45633000000000001</v>
      </c>
      <c r="AB401" s="262">
        <v>0.42293999999999998</v>
      </c>
      <c r="AC401" s="262">
        <v>0.42664999999999997</v>
      </c>
      <c r="AD401" s="262">
        <v>0.36729000000000001</v>
      </c>
      <c r="AE401" s="262">
        <v>0.38955000000000001</v>
      </c>
      <c r="AF401" s="262">
        <v>0.36729000000000001</v>
      </c>
      <c r="AG401" s="262">
        <v>0.39697000000000005</v>
      </c>
      <c r="AH401" s="262">
        <v>0.40439000000000003</v>
      </c>
      <c r="AI401" s="262">
        <v>0.39697000000000005</v>
      </c>
      <c r="AJ401" s="262">
        <v>0.33018999999999998</v>
      </c>
      <c r="AK401" s="262">
        <v>0.35986999999999997</v>
      </c>
      <c r="AL401" s="262">
        <v>0.37841999999999998</v>
      </c>
      <c r="AM401" s="262">
        <v>0.30051</v>
      </c>
      <c r="AN401" s="262">
        <v>0.30051</v>
      </c>
      <c r="AO401" s="262">
        <v>0.39326</v>
      </c>
      <c r="AP401" s="262">
        <v>0.39326</v>
      </c>
      <c r="AQ401" s="262">
        <v>0.44148999999999999</v>
      </c>
      <c r="AR401" s="262">
        <v>0.39326</v>
      </c>
      <c r="AS401" s="262">
        <v>0.46375</v>
      </c>
      <c r="AT401" s="262">
        <v>0.45633000000000001</v>
      </c>
      <c r="AU401" s="262">
        <v>0.40439000000000003</v>
      </c>
      <c r="AV401" s="262">
        <v>0.32647999999999999</v>
      </c>
      <c r="AW401" s="262">
        <v>0.40810000000000002</v>
      </c>
      <c r="AX401" s="262">
        <v>0.31906000000000001</v>
      </c>
      <c r="AY401" s="262">
        <v>0.35244999999999999</v>
      </c>
      <c r="AZ401" s="262">
        <v>0.36729000000000001</v>
      </c>
      <c r="BA401" s="262">
        <v>0.32647999999999999</v>
      </c>
      <c r="BB401" s="262">
        <v>0.27454000000000001</v>
      </c>
      <c r="BC401" s="262">
        <v>0.24115</v>
      </c>
      <c r="BD401" s="262">
        <v>0.30051</v>
      </c>
      <c r="BE401" s="262">
        <v>0.31906000000000001</v>
      </c>
      <c r="BF401" s="262">
        <v>0.35986999999999997</v>
      </c>
      <c r="BG401" s="262">
        <v>0.40068000000000004</v>
      </c>
      <c r="BH401" s="262">
        <v>0.371</v>
      </c>
      <c r="BI401" s="262">
        <v>0.35244999999999999</v>
      </c>
      <c r="BJ401" s="262">
        <v>0.35244999999999999</v>
      </c>
      <c r="BK401" s="262">
        <v>0.40068000000000004</v>
      </c>
      <c r="BL401" s="262">
        <v>0.31906000000000001</v>
      </c>
      <c r="BM401" s="262">
        <v>0.33761000000000002</v>
      </c>
      <c r="BN401" s="262">
        <v>0.31534999999999996</v>
      </c>
      <c r="BO401" s="262">
        <v>0.34132000000000001</v>
      </c>
      <c r="BP401" s="262">
        <v>0.34132000000000001</v>
      </c>
    </row>
    <row r="402" spans="2:68" x14ac:dyDescent="0.25">
      <c r="B402" s="261"/>
      <c r="C402" t="s">
        <v>897</v>
      </c>
      <c r="D402" s="255">
        <f t="shared" si="33"/>
        <v>0.1401199520258643</v>
      </c>
      <c r="E402" s="260">
        <f t="shared" si="31"/>
        <v>2687.0803199999996</v>
      </c>
      <c r="F402" s="255">
        <f t="shared" si="34"/>
        <v>0.14902848579836267</v>
      </c>
      <c r="G402" s="260">
        <f t="shared" si="32"/>
        <v>7713013.9910399998</v>
      </c>
      <c r="H402" s="255">
        <f t="shared" si="35"/>
        <v>-0.23311228307906268</v>
      </c>
      <c r="I402" s="260">
        <f t="shared" si="36"/>
        <v>94.02226109674649</v>
      </c>
      <c r="J402" s="262">
        <v>0</v>
      </c>
      <c r="K402" s="262">
        <v>0.30383999999999994</v>
      </c>
      <c r="L402" s="262">
        <v>0.22031999999999999</v>
      </c>
      <c r="M402" s="262">
        <v>0.17279999999999998</v>
      </c>
      <c r="N402" s="262">
        <v>0.16128000000000001</v>
      </c>
      <c r="O402" s="262">
        <v>0.1512</v>
      </c>
      <c r="P402" s="262">
        <v>0.22175999999999998</v>
      </c>
      <c r="Q402" s="262">
        <v>0.17423999999999998</v>
      </c>
      <c r="R402" s="262">
        <v>0.16847999999999999</v>
      </c>
      <c r="S402" s="262">
        <v>0.14112</v>
      </c>
      <c r="T402" s="262">
        <v>0.14112</v>
      </c>
      <c r="U402" s="262">
        <v>0.11663999999999999</v>
      </c>
      <c r="V402" s="262">
        <v>0.14112</v>
      </c>
      <c r="W402" s="262">
        <v>0.20015999999999998</v>
      </c>
      <c r="X402" s="262">
        <v>0.17711999999999997</v>
      </c>
      <c r="Y402" s="262">
        <v>0.21167999999999998</v>
      </c>
      <c r="Z402" s="262">
        <v>0.24047999999999997</v>
      </c>
      <c r="AA402" s="262">
        <v>0.18864</v>
      </c>
      <c r="AB402" s="262">
        <v>0.18864</v>
      </c>
      <c r="AC402" s="262">
        <v>0.18864</v>
      </c>
      <c r="AD402" s="262">
        <v>0.12672</v>
      </c>
      <c r="AE402" s="262">
        <v>0.12672</v>
      </c>
      <c r="AF402" s="262">
        <v>0.12239999999999998</v>
      </c>
      <c r="AG402" s="262">
        <v>0.16128000000000001</v>
      </c>
      <c r="AH402" s="262">
        <v>0.18431999999999998</v>
      </c>
      <c r="AI402" s="262">
        <v>0.16128000000000001</v>
      </c>
      <c r="AJ402" s="262">
        <v>0.11807999999999999</v>
      </c>
      <c r="AK402" s="262">
        <v>0.13823999999999997</v>
      </c>
      <c r="AL402" s="262">
        <v>0.15407999999999999</v>
      </c>
      <c r="AM402" s="262">
        <v>0.10799999999999998</v>
      </c>
      <c r="AN402" s="262">
        <v>3.4559999999999994E-2</v>
      </c>
      <c r="AO402" s="262">
        <v>0.17423999999999998</v>
      </c>
      <c r="AP402" s="262">
        <v>0.15984000000000001</v>
      </c>
      <c r="AQ402" s="262">
        <v>0.45935999999999994</v>
      </c>
      <c r="AR402" s="262">
        <v>0.37583999999999995</v>
      </c>
      <c r="AS402" s="262">
        <v>0.24191999999999997</v>
      </c>
      <c r="AT402" s="262">
        <v>0.13679999999999998</v>
      </c>
      <c r="AU402" s="262">
        <v>0.13391999999999998</v>
      </c>
      <c r="AV402" s="262">
        <v>0.12239999999999998</v>
      </c>
      <c r="AW402" s="262">
        <v>0.22463999999999998</v>
      </c>
      <c r="AX402" s="262">
        <v>0.12959999999999999</v>
      </c>
      <c r="AY402" s="262">
        <v>0.13247999999999999</v>
      </c>
      <c r="AZ402" s="262">
        <v>0.13823999999999997</v>
      </c>
      <c r="BA402" s="262">
        <v>8.2079999999999986E-2</v>
      </c>
      <c r="BB402" s="262">
        <v>4.6079999999999996E-2</v>
      </c>
      <c r="BC402" s="262">
        <v>5.6159999999999995E-2</v>
      </c>
      <c r="BD402" s="262">
        <v>9.7919999999999993E-2</v>
      </c>
      <c r="BE402" s="262">
        <v>7.3439999999999991E-2</v>
      </c>
      <c r="BF402" s="262">
        <v>0.13247999999999999</v>
      </c>
      <c r="BG402" s="262">
        <v>0.13247999999999999</v>
      </c>
      <c r="BH402" s="262">
        <v>0.13823999999999997</v>
      </c>
      <c r="BI402" s="262">
        <v>0.12672</v>
      </c>
      <c r="BJ402" s="262">
        <v>0.15407999999999999</v>
      </c>
      <c r="BK402" s="262">
        <v>0.14831999999999998</v>
      </c>
      <c r="BL402" s="262">
        <v>0.16128000000000001</v>
      </c>
      <c r="BM402" s="262">
        <v>9.7919999999999993E-2</v>
      </c>
      <c r="BN402" s="262">
        <v>0.10079999999999999</v>
      </c>
      <c r="BO402" s="262">
        <v>0.10079999999999999</v>
      </c>
      <c r="BP402" s="262">
        <v>8.2079999999999986E-2</v>
      </c>
    </row>
    <row r="403" spans="2:68" x14ac:dyDescent="0.25">
      <c r="B403" s="261"/>
      <c r="C403" t="s">
        <v>898</v>
      </c>
      <c r="D403" s="255">
        <f t="shared" si="33"/>
        <v>0.39382181780257619</v>
      </c>
      <c r="E403" s="260">
        <f t="shared" si="31"/>
        <v>7552.3210000000036</v>
      </c>
      <c r="F403" s="255">
        <f t="shared" si="34"/>
        <v>0.39890539063535524</v>
      </c>
      <c r="G403" s="260">
        <f t="shared" si="32"/>
        <v>20645468.16395</v>
      </c>
      <c r="H403" s="255">
        <f t="shared" si="35"/>
        <v>-4.8168122775422345E-2</v>
      </c>
      <c r="I403" s="260">
        <f t="shared" si="36"/>
        <v>98.725619419511418</v>
      </c>
      <c r="J403" s="262">
        <v>0</v>
      </c>
      <c r="K403" s="262">
        <v>0.39500000000000002</v>
      </c>
      <c r="L403" s="262">
        <v>0.39500000000000002</v>
      </c>
      <c r="M403" s="262">
        <v>0.39105000000000001</v>
      </c>
      <c r="N403" s="262">
        <v>0.46215000000000001</v>
      </c>
      <c r="O403" s="262">
        <v>0.39500000000000002</v>
      </c>
      <c r="P403" s="262">
        <v>0.37130000000000002</v>
      </c>
      <c r="Q403" s="262">
        <v>0.4582</v>
      </c>
      <c r="R403" s="262">
        <v>0.43845000000000006</v>
      </c>
      <c r="S403" s="262">
        <v>0.3871</v>
      </c>
      <c r="T403" s="262">
        <v>0.3871</v>
      </c>
      <c r="U403" s="262">
        <v>0.37130000000000002</v>
      </c>
      <c r="V403" s="262">
        <v>0.39105000000000001</v>
      </c>
      <c r="W403" s="262">
        <v>0.46215000000000001</v>
      </c>
      <c r="X403" s="262">
        <v>0.55299999999999994</v>
      </c>
      <c r="Y403" s="262">
        <v>0.54115000000000002</v>
      </c>
      <c r="Z403" s="262">
        <v>0.6794</v>
      </c>
      <c r="AA403" s="262">
        <v>0.4819</v>
      </c>
      <c r="AB403" s="262">
        <v>0.49375000000000002</v>
      </c>
      <c r="AC403" s="262">
        <v>0.49375000000000002</v>
      </c>
      <c r="AD403" s="262">
        <v>0.35945000000000005</v>
      </c>
      <c r="AE403" s="262">
        <v>0.41870000000000002</v>
      </c>
      <c r="AF403" s="262">
        <v>0.34760000000000002</v>
      </c>
      <c r="AG403" s="262">
        <v>0.41080000000000005</v>
      </c>
      <c r="AH403" s="262">
        <v>0.48585</v>
      </c>
      <c r="AI403" s="262">
        <v>0.41080000000000005</v>
      </c>
      <c r="AJ403" s="262">
        <v>0.35550000000000004</v>
      </c>
      <c r="AK403" s="262">
        <v>0.44240000000000007</v>
      </c>
      <c r="AL403" s="262">
        <v>0.3871</v>
      </c>
      <c r="AM403" s="262">
        <v>0.29625000000000001</v>
      </c>
      <c r="AN403" s="262">
        <v>0.26070000000000004</v>
      </c>
      <c r="AO403" s="262">
        <v>0.44240000000000007</v>
      </c>
      <c r="AP403" s="262">
        <v>0.41870000000000002</v>
      </c>
      <c r="AQ403" s="262">
        <v>0.50560000000000005</v>
      </c>
      <c r="AR403" s="262">
        <v>0.49375000000000002</v>
      </c>
      <c r="AS403" s="262">
        <v>0.49375000000000002</v>
      </c>
      <c r="AT403" s="262">
        <v>0.43450000000000005</v>
      </c>
      <c r="AU403" s="262">
        <v>0.38314999999999999</v>
      </c>
      <c r="AV403" s="262">
        <v>0.38314999999999999</v>
      </c>
      <c r="AW403" s="262">
        <v>0.43845000000000006</v>
      </c>
      <c r="AX403" s="262">
        <v>0.32784999999999997</v>
      </c>
      <c r="AY403" s="262">
        <v>0.38314999999999999</v>
      </c>
      <c r="AZ403" s="262">
        <v>0.35155000000000003</v>
      </c>
      <c r="BA403" s="262">
        <v>0.32784999999999997</v>
      </c>
      <c r="BB403" s="262">
        <v>0.23699999999999999</v>
      </c>
      <c r="BC403" s="262">
        <v>0.26465000000000005</v>
      </c>
      <c r="BD403" s="262">
        <v>0.26465000000000005</v>
      </c>
      <c r="BE403" s="262">
        <v>0.26860000000000001</v>
      </c>
      <c r="BF403" s="262">
        <v>0.44634999999999997</v>
      </c>
      <c r="BG403" s="262">
        <v>0.41080000000000005</v>
      </c>
      <c r="BH403" s="262">
        <v>0.39895000000000003</v>
      </c>
      <c r="BI403" s="262">
        <v>0.39105000000000001</v>
      </c>
      <c r="BJ403" s="262">
        <v>0.44634999999999997</v>
      </c>
      <c r="BK403" s="262">
        <v>0.44240000000000007</v>
      </c>
      <c r="BL403" s="262">
        <v>0.39105000000000001</v>
      </c>
      <c r="BM403" s="262">
        <v>0.3397</v>
      </c>
      <c r="BN403" s="262">
        <v>0.36340000000000006</v>
      </c>
      <c r="BO403" s="262">
        <v>0.35155000000000003</v>
      </c>
      <c r="BP403" s="262">
        <v>0.33574999999999999</v>
      </c>
    </row>
    <row r="404" spans="2:68" x14ac:dyDescent="0.25">
      <c r="B404" s="261"/>
      <c r="C404" t="s">
        <v>899</v>
      </c>
      <c r="D404" s="255">
        <f t="shared" si="33"/>
        <v>0.36802694217030818</v>
      </c>
      <c r="E404" s="260">
        <f t="shared" si="31"/>
        <v>7057.6526699999995</v>
      </c>
      <c r="F404" s="255">
        <f t="shared" si="34"/>
        <v>0.37136902223637014</v>
      </c>
      <c r="G404" s="260">
        <f t="shared" si="32"/>
        <v>19220315.156550009</v>
      </c>
      <c r="H404" s="255">
        <f t="shared" si="35"/>
        <v>-7.2846915171051643E-2</v>
      </c>
      <c r="I404" s="260">
        <f t="shared" si="36"/>
        <v>99.100064931119974</v>
      </c>
      <c r="J404" s="262">
        <v>0</v>
      </c>
      <c r="K404" s="262">
        <v>0.52028999999999992</v>
      </c>
      <c r="L404" s="262">
        <v>0.38007000000000002</v>
      </c>
      <c r="M404" s="262">
        <v>0.32840999999999998</v>
      </c>
      <c r="N404" s="262">
        <v>0.40959000000000001</v>
      </c>
      <c r="O404" s="262">
        <v>0.35792999999999997</v>
      </c>
      <c r="P404" s="262">
        <v>0.34686</v>
      </c>
      <c r="Q404" s="262">
        <v>0.40590000000000004</v>
      </c>
      <c r="R404" s="262">
        <v>0.36162</v>
      </c>
      <c r="S404" s="262">
        <v>0.38375999999999999</v>
      </c>
      <c r="T404" s="262">
        <v>0.35792999999999997</v>
      </c>
      <c r="U404" s="262">
        <v>0.28782000000000002</v>
      </c>
      <c r="V404" s="262">
        <v>0.37637999999999999</v>
      </c>
      <c r="W404" s="262">
        <v>0.48338999999999999</v>
      </c>
      <c r="X404" s="262">
        <v>0.48338999999999999</v>
      </c>
      <c r="Y404" s="262">
        <v>0.47970000000000002</v>
      </c>
      <c r="Z404" s="262">
        <v>0.50922000000000001</v>
      </c>
      <c r="AA404" s="262">
        <v>0.45387</v>
      </c>
      <c r="AB404" s="262">
        <v>0.48708000000000001</v>
      </c>
      <c r="AC404" s="262">
        <v>0.47600999999999999</v>
      </c>
      <c r="AD404" s="262">
        <v>0.28782000000000002</v>
      </c>
      <c r="AE404" s="262">
        <v>0.38745000000000002</v>
      </c>
      <c r="AF404" s="262">
        <v>0.29150999999999999</v>
      </c>
      <c r="AG404" s="262">
        <v>0.37637999999999999</v>
      </c>
      <c r="AH404" s="262">
        <v>0.37637999999999999</v>
      </c>
      <c r="AI404" s="262">
        <v>0.38007000000000002</v>
      </c>
      <c r="AJ404" s="262">
        <v>0.35424</v>
      </c>
      <c r="AK404" s="262">
        <v>0.35792999999999997</v>
      </c>
      <c r="AL404" s="262">
        <v>0.34686</v>
      </c>
      <c r="AM404" s="262">
        <v>0.27305999999999997</v>
      </c>
      <c r="AN404" s="262">
        <v>0.24723000000000001</v>
      </c>
      <c r="AO404" s="262">
        <v>0.38745000000000002</v>
      </c>
      <c r="AP404" s="262">
        <v>0.38745000000000002</v>
      </c>
      <c r="AQ404" s="262">
        <v>0.53135999999999994</v>
      </c>
      <c r="AR404" s="262">
        <v>0.53135999999999994</v>
      </c>
      <c r="AS404" s="262">
        <v>0.53135999999999994</v>
      </c>
      <c r="AT404" s="262">
        <v>0.35424</v>
      </c>
      <c r="AU404" s="262">
        <v>0.36530999999999997</v>
      </c>
      <c r="AV404" s="262">
        <v>0.33948</v>
      </c>
      <c r="AW404" s="262">
        <v>0.34317000000000003</v>
      </c>
      <c r="AX404" s="262">
        <v>0.35424</v>
      </c>
      <c r="AY404" s="262">
        <v>0.37269000000000002</v>
      </c>
      <c r="AZ404" s="262">
        <v>0.35424</v>
      </c>
      <c r="BA404" s="262">
        <v>0.34317000000000003</v>
      </c>
      <c r="BB404" s="262">
        <v>0.22877999999999998</v>
      </c>
      <c r="BC404" s="262">
        <v>0.24723000000000001</v>
      </c>
      <c r="BD404" s="262">
        <v>0.27675</v>
      </c>
      <c r="BE404" s="262">
        <v>0.30995999999999996</v>
      </c>
      <c r="BF404" s="262">
        <v>0.40590000000000004</v>
      </c>
      <c r="BG404" s="262">
        <v>0.39483000000000001</v>
      </c>
      <c r="BH404" s="262">
        <v>0.39483000000000001</v>
      </c>
      <c r="BI404" s="262">
        <v>0.37269000000000002</v>
      </c>
      <c r="BJ404" s="262">
        <v>0.37269000000000002</v>
      </c>
      <c r="BK404" s="262">
        <v>0.43911</v>
      </c>
      <c r="BL404" s="262">
        <v>0.37269000000000002</v>
      </c>
      <c r="BM404" s="262">
        <v>0.36162</v>
      </c>
      <c r="BN404" s="262">
        <v>0.36162</v>
      </c>
      <c r="BO404" s="262">
        <v>0.36162</v>
      </c>
      <c r="BP404" s="262">
        <v>0.36162</v>
      </c>
    </row>
    <row r="405" spans="2:68" x14ac:dyDescent="0.25">
      <c r="B405" s="261"/>
      <c r="C405" t="s">
        <v>900</v>
      </c>
      <c r="D405" s="255">
        <f t="shared" si="33"/>
        <v>0.2213130896386297</v>
      </c>
      <c r="E405" s="260">
        <f t="shared" si="31"/>
        <v>4244.1211200000016</v>
      </c>
      <c r="F405" s="255">
        <f t="shared" si="34"/>
        <v>0.23276675441007977</v>
      </c>
      <c r="G405" s="260">
        <f t="shared" si="32"/>
        <v>12046913.204520002</v>
      </c>
      <c r="H405" s="255">
        <f t="shared" si="35"/>
        <v>-0.27765575388956498</v>
      </c>
      <c r="I405" s="260">
        <f t="shared" si="36"/>
        <v>95.079338198241388</v>
      </c>
      <c r="J405" s="262">
        <v>0</v>
      </c>
      <c r="K405" s="262">
        <v>0.30228000000000005</v>
      </c>
      <c r="L405" s="262">
        <v>0.26563999999999999</v>
      </c>
      <c r="M405" s="262">
        <v>0.25877</v>
      </c>
      <c r="N405" s="262">
        <v>0.26563999999999999</v>
      </c>
      <c r="O405" s="262">
        <v>0.19923000000000002</v>
      </c>
      <c r="P405" s="262">
        <v>0.34350000000000003</v>
      </c>
      <c r="Q405" s="262">
        <v>0.27709</v>
      </c>
      <c r="R405" s="262">
        <v>0.28854000000000002</v>
      </c>
      <c r="S405" s="262">
        <v>0.26563999999999999</v>
      </c>
      <c r="T405" s="262">
        <v>0.23587000000000002</v>
      </c>
      <c r="U405" s="262">
        <v>0.19923000000000002</v>
      </c>
      <c r="V405" s="262">
        <v>0.25419000000000003</v>
      </c>
      <c r="W405" s="262">
        <v>0.40304000000000001</v>
      </c>
      <c r="X405" s="262">
        <v>0.34350000000000003</v>
      </c>
      <c r="Y405" s="262">
        <v>0.40304000000000001</v>
      </c>
      <c r="Z405" s="262">
        <v>0.49922000000000005</v>
      </c>
      <c r="AA405" s="262">
        <v>0.25648000000000004</v>
      </c>
      <c r="AB405" s="262">
        <v>0.30915000000000004</v>
      </c>
      <c r="AC405" s="262">
        <v>0.35037000000000001</v>
      </c>
      <c r="AD405" s="262">
        <v>0.19006999999999999</v>
      </c>
      <c r="AE405" s="262">
        <v>0.19006999999999999</v>
      </c>
      <c r="AF405" s="262">
        <v>0.19006999999999999</v>
      </c>
      <c r="AG405" s="262">
        <v>0.24274000000000001</v>
      </c>
      <c r="AH405" s="262">
        <v>0.30457000000000001</v>
      </c>
      <c r="AI405" s="262">
        <v>0.24274000000000001</v>
      </c>
      <c r="AJ405" s="262">
        <v>0.19006999999999999</v>
      </c>
      <c r="AK405" s="262">
        <v>0.23358000000000001</v>
      </c>
      <c r="AL405" s="262">
        <v>0.17404</v>
      </c>
      <c r="AM405" s="262">
        <v>0.21068000000000001</v>
      </c>
      <c r="AN405" s="262">
        <v>0.21068000000000001</v>
      </c>
      <c r="AO405" s="262">
        <v>0.28395999999999999</v>
      </c>
      <c r="AP405" s="262">
        <v>0.27250999999999997</v>
      </c>
      <c r="AQ405" s="262">
        <v>0.34350000000000003</v>
      </c>
      <c r="AR405" s="262">
        <v>0.26793</v>
      </c>
      <c r="AS405" s="262">
        <v>0.37785000000000002</v>
      </c>
      <c r="AT405" s="262">
        <v>0.21297000000000002</v>
      </c>
      <c r="AU405" s="262">
        <v>0.19006999999999999</v>
      </c>
      <c r="AV405" s="262">
        <v>0.19236</v>
      </c>
      <c r="AW405" s="262">
        <v>0.24503000000000003</v>
      </c>
      <c r="AX405" s="262">
        <v>0.1603</v>
      </c>
      <c r="AY405" s="262">
        <v>0.18778</v>
      </c>
      <c r="AZ405" s="262">
        <v>0.17633000000000001</v>
      </c>
      <c r="BA405" s="262">
        <v>0.16488</v>
      </c>
      <c r="BB405" s="262">
        <v>0.13969000000000001</v>
      </c>
      <c r="BC405" s="262">
        <v>0.16488</v>
      </c>
      <c r="BD405" s="262">
        <v>0.12595000000000001</v>
      </c>
      <c r="BE405" s="262">
        <v>0.13969000000000001</v>
      </c>
      <c r="BF405" s="262">
        <v>0.27250999999999997</v>
      </c>
      <c r="BG405" s="262">
        <v>0.23129000000000002</v>
      </c>
      <c r="BH405" s="262">
        <v>0.19006999999999999</v>
      </c>
      <c r="BI405" s="262">
        <v>0.17633000000000001</v>
      </c>
      <c r="BJ405" s="262">
        <v>0.28167000000000003</v>
      </c>
      <c r="BK405" s="262">
        <v>0.27938000000000002</v>
      </c>
      <c r="BL405" s="262">
        <v>0.28625</v>
      </c>
      <c r="BM405" s="262">
        <v>0.1603</v>
      </c>
      <c r="BN405" s="262">
        <v>0.16946</v>
      </c>
      <c r="BO405" s="262">
        <v>0.18549000000000002</v>
      </c>
      <c r="BP405" s="262">
        <v>0.18549000000000002</v>
      </c>
    </row>
    <row r="406" spans="2:68" x14ac:dyDescent="0.25">
      <c r="B406" s="261"/>
      <c r="C406" t="s">
        <v>901</v>
      </c>
      <c r="D406" s="255">
        <f t="shared" si="33"/>
        <v>0.12046589977577309</v>
      </c>
      <c r="E406" s="260">
        <f t="shared" si="31"/>
        <v>2310.1745600000004</v>
      </c>
      <c r="F406" s="255">
        <f t="shared" si="34"/>
        <v>0.12647637389252886</v>
      </c>
      <c r="G406" s="260">
        <f t="shared" si="32"/>
        <v>6545822.6737199994</v>
      </c>
      <c r="H406" s="255">
        <f t="shared" si="35"/>
        <v>-0.24670372260845666</v>
      </c>
      <c r="I406" s="260">
        <f t="shared" si="36"/>
        <v>95.247749495203692</v>
      </c>
      <c r="J406" s="262">
        <v>0</v>
      </c>
      <c r="K406" s="262">
        <v>0.18476000000000001</v>
      </c>
      <c r="L406" s="262">
        <v>0.18476000000000001</v>
      </c>
      <c r="M406" s="262">
        <v>0.14011999999999999</v>
      </c>
      <c r="N406" s="262">
        <v>0.15128</v>
      </c>
      <c r="O406" s="262">
        <v>0.13020000000000001</v>
      </c>
      <c r="P406" s="262">
        <v>0.14011999999999999</v>
      </c>
      <c r="Q406" s="262">
        <v>0.14879999999999999</v>
      </c>
      <c r="R406" s="262">
        <v>0.14879999999999999</v>
      </c>
      <c r="S406" s="262">
        <v>0.13764000000000001</v>
      </c>
      <c r="T406" s="262">
        <v>0.12895999999999999</v>
      </c>
      <c r="U406" s="262">
        <v>0.11779999999999999</v>
      </c>
      <c r="V406" s="262">
        <v>0.13764000000000001</v>
      </c>
      <c r="W406" s="262">
        <v>0.19592000000000001</v>
      </c>
      <c r="X406" s="262">
        <v>0.21328</v>
      </c>
      <c r="Y406" s="262">
        <v>0.21328</v>
      </c>
      <c r="Z406" s="262">
        <v>0.25544</v>
      </c>
      <c r="AA406" s="262">
        <v>0.14879999999999999</v>
      </c>
      <c r="AB406" s="262">
        <v>0.17235999999999999</v>
      </c>
      <c r="AC406" s="262">
        <v>0.17235999999999999</v>
      </c>
      <c r="AD406" s="262">
        <v>0.10539999999999999</v>
      </c>
      <c r="AE406" s="262">
        <v>0.10539999999999999</v>
      </c>
      <c r="AF406" s="262">
        <v>0.10044</v>
      </c>
      <c r="AG406" s="262">
        <v>0.13764000000000001</v>
      </c>
      <c r="AH406" s="262">
        <v>0.17979999999999999</v>
      </c>
      <c r="AI406" s="262">
        <v>0.13888</v>
      </c>
      <c r="AJ406" s="262">
        <v>0.11532000000000001</v>
      </c>
      <c r="AK406" s="262">
        <v>0.13516</v>
      </c>
      <c r="AL406" s="262">
        <v>0.10911999999999999</v>
      </c>
      <c r="AM406" s="262">
        <v>0.10911999999999999</v>
      </c>
      <c r="AN406" s="262">
        <v>0.10664</v>
      </c>
      <c r="AO406" s="262">
        <v>0.13392000000000001</v>
      </c>
      <c r="AP406" s="262">
        <v>0.15872</v>
      </c>
      <c r="AQ406" s="262">
        <v>0.20211999999999999</v>
      </c>
      <c r="AR406" s="262">
        <v>0.20211999999999999</v>
      </c>
      <c r="AS406" s="262">
        <v>0.21079999999999999</v>
      </c>
      <c r="AT406" s="262">
        <v>9.672E-2</v>
      </c>
      <c r="AU406" s="262">
        <v>9.2999999999999999E-2</v>
      </c>
      <c r="AV406" s="262">
        <v>9.672E-2</v>
      </c>
      <c r="AW406" s="262">
        <v>0.10788</v>
      </c>
      <c r="AX406" s="262">
        <v>9.1759999999999994E-2</v>
      </c>
      <c r="AY406" s="262">
        <v>9.1759999999999994E-2</v>
      </c>
      <c r="AZ406" s="262">
        <v>8.9279999999999998E-2</v>
      </c>
      <c r="BA406" s="262">
        <v>8.184000000000001E-2</v>
      </c>
      <c r="BB406" s="262">
        <v>6.4479999999999996E-2</v>
      </c>
      <c r="BC406" s="262">
        <v>6.4479999999999996E-2</v>
      </c>
      <c r="BD406" s="262">
        <v>5.0839999999999996E-2</v>
      </c>
      <c r="BE406" s="262">
        <v>6.5720000000000001E-2</v>
      </c>
      <c r="BF406" s="262">
        <v>0.12523999999999999</v>
      </c>
      <c r="BG406" s="262">
        <v>0.11779999999999999</v>
      </c>
      <c r="BH406" s="262">
        <v>0.11408</v>
      </c>
      <c r="BI406" s="262">
        <v>7.936E-2</v>
      </c>
      <c r="BJ406" s="262">
        <v>0.18228</v>
      </c>
      <c r="BK406" s="262">
        <v>0.15128</v>
      </c>
      <c r="BL406" s="262">
        <v>0.14259999999999998</v>
      </c>
      <c r="BM406" s="262">
        <v>8.184000000000001E-2</v>
      </c>
      <c r="BN406" s="262">
        <v>9.5479999999999995E-2</v>
      </c>
      <c r="BO406" s="262">
        <v>0.11408</v>
      </c>
      <c r="BP406" s="262">
        <v>0.10664</v>
      </c>
    </row>
    <row r="407" spans="2:68" x14ac:dyDescent="0.25">
      <c r="B407" s="261"/>
      <c r="C407" t="s">
        <v>902</v>
      </c>
      <c r="D407" s="255">
        <f t="shared" si="33"/>
        <v>4.5569835740731077E-2</v>
      </c>
      <c r="E407" s="260">
        <f t="shared" si="31"/>
        <v>873.89273999999989</v>
      </c>
      <c r="F407" s="255">
        <f t="shared" si="34"/>
        <v>4.1470521067407597E-2</v>
      </c>
      <c r="G407" s="260">
        <f t="shared" si="32"/>
        <v>2146319.2590000005</v>
      </c>
      <c r="H407" s="255">
        <f t="shared" si="35"/>
        <v>0.36035399746861069</v>
      </c>
      <c r="I407" s="260">
        <f t="shared" si="36"/>
        <v>109.88488827198557</v>
      </c>
      <c r="J407" s="262">
        <v>0</v>
      </c>
      <c r="K407" s="262">
        <v>4.0739999999999998E-2</v>
      </c>
      <c r="L407" s="262">
        <v>4.4940000000000008E-2</v>
      </c>
      <c r="M407" s="262">
        <v>2.2680000000000002E-2</v>
      </c>
      <c r="N407" s="262">
        <v>3.1920000000000004E-2</v>
      </c>
      <c r="O407" s="262">
        <v>3.8220000000000004E-2</v>
      </c>
      <c r="P407" s="262">
        <v>3.066E-2</v>
      </c>
      <c r="Q407" s="262">
        <v>3.4860000000000002E-2</v>
      </c>
      <c r="R407" s="262">
        <v>2.52E-2</v>
      </c>
      <c r="S407" s="262">
        <v>2.1000000000000001E-2</v>
      </c>
      <c r="T407" s="262">
        <v>3.9480000000000001E-2</v>
      </c>
      <c r="U407" s="262">
        <v>3.2760000000000004E-2</v>
      </c>
      <c r="V407" s="262">
        <v>3.2760000000000004E-2</v>
      </c>
      <c r="W407" s="262">
        <v>4.0320000000000002E-2</v>
      </c>
      <c r="X407" s="262">
        <v>4.0320000000000002E-2</v>
      </c>
      <c r="Y407" s="262">
        <v>3.15E-2</v>
      </c>
      <c r="Z407" s="262">
        <v>4.0320000000000002E-2</v>
      </c>
      <c r="AA407" s="262">
        <v>4.2000000000000003E-2</v>
      </c>
      <c r="AB407" s="262">
        <v>4.2000000000000003E-2</v>
      </c>
      <c r="AC407" s="262">
        <v>4.3680000000000004E-2</v>
      </c>
      <c r="AD407" s="262">
        <v>3.696E-2</v>
      </c>
      <c r="AE407" s="262">
        <v>4.3260000000000007E-2</v>
      </c>
      <c r="AF407" s="262">
        <v>4.3260000000000007E-2</v>
      </c>
      <c r="AG407" s="262">
        <v>3.5279999999999999E-2</v>
      </c>
      <c r="AH407" s="262">
        <v>7.8540000000000013E-2</v>
      </c>
      <c r="AI407" s="262">
        <v>5.6700000000000007E-2</v>
      </c>
      <c r="AJ407" s="262">
        <v>4.4100000000000007E-2</v>
      </c>
      <c r="AK407" s="262">
        <v>7.0559999999999998E-2</v>
      </c>
      <c r="AL407" s="262">
        <v>5.04E-2</v>
      </c>
      <c r="AM407" s="262">
        <v>2.0160000000000001E-2</v>
      </c>
      <c r="AN407" s="262">
        <v>2.8140000000000002E-2</v>
      </c>
      <c r="AO407" s="262">
        <v>2.7300000000000001E-2</v>
      </c>
      <c r="AP407" s="262">
        <v>4.6200000000000005E-2</v>
      </c>
      <c r="AQ407" s="262">
        <v>1.218E-2</v>
      </c>
      <c r="AR407" s="262">
        <v>4.2840000000000003E-2</v>
      </c>
      <c r="AS407" s="262">
        <v>6.3E-2</v>
      </c>
      <c r="AT407" s="262">
        <v>8.4000000000000005E-2</v>
      </c>
      <c r="AU407" s="262">
        <v>4.4100000000000007E-2</v>
      </c>
      <c r="AV407" s="262">
        <v>4.8300000000000003E-2</v>
      </c>
      <c r="AW407" s="262">
        <v>5.2920000000000002E-2</v>
      </c>
      <c r="AX407" s="262">
        <v>5.3340000000000005E-2</v>
      </c>
      <c r="AY407" s="262">
        <v>5.7120000000000011E-2</v>
      </c>
      <c r="AZ407" s="262">
        <v>4.9980000000000004E-2</v>
      </c>
      <c r="BA407" s="262">
        <v>1.89E-2</v>
      </c>
      <c r="BB407" s="262">
        <v>1.26E-2</v>
      </c>
      <c r="BC407" s="262">
        <v>3.024E-2</v>
      </c>
      <c r="BD407" s="262">
        <v>3.6540000000000003E-2</v>
      </c>
      <c r="BE407" s="262">
        <v>1.512E-2</v>
      </c>
      <c r="BF407" s="262">
        <v>4.1579999999999999E-2</v>
      </c>
      <c r="BG407" s="262">
        <v>4.4100000000000007E-2</v>
      </c>
      <c r="BH407" s="262">
        <v>4.5360000000000004E-2</v>
      </c>
      <c r="BI407" s="262">
        <v>7.7280000000000001E-2</v>
      </c>
      <c r="BJ407" s="262">
        <v>5.2080000000000001E-2</v>
      </c>
      <c r="BK407" s="262">
        <v>5.2080000000000001E-2</v>
      </c>
      <c r="BL407" s="262">
        <v>2.8560000000000006E-2</v>
      </c>
      <c r="BM407" s="262">
        <v>6.8040000000000003E-2</v>
      </c>
      <c r="BN407" s="262">
        <v>3.5279999999999999E-2</v>
      </c>
      <c r="BO407" s="262">
        <v>3.4860000000000002E-2</v>
      </c>
      <c r="BP407" s="262">
        <v>4.4100000000000007E-2</v>
      </c>
    </row>
    <row r="408" spans="2:68" x14ac:dyDescent="0.25">
      <c r="B408" s="261"/>
      <c r="C408" t="s">
        <v>903</v>
      </c>
      <c r="D408" s="255">
        <f t="shared" si="33"/>
        <v>8.2057245658862132E-2</v>
      </c>
      <c r="E408" s="260">
        <f t="shared" si="31"/>
        <v>1573.6117999999992</v>
      </c>
      <c r="F408" s="255">
        <f t="shared" si="34"/>
        <v>8.7123026855220609E-2</v>
      </c>
      <c r="G408" s="260">
        <f t="shared" si="32"/>
        <v>4509078.3917999994</v>
      </c>
      <c r="H408" s="255">
        <f t="shared" si="35"/>
        <v>-0.24225231586324156</v>
      </c>
      <c r="I408" s="260">
        <f t="shared" si="36"/>
        <v>94.185485308290879</v>
      </c>
      <c r="J408" s="262">
        <v>0</v>
      </c>
      <c r="K408" s="262">
        <v>0.13685000000000003</v>
      </c>
      <c r="L408" s="262">
        <v>0.11645000000000001</v>
      </c>
      <c r="M408" s="262">
        <v>9.3500000000000014E-2</v>
      </c>
      <c r="N408" s="262">
        <v>0.11645000000000001</v>
      </c>
      <c r="O408" s="262">
        <v>7.0550000000000002E-2</v>
      </c>
      <c r="P408" s="262">
        <v>9.7750000000000004E-2</v>
      </c>
      <c r="Q408" s="262">
        <v>9.3500000000000014E-2</v>
      </c>
      <c r="R408" s="262">
        <v>0.1173</v>
      </c>
      <c r="S408" s="262">
        <v>8.6700000000000013E-2</v>
      </c>
      <c r="T408" s="262">
        <v>9.9449999999999997E-2</v>
      </c>
      <c r="U408" s="262">
        <v>5.5250000000000007E-2</v>
      </c>
      <c r="V408" s="262">
        <v>8.6700000000000013E-2</v>
      </c>
      <c r="W408" s="262">
        <v>0.1666</v>
      </c>
      <c r="X408" s="262">
        <v>0.16234999999999999</v>
      </c>
      <c r="Y408" s="262">
        <v>0.16234999999999999</v>
      </c>
      <c r="Z408" s="262">
        <v>0.17340000000000003</v>
      </c>
      <c r="AA408" s="262">
        <v>0.14450000000000002</v>
      </c>
      <c r="AB408" s="262">
        <v>0.14705000000000001</v>
      </c>
      <c r="AC408" s="262">
        <v>0.14705000000000001</v>
      </c>
      <c r="AD408" s="262">
        <v>7.6500000000000012E-2</v>
      </c>
      <c r="AE408" s="262">
        <v>6.4600000000000005E-2</v>
      </c>
      <c r="AF408" s="262">
        <v>5.7800000000000011E-2</v>
      </c>
      <c r="AG408" s="262">
        <v>8.6700000000000013E-2</v>
      </c>
      <c r="AH408" s="262">
        <v>8.7550000000000003E-2</v>
      </c>
      <c r="AI408" s="262">
        <v>8.2450000000000009E-2</v>
      </c>
      <c r="AJ408" s="262">
        <v>6.6300000000000012E-2</v>
      </c>
      <c r="AK408" s="262">
        <v>9.0950000000000017E-2</v>
      </c>
      <c r="AL408" s="262">
        <v>6.1200000000000004E-2</v>
      </c>
      <c r="AM408" s="262">
        <v>5.9499999999999997E-2</v>
      </c>
      <c r="AN408" s="262">
        <v>6.1200000000000004E-2</v>
      </c>
      <c r="AO408" s="262">
        <v>0.14535000000000001</v>
      </c>
      <c r="AP408" s="262">
        <v>7.3950000000000002E-2</v>
      </c>
      <c r="AQ408" s="262">
        <v>0.18105000000000002</v>
      </c>
      <c r="AR408" s="262">
        <v>0.13345000000000001</v>
      </c>
      <c r="AS408" s="262">
        <v>0.13345000000000001</v>
      </c>
      <c r="AT408" s="262">
        <v>7.4800000000000005E-2</v>
      </c>
      <c r="AU408" s="262">
        <v>7.3099999999999998E-2</v>
      </c>
      <c r="AV408" s="262">
        <v>6.8850000000000008E-2</v>
      </c>
      <c r="AW408" s="262">
        <v>9.1800000000000007E-2</v>
      </c>
      <c r="AX408" s="262">
        <v>6.1200000000000004E-2</v>
      </c>
      <c r="AY408" s="262">
        <v>7.3099999999999998E-2</v>
      </c>
      <c r="AZ408" s="262">
        <v>9.265000000000001E-2</v>
      </c>
      <c r="BA408" s="262">
        <v>6.8850000000000008E-2</v>
      </c>
      <c r="BB408" s="262">
        <v>4.0800000000000003E-2</v>
      </c>
      <c r="BC408" s="262">
        <v>4.3350000000000007E-2</v>
      </c>
      <c r="BD408" s="262">
        <v>4.6750000000000007E-2</v>
      </c>
      <c r="BE408" s="262">
        <v>4.6750000000000007E-2</v>
      </c>
      <c r="BF408" s="262">
        <v>8.925000000000001E-2</v>
      </c>
      <c r="BG408" s="262">
        <v>9.4350000000000017E-2</v>
      </c>
      <c r="BH408" s="262">
        <v>7.9899999999999999E-2</v>
      </c>
      <c r="BI408" s="262">
        <v>3.3150000000000006E-2</v>
      </c>
      <c r="BJ408" s="262">
        <v>7.5650000000000009E-2</v>
      </c>
      <c r="BK408" s="262">
        <v>7.9050000000000009E-2</v>
      </c>
      <c r="BL408" s="262">
        <v>9.0950000000000017E-2</v>
      </c>
      <c r="BM408" s="262">
        <v>4.760000000000001E-2</v>
      </c>
      <c r="BN408" s="262">
        <v>5.015E-2</v>
      </c>
      <c r="BO408" s="262">
        <v>7.4800000000000005E-2</v>
      </c>
      <c r="BP408" s="262">
        <v>6.9699999999999998E-2</v>
      </c>
    </row>
    <row r="409" spans="2:68" x14ac:dyDescent="0.25">
      <c r="B409" s="261"/>
      <c r="C409" t="s">
        <v>904</v>
      </c>
      <c r="D409" s="255">
        <f t="shared" si="33"/>
        <v>0.14364519476456175</v>
      </c>
      <c r="E409" s="260">
        <f t="shared" si="31"/>
        <v>2754.6839000000009</v>
      </c>
      <c r="F409" s="255">
        <f t="shared" si="34"/>
        <v>0.14575900687659038</v>
      </c>
      <c r="G409" s="260">
        <f t="shared" si="32"/>
        <v>7543801.1285999985</v>
      </c>
      <c r="H409" s="255">
        <f t="shared" si="35"/>
        <v>-0.10615615327334645</v>
      </c>
      <c r="I409" s="260">
        <f t="shared" si="36"/>
        <v>98.549789712948353</v>
      </c>
      <c r="J409" s="262">
        <v>0</v>
      </c>
      <c r="K409" s="262">
        <v>0.14065</v>
      </c>
      <c r="L409" s="262">
        <v>0.14065</v>
      </c>
      <c r="M409" s="262">
        <v>0.12905</v>
      </c>
      <c r="N409" s="262">
        <v>0.15079999999999999</v>
      </c>
      <c r="O409" s="262">
        <v>0.14065</v>
      </c>
      <c r="P409" s="262">
        <v>0.14065</v>
      </c>
      <c r="Q409" s="262">
        <v>0.14499999999999999</v>
      </c>
      <c r="R409" s="262">
        <v>0.14065</v>
      </c>
      <c r="S409" s="262">
        <v>0.14065</v>
      </c>
      <c r="T409" s="262">
        <v>0.14065</v>
      </c>
      <c r="U409" s="262">
        <v>0.12324999999999998</v>
      </c>
      <c r="V409" s="262">
        <v>0.14065</v>
      </c>
      <c r="W409" s="262">
        <v>0.20444999999999997</v>
      </c>
      <c r="X409" s="262">
        <v>0.17689999999999997</v>
      </c>
      <c r="Y409" s="262">
        <v>0.16384999999999997</v>
      </c>
      <c r="Z409" s="262">
        <v>0.31900000000000001</v>
      </c>
      <c r="AA409" s="262">
        <v>0.19864999999999999</v>
      </c>
      <c r="AB409" s="262">
        <v>0.20299999999999999</v>
      </c>
      <c r="AC409" s="262">
        <v>0.21604999999999999</v>
      </c>
      <c r="AD409" s="262">
        <v>9.1350000000000001E-2</v>
      </c>
      <c r="AE409" s="262">
        <v>0.11599999999999999</v>
      </c>
      <c r="AF409" s="262">
        <v>0.10729999999999999</v>
      </c>
      <c r="AG409" s="262">
        <v>0.15225</v>
      </c>
      <c r="AH409" s="262">
        <v>0.16240000000000002</v>
      </c>
      <c r="AI409" s="262">
        <v>0.14645</v>
      </c>
      <c r="AJ409" s="262">
        <v>0.13194999999999998</v>
      </c>
      <c r="AK409" s="262">
        <v>0.12905</v>
      </c>
      <c r="AL409" s="262">
        <v>0.14209999999999998</v>
      </c>
      <c r="AM409" s="262">
        <v>0.10004999999999999</v>
      </c>
      <c r="AN409" s="262">
        <v>0.10004999999999999</v>
      </c>
      <c r="AO409" s="262">
        <v>0.17544999999999999</v>
      </c>
      <c r="AP409" s="262">
        <v>0.13339999999999999</v>
      </c>
      <c r="AQ409" s="262">
        <v>0.25229999999999997</v>
      </c>
      <c r="AR409" s="262">
        <v>0.22184999999999999</v>
      </c>
      <c r="AS409" s="262">
        <v>0.23055</v>
      </c>
      <c r="AT409" s="262">
        <v>0.19720000000000001</v>
      </c>
      <c r="AU409" s="262">
        <v>0.14354999999999998</v>
      </c>
      <c r="AV409" s="262">
        <v>0.12905</v>
      </c>
      <c r="AW409" s="262">
        <v>0.17689999999999997</v>
      </c>
      <c r="AX409" s="262">
        <v>0.11889999999999998</v>
      </c>
      <c r="AY409" s="262">
        <v>0.13919999999999999</v>
      </c>
      <c r="AZ409" s="262">
        <v>0.16819999999999999</v>
      </c>
      <c r="BA409" s="262">
        <v>0.12614999999999998</v>
      </c>
      <c r="BB409" s="262">
        <v>8.8449999999999987E-2</v>
      </c>
      <c r="BC409" s="262">
        <v>9.715E-2</v>
      </c>
      <c r="BD409" s="262">
        <v>9.715E-2</v>
      </c>
      <c r="BE409" s="262">
        <v>9.715E-2</v>
      </c>
      <c r="BF409" s="262">
        <v>0.16384999999999997</v>
      </c>
      <c r="BG409" s="262">
        <v>0.13919999999999999</v>
      </c>
      <c r="BH409" s="262">
        <v>0.14209999999999998</v>
      </c>
      <c r="BI409" s="262">
        <v>0.10584999999999999</v>
      </c>
      <c r="BJ409" s="262">
        <v>0.19575000000000001</v>
      </c>
      <c r="BK409" s="262">
        <v>0.16384999999999997</v>
      </c>
      <c r="BL409" s="262">
        <v>0.14209999999999998</v>
      </c>
      <c r="BM409" s="262">
        <v>0.11455</v>
      </c>
      <c r="BN409" s="262">
        <v>0.14209999999999998</v>
      </c>
      <c r="BO409" s="262">
        <v>0.14934999999999998</v>
      </c>
      <c r="BP409" s="262">
        <v>0.13339999999999999</v>
      </c>
    </row>
    <row r="410" spans="2:68" x14ac:dyDescent="0.25">
      <c r="B410" s="261"/>
      <c r="C410" t="s">
        <v>905</v>
      </c>
      <c r="D410" s="255">
        <f t="shared" si="33"/>
        <v>0.17346796005631751</v>
      </c>
      <c r="E410" s="260">
        <f t="shared" si="31"/>
        <v>3326.5950700000008</v>
      </c>
      <c r="F410" s="255">
        <f t="shared" si="34"/>
        <v>0.18207325879668354</v>
      </c>
      <c r="G410" s="260">
        <f t="shared" si="32"/>
        <v>9423256.1309999954</v>
      </c>
      <c r="H410" s="255">
        <f t="shared" si="35"/>
        <v>-0.24533560756068964</v>
      </c>
      <c r="I410" s="260">
        <f t="shared" si="36"/>
        <v>95.273716306700834</v>
      </c>
      <c r="J410" s="262">
        <v>0</v>
      </c>
      <c r="K410" s="262">
        <v>0.30071999999999999</v>
      </c>
      <c r="L410" s="262">
        <v>0.25417999999999996</v>
      </c>
      <c r="M410" s="262">
        <v>0.19153000000000001</v>
      </c>
      <c r="N410" s="262">
        <v>0.19331999999999999</v>
      </c>
      <c r="O410" s="262">
        <v>0.19511000000000001</v>
      </c>
      <c r="P410" s="262">
        <v>0.21837999999999999</v>
      </c>
      <c r="Q410" s="262">
        <v>0.19511000000000001</v>
      </c>
      <c r="R410" s="262">
        <v>0.18795000000000001</v>
      </c>
      <c r="S410" s="262">
        <v>0.17362999999999998</v>
      </c>
      <c r="T410" s="262">
        <v>0.18079000000000001</v>
      </c>
      <c r="U410" s="262">
        <v>0.15572999999999998</v>
      </c>
      <c r="V410" s="262">
        <v>0.21658999999999998</v>
      </c>
      <c r="W410" s="262">
        <v>0.27028999999999997</v>
      </c>
      <c r="X410" s="262">
        <v>0.30608999999999997</v>
      </c>
      <c r="Y410" s="262">
        <v>0.21837999999999999</v>
      </c>
      <c r="Z410" s="262">
        <v>0.40632999999999997</v>
      </c>
      <c r="AA410" s="262">
        <v>0.23449</v>
      </c>
      <c r="AB410" s="262">
        <v>0.23807</v>
      </c>
      <c r="AC410" s="262">
        <v>0.23807</v>
      </c>
      <c r="AD410" s="262">
        <v>0.13961999999999999</v>
      </c>
      <c r="AE410" s="262">
        <v>0.14319999999999999</v>
      </c>
      <c r="AF410" s="262">
        <v>0.14319999999999999</v>
      </c>
      <c r="AG410" s="262">
        <v>0.19331999999999999</v>
      </c>
      <c r="AH410" s="262">
        <v>0.24344000000000002</v>
      </c>
      <c r="AI410" s="262">
        <v>0.19331999999999999</v>
      </c>
      <c r="AJ410" s="262">
        <v>0.15751999999999999</v>
      </c>
      <c r="AK410" s="262">
        <v>0.16289000000000001</v>
      </c>
      <c r="AL410" s="262">
        <v>0.16289000000000001</v>
      </c>
      <c r="AM410" s="262">
        <v>0.11814</v>
      </c>
      <c r="AN410" s="262">
        <v>7.6969999999999997E-2</v>
      </c>
      <c r="AO410" s="262">
        <v>0.21837999999999999</v>
      </c>
      <c r="AP410" s="262">
        <v>0.18795000000000001</v>
      </c>
      <c r="AQ410" s="262">
        <v>0.31683</v>
      </c>
      <c r="AR410" s="262">
        <v>0.27923999999999999</v>
      </c>
      <c r="AS410" s="262">
        <v>0.30251</v>
      </c>
      <c r="AT410" s="262">
        <v>0.20048000000000002</v>
      </c>
      <c r="AU410" s="262">
        <v>0.17004999999999998</v>
      </c>
      <c r="AV410" s="262">
        <v>0.15214999999999998</v>
      </c>
      <c r="AW410" s="262">
        <v>0.27387</v>
      </c>
      <c r="AX410" s="262">
        <v>0.15035999999999999</v>
      </c>
      <c r="AY410" s="262">
        <v>0.15035999999999999</v>
      </c>
      <c r="AZ410" s="262">
        <v>0.15035999999999999</v>
      </c>
      <c r="BA410" s="262">
        <v>0.14499000000000001</v>
      </c>
      <c r="BB410" s="262">
        <v>0.10561</v>
      </c>
      <c r="BC410" s="262">
        <v>6.9809999999999997E-2</v>
      </c>
      <c r="BD410" s="262">
        <v>0.10561</v>
      </c>
      <c r="BE410" s="262">
        <v>0.10561</v>
      </c>
      <c r="BF410" s="262">
        <v>0.19690000000000002</v>
      </c>
      <c r="BG410" s="262">
        <v>0.16647000000000001</v>
      </c>
      <c r="BH410" s="262">
        <v>0.15035999999999999</v>
      </c>
      <c r="BI410" s="262">
        <v>0.16289000000000001</v>
      </c>
      <c r="BJ410" s="262">
        <v>0.22375</v>
      </c>
      <c r="BK410" s="262">
        <v>0.18257999999999999</v>
      </c>
      <c r="BL410" s="262">
        <v>0.18257999999999999</v>
      </c>
      <c r="BM410" s="262">
        <v>0.11814</v>
      </c>
      <c r="BN410" s="262">
        <v>0.15931000000000001</v>
      </c>
      <c r="BO410" s="262">
        <v>0.15931000000000001</v>
      </c>
      <c r="BP410" s="262">
        <v>0.15214999999999998</v>
      </c>
    </row>
    <row r="411" spans="2:68" x14ac:dyDescent="0.25">
      <c r="B411" s="261"/>
      <c r="C411" t="s">
        <v>906</v>
      </c>
      <c r="D411" s="255">
        <f t="shared" si="33"/>
        <v>0.54985296553162644</v>
      </c>
      <c r="E411" s="260">
        <f t="shared" si="31"/>
        <v>10544.53032</v>
      </c>
      <c r="F411" s="255">
        <f t="shared" si="34"/>
        <v>0.55830995269663197</v>
      </c>
      <c r="G411" s="260">
        <f t="shared" si="32"/>
        <v>28895499.094799999</v>
      </c>
      <c r="H411" s="255">
        <f t="shared" si="35"/>
        <v>-1.4568012652056737E-2</v>
      </c>
      <c r="I411" s="260">
        <f t="shared" si="36"/>
        <v>98.485252300418722</v>
      </c>
      <c r="J411" s="262">
        <v>0</v>
      </c>
      <c r="K411" s="262">
        <v>0.59616000000000013</v>
      </c>
      <c r="L411" s="262">
        <v>0.59064000000000005</v>
      </c>
      <c r="M411" s="262">
        <v>0.5630400000000001</v>
      </c>
      <c r="N411" s="262">
        <v>0.64032</v>
      </c>
      <c r="O411" s="262">
        <v>0.60720000000000007</v>
      </c>
      <c r="P411" s="262">
        <v>0.62927999999999995</v>
      </c>
      <c r="Q411" s="262">
        <v>0.63480000000000003</v>
      </c>
      <c r="R411" s="262">
        <v>0.60720000000000007</v>
      </c>
      <c r="S411" s="262">
        <v>0.61272000000000015</v>
      </c>
      <c r="T411" s="262">
        <v>0.56856000000000007</v>
      </c>
      <c r="U411" s="262">
        <v>0.54096</v>
      </c>
      <c r="V411" s="262">
        <v>0.61272000000000015</v>
      </c>
      <c r="W411" s="262">
        <v>0.69000000000000006</v>
      </c>
      <c r="X411" s="262">
        <v>0.68448000000000009</v>
      </c>
      <c r="Y411" s="262">
        <v>0.65688000000000002</v>
      </c>
      <c r="Z411" s="262">
        <v>0.71760000000000013</v>
      </c>
      <c r="AA411" s="262">
        <v>0.67896000000000001</v>
      </c>
      <c r="AB411" s="262">
        <v>0.66239999999999999</v>
      </c>
      <c r="AC411" s="262">
        <v>0.64032</v>
      </c>
      <c r="AD411" s="262">
        <v>0.54648000000000008</v>
      </c>
      <c r="AE411" s="262">
        <v>0.59064000000000005</v>
      </c>
      <c r="AF411" s="262">
        <v>0.52439999999999998</v>
      </c>
      <c r="AG411" s="262">
        <v>0.57960000000000012</v>
      </c>
      <c r="AH411" s="262">
        <v>0.53544000000000003</v>
      </c>
      <c r="AI411" s="262">
        <v>0.58512000000000008</v>
      </c>
      <c r="AJ411" s="262">
        <v>0.53544000000000003</v>
      </c>
      <c r="AK411" s="262">
        <v>0.55200000000000005</v>
      </c>
      <c r="AL411" s="262">
        <v>0.55752000000000002</v>
      </c>
      <c r="AM411" s="262">
        <v>0.46920000000000001</v>
      </c>
      <c r="AN411" s="262">
        <v>0.46920000000000001</v>
      </c>
      <c r="AO411" s="262">
        <v>0.6016800000000001</v>
      </c>
      <c r="AP411" s="262">
        <v>0.59064000000000005</v>
      </c>
      <c r="AQ411" s="262">
        <v>0.65688000000000002</v>
      </c>
      <c r="AR411" s="262">
        <v>0.65136000000000005</v>
      </c>
      <c r="AS411" s="262">
        <v>0.65136000000000005</v>
      </c>
      <c r="AT411" s="262">
        <v>0.59616000000000013</v>
      </c>
      <c r="AU411" s="262">
        <v>0.52992000000000006</v>
      </c>
      <c r="AV411" s="262">
        <v>0.52439999999999998</v>
      </c>
      <c r="AW411" s="262">
        <v>0.49680000000000007</v>
      </c>
      <c r="AX411" s="262">
        <v>0.51888000000000001</v>
      </c>
      <c r="AY411" s="262">
        <v>0.52439999999999998</v>
      </c>
      <c r="AZ411" s="262">
        <v>0.5023200000000001</v>
      </c>
      <c r="BA411" s="262">
        <v>0.47472000000000003</v>
      </c>
      <c r="BB411" s="262">
        <v>0.35328000000000004</v>
      </c>
      <c r="BC411" s="262">
        <v>0.36432000000000003</v>
      </c>
      <c r="BD411" s="262">
        <v>0.40296000000000004</v>
      </c>
      <c r="BE411" s="262">
        <v>0.40848000000000001</v>
      </c>
      <c r="BF411" s="262">
        <v>0.55200000000000005</v>
      </c>
      <c r="BG411" s="262">
        <v>0.54648000000000008</v>
      </c>
      <c r="BH411" s="262">
        <v>0.54648000000000008</v>
      </c>
      <c r="BI411" s="262">
        <v>0.52439999999999998</v>
      </c>
      <c r="BJ411" s="262">
        <v>0.55752000000000002</v>
      </c>
      <c r="BK411" s="262">
        <v>0.6016800000000001</v>
      </c>
      <c r="BL411" s="262">
        <v>0.52439999999999998</v>
      </c>
      <c r="BM411" s="262">
        <v>0.46368000000000004</v>
      </c>
      <c r="BN411" s="262">
        <v>0.49128000000000005</v>
      </c>
      <c r="BO411" s="262">
        <v>0.49128000000000005</v>
      </c>
      <c r="BP411" s="262">
        <v>0.49128000000000005</v>
      </c>
    </row>
    <row r="412" spans="2:68" x14ac:dyDescent="0.25">
      <c r="B412" s="261" t="s">
        <v>907</v>
      </c>
      <c r="C412" t="s">
        <v>862</v>
      </c>
      <c r="D412" s="255">
        <f t="shared" si="33"/>
        <v>8.682647442248527E-2</v>
      </c>
      <c r="E412" s="260">
        <f t="shared" si="31"/>
        <v>1665.0713000000001</v>
      </c>
      <c r="F412" s="255">
        <f t="shared" si="34"/>
        <v>8.3314389700764949E-2</v>
      </c>
      <c r="G412" s="260">
        <f t="shared" si="32"/>
        <v>4311961.2332800003</v>
      </c>
      <c r="H412" s="255">
        <f t="shared" si="35"/>
        <v>4.7678948987341825E-2</v>
      </c>
      <c r="I412" s="260">
        <f t="shared" si="36"/>
        <v>104.2154599395548</v>
      </c>
      <c r="J412" s="262">
        <v>0</v>
      </c>
      <c r="K412" s="262">
        <v>9.8769999999999997E-2</v>
      </c>
      <c r="L412" s="262">
        <v>5.8099999999999999E-2</v>
      </c>
      <c r="M412" s="262">
        <v>7.0550000000000002E-2</v>
      </c>
      <c r="N412" s="262">
        <v>5.7270000000000001E-2</v>
      </c>
      <c r="O412" s="262">
        <v>9.3789999999999998E-2</v>
      </c>
      <c r="P412" s="262">
        <v>7.3040000000000008E-2</v>
      </c>
      <c r="Q412" s="262">
        <v>8.3830000000000002E-2</v>
      </c>
      <c r="R412" s="262">
        <v>7.3040000000000008E-2</v>
      </c>
      <c r="S412" s="262">
        <v>5.5610000000000007E-2</v>
      </c>
      <c r="T412" s="262">
        <v>6.7230000000000012E-2</v>
      </c>
      <c r="U412" s="262">
        <v>6.0590000000000005E-2</v>
      </c>
      <c r="V412" s="262">
        <v>9.7110000000000002E-2</v>
      </c>
      <c r="W412" s="262">
        <v>9.0470000000000009E-2</v>
      </c>
      <c r="X412" s="262">
        <v>0.15853</v>
      </c>
      <c r="Y412" s="262">
        <v>0.13446000000000002</v>
      </c>
      <c r="Z412" s="262">
        <v>0.11537</v>
      </c>
      <c r="AA412" s="262">
        <v>0.10956</v>
      </c>
      <c r="AB412" s="262">
        <v>0.10873000000000001</v>
      </c>
      <c r="AC412" s="262">
        <v>0.11454</v>
      </c>
      <c r="AD412" s="262">
        <v>6.3079999999999997E-2</v>
      </c>
      <c r="AE412" s="262">
        <v>6.3079999999999997E-2</v>
      </c>
      <c r="AF412" s="262">
        <v>6.3079999999999997E-2</v>
      </c>
      <c r="AG412" s="262">
        <v>8.3000000000000004E-2</v>
      </c>
      <c r="AH412" s="262">
        <v>9.6280000000000004E-2</v>
      </c>
      <c r="AI412" s="262">
        <v>8.3000000000000004E-2</v>
      </c>
      <c r="AJ412" s="262">
        <v>6.3079999999999997E-2</v>
      </c>
      <c r="AK412" s="262">
        <v>8.9640000000000011E-2</v>
      </c>
      <c r="AL412" s="262">
        <v>8.134000000000001E-2</v>
      </c>
      <c r="AM412" s="262">
        <v>3.7350000000000001E-2</v>
      </c>
      <c r="AN412" s="262">
        <v>3.7350000000000001E-2</v>
      </c>
      <c r="AO412" s="262">
        <v>0.11952</v>
      </c>
      <c r="AP412" s="262">
        <v>0.10873000000000001</v>
      </c>
      <c r="AQ412" s="262">
        <v>0.12201000000000001</v>
      </c>
      <c r="AR412" s="262">
        <v>0.17596000000000001</v>
      </c>
      <c r="AS412" s="262">
        <v>0.12533</v>
      </c>
      <c r="AT412" s="262">
        <v>0.11205000000000001</v>
      </c>
      <c r="AU412" s="262">
        <v>9.2960000000000015E-2</v>
      </c>
      <c r="AV412" s="262">
        <v>8.9640000000000011E-2</v>
      </c>
      <c r="AW412" s="262">
        <v>8.549000000000001E-2</v>
      </c>
      <c r="AX412" s="262">
        <v>0.10790000000000001</v>
      </c>
      <c r="AY412" s="262">
        <v>0.10873000000000001</v>
      </c>
      <c r="AZ412" s="262">
        <v>0.10707000000000001</v>
      </c>
      <c r="BA412" s="262">
        <v>4.6480000000000007E-2</v>
      </c>
      <c r="BB412" s="262">
        <v>2.656E-2</v>
      </c>
      <c r="BC412" s="262">
        <v>4.9800000000000004E-2</v>
      </c>
      <c r="BD412" s="262">
        <v>5.9760000000000001E-2</v>
      </c>
      <c r="BE412" s="262">
        <v>6.7230000000000012E-2</v>
      </c>
      <c r="BF412" s="262">
        <v>7.6360000000000011E-2</v>
      </c>
      <c r="BG412" s="262">
        <v>7.8020000000000006E-2</v>
      </c>
      <c r="BH412" s="262">
        <v>7.1379999999999999E-2</v>
      </c>
      <c r="BI412" s="262">
        <v>8.549000000000001E-2</v>
      </c>
      <c r="BJ412" s="262">
        <v>0.11205000000000001</v>
      </c>
      <c r="BK412" s="262">
        <v>0.1411</v>
      </c>
      <c r="BL412" s="262">
        <v>8.7150000000000005E-2</v>
      </c>
      <c r="BM412" s="262">
        <v>7.3040000000000008E-2</v>
      </c>
      <c r="BN412" s="262">
        <v>7.9680000000000001E-2</v>
      </c>
      <c r="BO412" s="262">
        <v>7.9680000000000001E-2</v>
      </c>
      <c r="BP412" s="262">
        <v>7.9680000000000001E-2</v>
      </c>
    </row>
    <row r="413" spans="2:68" x14ac:dyDescent="0.25">
      <c r="B413" s="261"/>
      <c r="C413" t="s">
        <v>863</v>
      </c>
      <c r="D413" s="255">
        <f t="shared" si="33"/>
        <v>0.10439839808103457</v>
      </c>
      <c r="E413" s="260">
        <f t="shared" si="31"/>
        <v>2002.04808</v>
      </c>
      <c r="F413" s="255">
        <f t="shared" si="34"/>
        <v>0.10493598296734823</v>
      </c>
      <c r="G413" s="260">
        <f t="shared" si="32"/>
        <v>5430993.279269998</v>
      </c>
      <c r="H413" s="255">
        <f t="shared" si="35"/>
        <v>-7.8511923511993556E-2</v>
      </c>
      <c r="I413" s="260">
        <f t="shared" si="36"/>
        <v>99.487702053088</v>
      </c>
      <c r="J413" s="262">
        <v>0</v>
      </c>
      <c r="K413" s="262">
        <v>0.19363999999999998</v>
      </c>
      <c r="L413" s="262">
        <v>0.19466999999999998</v>
      </c>
      <c r="M413" s="262">
        <v>0.10506</v>
      </c>
      <c r="N413" s="262">
        <v>0.11124000000000001</v>
      </c>
      <c r="O413" s="262">
        <v>0.12153999999999998</v>
      </c>
      <c r="P413" s="262">
        <v>0.11638999999999998</v>
      </c>
      <c r="Q413" s="262">
        <v>9.3729999999999994E-2</v>
      </c>
      <c r="R413" s="262">
        <v>0.13699</v>
      </c>
      <c r="S413" s="262">
        <v>9.1670000000000001E-2</v>
      </c>
      <c r="T413" s="262">
        <v>9.1670000000000001E-2</v>
      </c>
      <c r="U413" s="262">
        <v>6.9010000000000002E-2</v>
      </c>
      <c r="V413" s="262">
        <v>0.11638999999999998</v>
      </c>
      <c r="W413" s="262">
        <v>9.6819999999999989E-2</v>
      </c>
      <c r="X413" s="262">
        <v>0.14213999999999999</v>
      </c>
      <c r="Y413" s="262">
        <v>0.14213999999999999</v>
      </c>
      <c r="Z413" s="262">
        <v>0.16377</v>
      </c>
      <c r="AA413" s="262">
        <v>0.12153999999999998</v>
      </c>
      <c r="AB413" s="262">
        <v>0.1545</v>
      </c>
      <c r="AC413" s="262">
        <v>0.15656</v>
      </c>
      <c r="AD413" s="262">
        <v>8.6519999999999986E-2</v>
      </c>
      <c r="AE413" s="262">
        <v>9.3729999999999994E-2</v>
      </c>
      <c r="AF413" s="262">
        <v>8.5489999999999997E-2</v>
      </c>
      <c r="AG413" s="262">
        <v>0.12565999999999999</v>
      </c>
      <c r="AH413" s="262">
        <v>0.15759000000000001</v>
      </c>
      <c r="AI413" s="262">
        <v>0.12565999999999999</v>
      </c>
      <c r="AJ413" s="262">
        <v>6.7979999999999999E-2</v>
      </c>
      <c r="AK413" s="262">
        <v>0.11124000000000001</v>
      </c>
      <c r="AL413" s="262">
        <v>9.3729999999999994E-2</v>
      </c>
      <c r="AM413" s="262">
        <v>5.253E-2</v>
      </c>
      <c r="AN413" s="262">
        <v>9.0639999999999998E-2</v>
      </c>
      <c r="AO413" s="262">
        <v>0.13183999999999998</v>
      </c>
      <c r="AP413" s="262">
        <v>0.11227000000000001</v>
      </c>
      <c r="AQ413" s="262">
        <v>0.18024999999999999</v>
      </c>
      <c r="AR413" s="262">
        <v>6.2829999999999997E-2</v>
      </c>
      <c r="AS413" s="262">
        <v>0.15861999999999998</v>
      </c>
      <c r="AT413" s="262">
        <v>0.11638999999999998</v>
      </c>
      <c r="AU413" s="262">
        <v>0.11741999999999998</v>
      </c>
      <c r="AV413" s="262">
        <v>8.1369999999999998E-2</v>
      </c>
      <c r="AW413" s="262">
        <v>0.13389999999999999</v>
      </c>
      <c r="AX413" s="262">
        <v>9.6819999999999989E-2</v>
      </c>
      <c r="AY413" s="262">
        <v>0.12359999999999999</v>
      </c>
      <c r="AZ413" s="262">
        <v>9.579E-2</v>
      </c>
      <c r="BA413" s="262">
        <v>7.415999999999999E-2</v>
      </c>
      <c r="BB413" s="262">
        <v>3.3989999999999999E-2</v>
      </c>
      <c r="BC413" s="262">
        <v>7.7249999999999999E-2</v>
      </c>
      <c r="BD413" s="262">
        <v>7.2099999999999997E-2</v>
      </c>
      <c r="BE413" s="262">
        <v>6.1799999999999994E-2</v>
      </c>
      <c r="BF413" s="262">
        <v>9.3729999999999994E-2</v>
      </c>
      <c r="BG413" s="262">
        <v>0.11021</v>
      </c>
      <c r="BH413" s="262">
        <v>9.4759999999999997E-2</v>
      </c>
      <c r="BI413" s="262">
        <v>9.4759999999999997E-2</v>
      </c>
      <c r="BJ413" s="262">
        <v>0.12875</v>
      </c>
      <c r="BK413" s="262">
        <v>0.10196999999999999</v>
      </c>
      <c r="BL413" s="262">
        <v>9.6819999999999989E-2</v>
      </c>
      <c r="BM413" s="262">
        <v>9.3729999999999994E-2</v>
      </c>
      <c r="BN413" s="262">
        <v>8.7549999999999989E-2</v>
      </c>
      <c r="BO413" s="262">
        <v>7.0040000000000005E-2</v>
      </c>
      <c r="BP413" s="262">
        <v>8.7549999999999989E-2</v>
      </c>
    </row>
    <row r="414" spans="2:68" x14ac:dyDescent="0.25">
      <c r="B414" s="261"/>
      <c r="C414" t="s">
        <v>864</v>
      </c>
      <c r="D414" s="255">
        <f t="shared" si="33"/>
        <v>0.29553583042185955</v>
      </c>
      <c r="E414" s="260">
        <f t="shared" si="31"/>
        <v>5667.4906200000005</v>
      </c>
      <c r="F414" s="255">
        <f t="shared" si="34"/>
        <v>0.30326282562288315</v>
      </c>
      <c r="G414" s="260">
        <f t="shared" si="32"/>
        <v>15695458.518960003</v>
      </c>
      <c r="H414" s="255">
        <f t="shared" si="35"/>
        <v>-0.19291486737867217</v>
      </c>
      <c r="I414" s="260">
        <f t="shared" si="36"/>
        <v>97.452046690802661</v>
      </c>
      <c r="J414" s="262">
        <v>0</v>
      </c>
      <c r="K414" s="262">
        <v>0.43658999999999998</v>
      </c>
      <c r="L414" s="262">
        <v>0.35639999999999999</v>
      </c>
      <c r="M414" s="262">
        <v>0.30887999999999999</v>
      </c>
      <c r="N414" s="262">
        <v>0.35639999999999999</v>
      </c>
      <c r="O414" s="262">
        <v>0.36530999999999997</v>
      </c>
      <c r="P414" s="262">
        <v>0.35045999999999994</v>
      </c>
      <c r="Q414" s="262">
        <v>0.35639999999999999</v>
      </c>
      <c r="R414" s="262">
        <v>0.36828</v>
      </c>
      <c r="S414" s="262">
        <v>0.27027000000000001</v>
      </c>
      <c r="T414" s="262">
        <v>0.30293999999999999</v>
      </c>
      <c r="U414" s="262">
        <v>0.22869</v>
      </c>
      <c r="V414" s="262">
        <v>0.30293999999999999</v>
      </c>
      <c r="W414" s="262">
        <v>0.49598999999999993</v>
      </c>
      <c r="X414" s="262">
        <v>0.49895999999999996</v>
      </c>
      <c r="Y414" s="262">
        <v>0.49895999999999996</v>
      </c>
      <c r="Z414" s="262">
        <v>0.53162999999999994</v>
      </c>
      <c r="AA414" s="262">
        <v>0.40095000000000003</v>
      </c>
      <c r="AB414" s="262">
        <v>0.43064999999999998</v>
      </c>
      <c r="AC414" s="262">
        <v>0.44550000000000001</v>
      </c>
      <c r="AD414" s="262">
        <v>0.21086999999999997</v>
      </c>
      <c r="AE414" s="262">
        <v>0.21680999999999997</v>
      </c>
      <c r="AF414" s="262">
        <v>0.18414</v>
      </c>
      <c r="AG414" s="262">
        <v>0.30887999999999999</v>
      </c>
      <c r="AH414" s="262">
        <v>0.33857999999999994</v>
      </c>
      <c r="AI414" s="262">
        <v>0.30887999999999999</v>
      </c>
      <c r="AJ414" s="262">
        <v>0.25245000000000001</v>
      </c>
      <c r="AK414" s="262">
        <v>0.33857999999999994</v>
      </c>
      <c r="AL414" s="262">
        <v>0.27917999999999998</v>
      </c>
      <c r="AM414" s="262">
        <v>0.18711</v>
      </c>
      <c r="AN414" s="262">
        <v>0.26729999999999998</v>
      </c>
      <c r="AO414" s="262">
        <v>0.37422</v>
      </c>
      <c r="AP414" s="262">
        <v>0.30887999999999999</v>
      </c>
      <c r="AQ414" s="262">
        <v>0.50786999999999993</v>
      </c>
      <c r="AR414" s="262">
        <v>0.49895999999999996</v>
      </c>
      <c r="AS414" s="262">
        <v>0.49895999999999996</v>
      </c>
      <c r="AT414" s="262">
        <v>0.34451999999999994</v>
      </c>
      <c r="AU414" s="262">
        <v>0.26729999999999998</v>
      </c>
      <c r="AV414" s="262">
        <v>0.26729999999999998</v>
      </c>
      <c r="AW414" s="262">
        <v>0.34748999999999997</v>
      </c>
      <c r="AX414" s="262">
        <v>0.20492999999999997</v>
      </c>
      <c r="AY414" s="262">
        <v>0.29402999999999996</v>
      </c>
      <c r="AZ414" s="262">
        <v>0.25839000000000001</v>
      </c>
      <c r="BA414" s="262">
        <v>0.20789999999999997</v>
      </c>
      <c r="BB414" s="262">
        <v>0.12176999999999999</v>
      </c>
      <c r="BC414" s="262">
        <v>0.19602</v>
      </c>
      <c r="BD414" s="262">
        <v>0.19602</v>
      </c>
      <c r="BE414" s="262">
        <v>0.20196</v>
      </c>
      <c r="BF414" s="262">
        <v>0.31185000000000002</v>
      </c>
      <c r="BG414" s="262">
        <v>0.32669999999999999</v>
      </c>
      <c r="BH414" s="262">
        <v>0.29105999999999999</v>
      </c>
      <c r="BI414" s="262">
        <v>0.24057000000000001</v>
      </c>
      <c r="BJ414" s="262">
        <v>0.32669999999999999</v>
      </c>
      <c r="BK414" s="262">
        <v>0.43361999999999995</v>
      </c>
      <c r="BL414" s="262">
        <v>0.28214999999999996</v>
      </c>
      <c r="BM414" s="262">
        <v>0.24947999999999998</v>
      </c>
      <c r="BN414" s="262">
        <v>0.23760000000000001</v>
      </c>
      <c r="BO414" s="262">
        <v>0.23760000000000001</v>
      </c>
      <c r="BP414" s="262">
        <v>0.21383999999999997</v>
      </c>
    </row>
    <row r="415" spans="2:68" x14ac:dyDescent="0.25">
      <c r="B415" s="261"/>
      <c r="C415" t="s">
        <v>865</v>
      </c>
      <c r="D415" s="255">
        <f t="shared" si="33"/>
        <v>8.652305835114979E-2</v>
      </c>
      <c r="E415" s="260">
        <f t="shared" si="31"/>
        <v>1659.2526899999996</v>
      </c>
      <c r="F415" s="255">
        <f t="shared" si="34"/>
        <v>8.913934874805092E-2</v>
      </c>
      <c r="G415" s="260">
        <f t="shared" si="32"/>
        <v>4613433.7362599997</v>
      </c>
      <c r="H415" s="255">
        <f t="shared" si="35"/>
        <v>-0.22336776268636074</v>
      </c>
      <c r="I415" s="260">
        <f t="shared" si="36"/>
        <v>97.064943334625454</v>
      </c>
      <c r="J415" s="262">
        <v>0</v>
      </c>
      <c r="K415" s="262">
        <v>0.13833000000000001</v>
      </c>
      <c r="L415" s="262">
        <v>0.13833000000000001</v>
      </c>
      <c r="M415" s="262">
        <v>7.1339999999999987E-2</v>
      </c>
      <c r="N415" s="262">
        <v>0.11658</v>
      </c>
      <c r="O415" s="262">
        <v>6.0029999999999993E-2</v>
      </c>
      <c r="P415" s="262">
        <v>8.9609999999999995E-2</v>
      </c>
      <c r="Q415" s="262">
        <v>7.8299999999999995E-2</v>
      </c>
      <c r="R415" s="262">
        <v>7.916999999999999E-2</v>
      </c>
      <c r="S415" s="262">
        <v>6.0029999999999993E-2</v>
      </c>
      <c r="T415" s="262">
        <v>7.0470000000000005E-2</v>
      </c>
      <c r="U415" s="262">
        <v>7.0470000000000005E-2</v>
      </c>
      <c r="V415" s="262">
        <v>7.0470000000000005E-2</v>
      </c>
      <c r="W415" s="262">
        <v>0.12963</v>
      </c>
      <c r="X415" s="262">
        <v>0.15398999999999999</v>
      </c>
      <c r="Y415" s="262">
        <v>0.18443999999999999</v>
      </c>
      <c r="Z415" s="262">
        <v>0.15137999999999999</v>
      </c>
      <c r="AA415" s="262">
        <v>0.12614999999999998</v>
      </c>
      <c r="AB415" s="262">
        <v>0.14615999999999998</v>
      </c>
      <c r="AC415" s="262">
        <v>0.15833999999999998</v>
      </c>
      <c r="AD415" s="262">
        <v>4.5239999999999995E-2</v>
      </c>
      <c r="AE415" s="262">
        <v>5.6549999999999996E-2</v>
      </c>
      <c r="AF415" s="262">
        <v>5.6549999999999996E-2</v>
      </c>
      <c r="AG415" s="262">
        <v>8.3519999999999997E-2</v>
      </c>
      <c r="AH415" s="262">
        <v>0.21663000000000002</v>
      </c>
      <c r="AI415" s="262">
        <v>7.3079999999999992E-2</v>
      </c>
      <c r="AJ415" s="262">
        <v>6.1769999999999992E-2</v>
      </c>
      <c r="AK415" s="262">
        <v>9.8309999999999981E-2</v>
      </c>
      <c r="AL415" s="262">
        <v>7.7429999999999999E-2</v>
      </c>
      <c r="AM415" s="262">
        <v>4.002E-2</v>
      </c>
      <c r="AN415" s="262">
        <v>5.1329999999999994E-2</v>
      </c>
      <c r="AO415" s="262">
        <v>0.13136999999999999</v>
      </c>
      <c r="AP415" s="262">
        <v>0.10004999999999999</v>
      </c>
      <c r="AQ415" s="262">
        <v>0.19922999999999999</v>
      </c>
      <c r="AR415" s="262">
        <v>0.21663000000000002</v>
      </c>
      <c r="AS415" s="262">
        <v>0.19661999999999996</v>
      </c>
      <c r="AT415" s="262">
        <v>7.916999999999999E-2</v>
      </c>
      <c r="AU415" s="262">
        <v>7.0470000000000005E-2</v>
      </c>
      <c r="AV415" s="262">
        <v>6.8729999999999999E-2</v>
      </c>
      <c r="AW415" s="262">
        <v>0.15659999999999999</v>
      </c>
      <c r="AX415" s="262">
        <v>4.9589999999999995E-2</v>
      </c>
      <c r="AY415" s="262">
        <v>7.7429999999999999E-2</v>
      </c>
      <c r="AZ415" s="262">
        <v>0.11048999999999999</v>
      </c>
      <c r="BA415" s="262">
        <v>4.002E-2</v>
      </c>
      <c r="BB415" s="262">
        <v>3.4799999999999998E-2</v>
      </c>
      <c r="BC415" s="262">
        <v>4.2629999999999994E-2</v>
      </c>
      <c r="BD415" s="262">
        <v>4.2629999999999994E-2</v>
      </c>
      <c r="BE415" s="262">
        <v>4.2629999999999994E-2</v>
      </c>
      <c r="BF415" s="262">
        <v>7.6559999999999989E-2</v>
      </c>
      <c r="BG415" s="262">
        <v>7.8299999999999995E-2</v>
      </c>
      <c r="BH415" s="262">
        <v>7.8299999999999995E-2</v>
      </c>
      <c r="BI415" s="262">
        <v>7.2209999999999996E-2</v>
      </c>
      <c r="BJ415" s="262">
        <v>0.13833000000000001</v>
      </c>
      <c r="BK415" s="262">
        <v>0.10613999999999998</v>
      </c>
      <c r="BL415" s="262">
        <v>0.14615999999999998</v>
      </c>
      <c r="BM415" s="262">
        <v>8.2649999999999987E-2</v>
      </c>
      <c r="BN415" s="262">
        <v>8.6129999999999998E-2</v>
      </c>
      <c r="BO415" s="262">
        <v>7.6559999999999989E-2</v>
      </c>
      <c r="BP415" s="262">
        <v>8.5259999999999989E-2</v>
      </c>
    </row>
    <row r="416" spans="2:68" x14ac:dyDescent="0.25">
      <c r="B416" s="261"/>
      <c r="C416" t="s">
        <v>866</v>
      </c>
      <c r="D416" s="255">
        <f t="shared" si="33"/>
        <v>0.24356024821400643</v>
      </c>
      <c r="E416" s="260">
        <f t="shared" si="31"/>
        <v>4670.7548800000013</v>
      </c>
      <c r="F416" s="255">
        <f t="shared" si="34"/>
        <v>0.24442389199019235</v>
      </c>
      <c r="G416" s="260">
        <f t="shared" si="32"/>
        <v>12650231.857120002</v>
      </c>
      <c r="H416" s="255">
        <f t="shared" si="35"/>
        <v>-9.7196894515838517E-2</v>
      </c>
      <c r="I416" s="260">
        <f t="shared" si="36"/>
        <v>99.646661474394421</v>
      </c>
      <c r="J416" s="262">
        <v>0</v>
      </c>
      <c r="K416" s="262">
        <v>0.31459999999999999</v>
      </c>
      <c r="L416" s="262">
        <v>0.23231999999999997</v>
      </c>
      <c r="M416" s="262">
        <v>0.19843999999999998</v>
      </c>
      <c r="N416" s="262">
        <v>0.24442</v>
      </c>
      <c r="O416" s="262">
        <v>0.26862000000000003</v>
      </c>
      <c r="P416" s="262">
        <v>0.26619999999999999</v>
      </c>
      <c r="Q416" s="262">
        <v>0.24442</v>
      </c>
      <c r="R416" s="262">
        <v>0.25652000000000003</v>
      </c>
      <c r="S416" s="262">
        <v>0.18876000000000001</v>
      </c>
      <c r="T416" s="262">
        <v>0.19118000000000002</v>
      </c>
      <c r="U416" s="262">
        <v>0.17181999999999997</v>
      </c>
      <c r="V416" s="262">
        <v>0.19118000000000002</v>
      </c>
      <c r="W416" s="262">
        <v>0.33879999999999999</v>
      </c>
      <c r="X416" s="262">
        <v>0.34847999999999996</v>
      </c>
      <c r="Y416" s="262">
        <v>0.33879999999999999</v>
      </c>
      <c r="Z416" s="262">
        <v>0.33879999999999999</v>
      </c>
      <c r="AA416" s="262">
        <v>0.33637999999999996</v>
      </c>
      <c r="AB416" s="262">
        <v>0.34605999999999998</v>
      </c>
      <c r="AC416" s="262">
        <v>0.33879999999999999</v>
      </c>
      <c r="AD416" s="262">
        <v>0.16697999999999999</v>
      </c>
      <c r="AE416" s="262">
        <v>0.1694</v>
      </c>
      <c r="AF416" s="262">
        <v>0.1694</v>
      </c>
      <c r="AG416" s="262">
        <v>0.25652000000000003</v>
      </c>
      <c r="AH416" s="262">
        <v>0.37025999999999998</v>
      </c>
      <c r="AI416" s="262">
        <v>0.24684</v>
      </c>
      <c r="AJ416" s="262">
        <v>0.23473999999999998</v>
      </c>
      <c r="AK416" s="262">
        <v>0.24684</v>
      </c>
      <c r="AL416" s="262">
        <v>0.26862000000000003</v>
      </c>
      <c r="AM416" s="262">
        <v>0.16456000000000001</v>
      </c>
      <c r="AN416" s="262">
        <v>0.21054</v>
      </c>
      <c r="AO416" s="262">
        <v>0.30008000000000001</v>
      </c>
      <c r="AP416" s="262">
        <v>0.25409999999999999</v>
      </c>
      <c r="AQ416" s="262">
        <v>0.41139999999999999</v>
      </c>
      <c r="AR416" s="262">
        <v>0.41139999999999999</v>
      </c>
      <c r="AS416" s="262">
        <v>0.41624</v>
      </c>
      <c r="AT416" s="262">
        <v>0.22506000000000001</v>
      </c>
      <c r="AU416" s="262">
        <v>0.22506000000000001</v>
      </c>
      <c r="AV416" s="262">
        <v>0.22506000000000001</v>
      </c>
      <c r="AW416" s="262">
        <v>0.31702000000000002</v>
      </c>
      <c r="AX416" s="262">
        <v>0.17907999999999999</v>
      </c>
      <c r="AY416" s="262">
        <v>0.25894</v>
      </c>
      <c r="AZ416" s="262">
        <v>0.20812</v>
      </c>
      <c r="BA416" s="262">
        <v>0.18149999999999999</v>
      </c>
      <c r="BB416" s="262">
        <v>0.10406</v>
      </c>
      <c r="BC416" s="262">
        <v>0.1694</v>
      </c>
      <c r="BD416" s="262">
        <v>0.18149999999999999</v>
      </c>
      <c r="BE416" s="262">
        <v>0.1694</v>
      </c>
      <c r="BF416" s="262">
        <v>0.25168000000000001</v>
      </c>
      <c r="BG416" s="262">
        <v>0.24442</v>
      </c>
      <c r="BH416" s="262">
        <v>0.23957999999999999</v>
      </c>
      <c r="BI416" s="262">
        <v>0.27104</v>
      </c>
      <c r="BJ416" s="262">
        <v>0.29524</v>
      </c>
      <c r="BK416" s="262">
        <v>0.35574</v>
      </c>
      <c r="BL416" s="262">
        <v>0.27104</v>
      </c>
      <c r="BM416" s="262">
        <v>0.24442</v>
      </c>
      <c r="BN416" s="262">
        <v>0.23473999999999998</v>
      </c>
      <c r="BO416" s="262">
        <v>0.22506000000000001</v>
      </c>
      <c r="BP416" s="262">
        <v>0.21054</v>
      </c>
    </row>
    <row r="417" spans="2:68" x14ac:dyDescent="0.25">
      <c r="B417" s="261"/>
      <c r="C417" t="s">
        <v>867</v>
      </c>
      <c r="D417" s="255">
        <f t="shared" si="33"/>
        <v>4.2815383010898475E-2</v>
      </c>
      <c r="E417" s="260">
        <f t="shared" si="31"/>
        <v>821.07060000000001</v>
      </c>
      <c r="F417" s="255">
        <f t="shared" si="34"/>
        <v>4.2137940720274061E-2</v>
      </c>
      <c r="G417" s="260">
        <f t="shared" si="32"/>
        <v>2180861.7633600002</v>
      </c>
      <c r="H417" s="255">
        <f t="shared" si="35"/>
        <v>7.4033086655469621E-2</v>
      </c>
      <c r="I417" s="260">
        <f t="shared" si="36"/>
        <v>101.60767773423362</v>
      </c>
      <c r="J417" s="262">
        <v>0</v>
      </c>
      <c r="K417" s="262">
        <v>3.024E-2</v>
      </c>
      <c r="L417" s="262">
        <v>3.024E-2</v>
      </c>
      <c r="M417" s="262">
        <v>5.2500000000000005E-2</v>
      </c>
      <c r="N417" s="262">
        <v>4.5360000000000004E-2</v>
      </c>
      <c r="O417" s="262">
        <v>4.5360000000000004E-2</v>
      </c>
      <c r="P417" s="262">
        <v>3.3600000000000005E-2</v>
      </c>
      <c r="Q417" s="262">
        <v>4.5360000000000004E-2</v>
      </c>
      <c r="R417" s="262">
        <v>5.3340000000000005E-2</v>
      </c>
      <c r="S417" s="262">
        <v>3.2340000000000001E-2</v>
      </c>
      <c r="T417" s="262">
        <v>3.6119999999999999E-2</v>
      </c>
      <c r="U417" s="262">
        <v>3.108E-2</v>
      </c>
      <c r="V417" s="262">
        <v>3.5700000000000003E-2</v>
      </c>
      <c r="W417" s="262">
        <v>5.5440000000000003E-2</v>
      </c>
      <c r="X417" s="262">
        <v>5.5440000000000003E-2</v>
      </c>
      <c r="Y417" s="262">
        <v>8.4000000000000005E-2</v>
      </c>
      <c r="Z417" s="262">
        <v>5.5440000000000003E-2</v>
      </c>
      <c r="AA417" s="262">
        <v>4.7879999999999999E-2</v>
      </c>
      <c r="AB417" s="262">
        <v>4.7879999999999999E-2</v>
      </c>
      <c r="AC417" s="262">
        <v>4.7879999999999999E-2</v>
      </c>
      <c r="AD417" s="262">
        <v>1.806E-2</v>
      </c>
      <c r="AE417" s="262">
        <v>2.9399999999999999E-2</v>
      </c>
      <c r="AF417" s="262">
        <v>2.9399999999999999E-2</v>
      </c>
      <c r="AG417" s="262">
        <v>4.1160000000000002E-2</v>
      </c>
      <c r="AH417" s="262">
        <v>6.5520000000000009E-2</v>
      </c>
      <c r="AI417" s="262">
        <v>4.6200000000000005E-2</v>
      </c>
      <c r="AJ417" s="262">
        <v>3.9899999999999998E-2</v>
      </c>
      <c r="AK417" s="262">
        <v>3.5700000000000003E-2</v>
      </c>
      <c r="AL417" s="262">
        <v>4.2420000000000006E-2</v>
      </c>
      <c r="AM417" s="262">
        <v>2.1840000000000002E-2</v>
      </c>
      <c r="AN417" s="262">
        <v>1.932E-2</v>
      </c>
      <c r="AO417" s="262">
        <v>5.0820000000000004E-2</v>
      </c>
      <c r="AP417" s="262">
        <v>4.3260000000000007E-2</v>
      </c>
      <c r="AQ417" s="262">
        <v>4.4940000000000008E-2</v>
      </c>
      <c r="AR417" s="262">
        <v>5.9639999999999999E-2</v>
      </c>
      <c r="AS417" s="262">
        <v>5.3340000000000005E-2</v>
      </c>
      <c r="AT417" s="262">
        <v>4.7879999999999999E-2</v>
      </c>
      <c r="AU417" s="262">
        <v>4.7879999999999999E-2</v>
      </c>
      <c r="AV417" s="262">
        <v>4.7879999999999999E-2</v>
      </c>
      <c r="AW417" s="262">
        <v>7.3080000000000006E-2</v>
      </c>
      <c r="AX417" s="262">
        <v>4.3260000000000007E-2</v>
      </c>
      <c r="AY417" s="262">
        <v>4.1579999999999999E-2</v>
      </c>
      <c r="AZ417" s="262">
        <v>5.4180000000000006E-2</v>
      </c>
      <c r="BA417" s="262">
        <v>2.8140000000000002E-2</v>
      </c>
      <c r="BB417" s="262">
        <v>2.3939999999999999E-2</v>
      </c>
      <c r="BC417" s="262">
        <v>2.3939999999999999E-2</v>
      </c>
      <c r="BD417" s="262">
        <v>2.3939999999999999E-2</v>
      </c>
      <c r="BE417" s="262">
        <v>2.3939999999999999E-2</v>
      </c>
      <c r="BF417" s="262">
        <v>3.4860000000000002E-2</v>
      </c>
      <c r="BG417" s="262">
        <v>3.78E-2</v>
      </c>
      <c r="BH417" s="262">
        <v>3.6540000000000003E-2</v>
      </c>
      <c r="BI417" s="262">
        <v>4.5780000000000008E-2</v>
      </c>
      <c r="BJ417" s="262">
        <v>4.5780000000000008E-2</v>
      </c>
      <c r="BK417" s="262">
        <v>4.5780000000000008E-2</v>
      </c>
      <c r="BL417" s="262">
        <v>4.9980000000000004E-2</v>
      </c>
      <c r="BM417" s="262">
        <v>4.5780000000000008E-2</v>
      </c>
      <c r="BN417" s="262">
        <v>6.4680000000000001E-2</v>
      </c>
      <c r="BO417" s="262">
        <v>4.0320000000000002E-2</v>
      </c>
      <c r="BP417" s="262">
        <v>4.1579999999999999E-2</v>
      </c>
    </row>
    <row r="418" spans="2:68" x14ac:dyDescent="0.25">
      <c r="B418" s="261"/>
      <c r="C418" t="s">
        <v>868</v>
      </c>
      <c r="D418" s="255">
        <f t="shared" si="33"/>
        <v>2.9633638733899986E-2</v>
      </c>
      <c r="E418" s="260">
        <f t="shared" si="31"/>
        <v>568.28429000000006</v>
      </c>
      <c r="F418" s="255">
        <f t="shared" si="34"/>
        <v>2.9351738123438564E-2</v>
      </c>
      <c r="G418" s="260">
        <f t="shared" si="32"/>
        <v>1519108.0120999999</v>
      </c>
      <c r="H418" s="255">
        <f t="shared" si="35"/>
        <v>-1.1629452334545227E-2</v>
      </c>
      <c r="I418" s="260">
        <f t="shared" si="36"/>
        <v>100.96042220489937</v>
      </c>
      <c r="J418" s="262">
        <v>0</v>
      </c>
      <c r="K418" s="262">
        <v>1.9720000000000001E-2</v>
      </c>
      <c r="L418" s="262">
        <v>1.9720000000000001E-2</v>
      </c>
      <c r="M418" s="262">
        <v>2.8710000000000003E-2</v>
      </c>
      <c r="N418" s="262">
        <v>3.6250000000000004E-2</v>
      </c>
      <c r="O418" s="262">
        <v>2.001E-2</v>
      </c>
      <c r="P418" s="262">
        <v>5.0750000000000003E-2</v>
      </c>
      <c r="Q418" s="262">
        <v>2.8710000000000003E-2</v>
      </c>
      <c r="R418" s="262">
        <v>2.8710000000000003E-2</v>
      </c>
      <c r="S418" s="262">
        <v>2.8130000000000002E-2</v>
      </c>
      <c r="T418" s="262">
        <v>2.8710000000000003E-2</v>
      </c>
      <c r="U418" s="262">
        <v>2.1170000000000001E-2</v>
      </c>
      <c r="V418" s="262">
        <v>2.8130000000000002E-2</v>
      </c>
      <c r="W418" s="262">
        <v>2.726E-2</v>
      </c>
      <c r="X418" s="262">
        <v>2.6100000000000002E-2</v>
      </c>
      <c r="Y418" s="262">
        <v>4.2050000000000004E-2</v>
      </c>
      <c r="Z418" s="262">
        <v>3.9150000000000004E-2</v>
      </c>
      <c r="AA418" s="262">
        <v>3.0740000000000003E-2</v>
      </c>
      <c r="AB418" s="262">
        <v>5.1040000000000002E-2</v>
      </c>
      <c r="AC418" s="262">
        <v>4.4080000000000001E-2</v>
      </c>
      <c r="AD418" s="262">
        <v>1.711E-2</v>
      </c>
      <c r="AE418" s="262">
        <v>1.711E-2</v>
      </c>
      <c r="AF418" s="262">
        <v>1.6240000000000001E-2</v>
      </c>
      <c r="AG418" s="262">
        <v>2.8420000000000001E-2</v>
      </c>
      <c r="AH418" s="262">
        <v>5.7420000000000006E-2</v>
      </c>
      <c r="AI418" s="262">
        <v>2.2910000000000003E-2</v>
      </c>
      <c r="AJ418" s="262">
        <v>2.5520000000000001E-2</v>
      </c>
      <c r="AK418" s="262">
        <v>2.494E-2</v>
      </c>
      <c r="AL418" s="262">
        <v>2.5520000000000001E-2</v>
      </c>
      <c r="AM418" s="262">
        <v>2.001E-2</v>
      </c>
      <c r="AN418" s="262">
        <v>2.001E-2</v>
      </c>
      <c r="AO418" s="262">
        <v>3.3639999999999996E-2</v>
      </c>
      <c r="AP418" s="262">
        <v>2.5810000000000003E-2</v>
      </c>
      <c r="AQ418" s="262">
        <v>6.0609999999999997E-2</v>
      </c>
      <c r="AR418" s="262">
        <v>4.6400000000000004E-2</v>
      </c>
      <c r="AS418" s="262">
        <v>3.3059999999999999E-2</v>
      </c>
      <c r="AT418" s="262">
        <v>2.436E-2</v>
      </c>
      <c r="AU418" s="262">
        <v>3.0160000000000003E-2</v>
      </c>
      <c r="AV418" s="262">
        <v>2.784E-2</v>
      </c>
      <c r="AW418" s="262">
        <v>2.784E-2</v>
      </c>
      <c r="AX418" s="262">
        <v>2.3779999999999999E-2</v>
      </c>
      <c r="AY418" s="262">
        <v>2.726E-2</v>
      </c>
      <c r="AZ418" s="262">
        <v>4.0599999999999997E-2</v>
      </c>
      <c r="BA418" s="262">
        <v>1.218E-2</v>
      </c>
      <c r="BB418" s="262">
        <v>1.0149999999999999E-2</v>
      </c>
      <c r="BC418" s="262">
        <v>1.566E-2</v>
      </c>
      <c r="BD418" s="262">
        <v>1.566E-2</v>
      </c>
      <c r="BE418" s="262">
        <v>1.566E-2</v>
      </c>
      <c r="BF418" s="262">
        <v>2.4650000000000002E-2</v>
      </c>
      <c r="BG418" s="262">
        <v>2.4650000000000002E-2</v>
      </c>
      <c r="BH418" s="262">
        <v>2.146E-2</v>
      </c>
      <c r="BI418" s="262">
        <v>5.2780000000000007E-2</v>
      </c>
      <c r="BJ418" s="262">
        <v>7.7720000000000011E-2</v>
      </c>
      <c r="BK418" s="262">
        <v>6.5250000000000002E-2</v>
      </c>
      <c r="BL418" s="262">
        <v>5.3940000000000009E-2</v>
      </c>
      <c r="BM418" s="262">
        <v>4.2630000000000001E-2</v>
      </c>
      <c r="BN418" s="262">
        <v>1.421E-2</v>
      </c>
      <c r="BO418" s="262">
        <v>1.8270000000000002E-2</v>
      </c>
      <c r="BP418" s="262">
        <v>1.6240000000000001E-2</v>
      </c>
    </row>
    <row r="419" spans="2:68" x14ac:dyDescent="0.25">
      <c r="B419" s="261"/>
      <c r="C419" t="s">
        <v>869</v>
      </c>
      <c r="D419" s="255">
        <f t="shared" si="33"/>
        <v>0.32029150336340401</v>
      </c>
      <c r="E419" s="260">
        <f t="shared" si="31"/>
        <v>6142.2301599999982</v>
      </c>
      <c r="F419" s="255">
        <f t="shared" si="34"/>
        <v>0.32672676994472061</v>
      </c>
      <c r="G419" s="260">
        <f t="shared" si="32"/>
        <v>16909841.996519998</v>
      </c>
      <c r="H419" s="255">
        <f t="shared" si="35"/>
        <v>-0.15753582843047009</v>
      </c>
      <c r="I419" s="260">
        <f t="shared" si="36"/>
        <v>98.030382823419899</v>
      </c>
      <c r="J419" s="262">
        <v>0</v>
      </c>
      <c r="K419" s="262">
        <v>0.59653</v>
      </c>
      <c r="L419" s="262">
        <v>0.51040000000000008</v>
      </c>
      <c r="M419" s="262">
        <v>0.30942999999999998</v>
      </c>
      <c r="N419" s="262">
        <v>0.38918000000000003</v>
      </c>
      <c r="O419" s="262">
        <v>0.40194000000000002</v>
      </c>
      <c r="P419" s="262">
        <v>0.37003999999999998</v>
      </c>
      <c r="Q419" s="262">
        <v>0.37003999999999998</v>
      </c>
      <c r="R419" s="262">
        <v>0.40194000000000002</v>
      </c>
      <c r="S419" s="262">
        <v>0.28391</v>
      </c>
      <c r="T419" s="262">
        <v>0.30624000000000001</v>
      </c>
      <c r="U419" s="262">
        <v>0.2233</v>
      </c>
      <c r="V419" s="262">
        <v>0.30942999999999998</v>
      </c>
      <c r="W419" s="262">
        <v>0.48488000000000003</v>
      </c>
      <c r="X419" s="262">
        <v>0.48488000000000003</v>
      </c>
      <c r="Y419" s="262">
        <v>0.59015000000000006</v>
      </c>
      <c r="Z419" s="262">
        <v>0.48488000000000003</v>
      </c>
      <c r="AA419" s="262">
        <v>0.45935999999999999</v>
      </c>
      <c r="AB419" s="262">
        <v>0.45935999999999999</v>
      </c>
      <c r="AC419" s="262">
        <v>0.45935999999999999</v>
      </c>
      <c r="AD419" s="262">
        <v>0.24563000000000001</v>
      </c>
      <c r="AE419" s="262">
        <v>0.27115</v>
      </c>
      <c r="AF419" s="262">
        <v>0.21692000000000003</v>
      </c>
      <c r="AG419" s="262">
        <v>0.33176</v>
      </c>
      <c r="AH419" s="262">
        <v>0.34771000000000002</v>
      </c>
      <c r="AI419" s="262">
        <v>0.33176</v>
      </c>
      <c r="AJ419" s="262">
        <v>0.29028999999999999</v>
      </c>
      <c r="AK419" s="262">
        <v>0.33814</v>
      </c>
      <c r="AL419" s="262">
        <v>0.34771000000000002</v>
      </c>
      <c r="AM419" s="262">
        <v>0.18501999999999999</v>
      </c>
      <c r="AN419" s="262">
        <v>0.20416000000000001</v>
      </c>
      <c r="AO419" s="262">
        <v>0.43384000000000006</v>
      </c>
      <c r="AP419" s="262">
        <v>0.36365999999999998</v>
      </c>
      <c r="AQ419" s="262">
        <v>0.50402000000000002</v>
      </c>
      <c r="AR419" s="262">
        <v>0.56781999999999999</v>
      </c>
      <c r="AS419" s="262">
        <v>0.50402000000000002</v>
      </c>
      <c r="AT419" s="262">
        <v>0.35728000000000004</v>
      </c>
      <c r="AU419" s="262">
        <v>0.30942999999999998</v>
      </c>
      <c r="AV419" s="262">
        <v>0.31580999999999998</v>
      </c>
      <c r="AW419" s="262">
        <v>0.37003999999999998</v>
      </c>
      <c r="AX419" s="262">
        <v>0.23286999999999999</v>
      </c>
      <c r="AY419" s="262">
        <v>0.33495000000000003</v>
      </c>
      <c r="AZ419" s="262">
        <v>0.27115</v>
      </c>
      <c r="BA419" s="262">
        <v>0.23605999999999999</v>
      </c>
      <c r="BB419" s="262">
        <v>0.13078999999999999</v>
      </c>
      <c r="BC419" s="262">
        <v>0.21054</v>
      </c>
      <c r="BD419" s="262">
        <v>0.22011</v>
      </c>
      <c r="BE419" s="262">
        <v>0.21054</v>
      </c>
      <c r="BF419" s="262">
        <v>0.33495000000000003</v>
      </c>
      <c r="BG419" s="262">
        <v>0.32538</v>
      </c>
      <c r="BH419" s="262">
        <v>0.27434000000000003</v>
      </c>
      <c r="BI419" s="262">
        <v>0.28391</v>
      </c>
      <c r="BJ419" s="262">
        <v>0.29348000000000002</v>
      </c>
      <c r="BK419" s="262">
        <v>0.42108000000000001</v>
      </c>
      <c r="BL419" s="262">
        <v>0.25839000000000001</v>
      </c>
      <c r="BM419" s="262">
        <v>0.25520000000000004</v>
      </c>
      <c r="BN419" s="262">
        <v>0.30942999999999998</v>
      </c>
      <c r="BO419" s="262">
        <v>0.25520000000000004</v>
      </c>
      <c r="BP419" s="262">
        <v>0.20735000000000001</v>
      </c>
    </row>
    <row r="420" spans="2:68" x14ac:dyDescent="0.25">
      <c r="B420" s="261"/>
      <c r="C420" t="s">
        <v>356</v>
      </c>
      <c r="D420" s="255">
        <f t="shared" si="33"/>
        <v>0.22453424831829802</v>
      </c>
      <c r="E420" s="260">
        <f t="shared" si="31"/>
        <v>4305.8932800000011</v>
      </c>
      <c r="F420" s="255">
        <f t="shared" si="34"/>
        <v>0.22336254945251974</v>
      </c>
      <c r="G420" s="260">
        <f t="shared" si="32"/>
        <v>11560195.755679995</v>
      </c>
      <c r="H420" s="255">
        <f t="shared" si="35"/>
        <v>1.7702815686248461E-2</v>
      </c>
      <c r="I420" s="260">
        <f t="shared" si="36"/>
        <v>100.52457265940518</v>
      </c>
      <c r="J420" s="262">
        <v>0</v>
      </c>
      <c r="K420" s="262">
        <v>0.22763</v>
      </c>
      <c r="L420" s="262">
        <v>0.23205000000000001</v>
      </c>
      <c r="M420" s="262">
        <v>0.21657999999999999</v>
      </c>
      <c r="N420" s="262">
        <v>0.25635999999999998</v>
      </c>
      <c r="O420" s="262">
        <v>0.28067000000000003</v>
      </c>
      <c r="P420" s="262">
        <v>0.24752000000000002</v>
      </c>
      <c r="Q420" s="262">
        <v>0.26299</v>
      </c>
      <c r="R420" s="262">
        <v>0.24752000000000002</v>
      </c>
      <c r="S420" s="262">
        <v>0.17901</v>
      </c>
      <c r="T420" s="262">
        <v>0.17901</v>
      </c>
      <c r="U420" s="262">
        <v>0.17017000000000002</v>
      </c>
      <c r="V420" s="262">
        <v>0.20553000000000002</v>
      </c>
      <c r="W420" s="262">
        <v>0.26961999999999997</v>
      </c>
      <c r="X420" s="262">
        <v>0.30277000000000004</v>
      </c>
      <c r="Y420" s="262">
        <v>0.28950999999999999</v>
      </c>
      <c r="Z420" s="262">
        <v>0.28288000000000002</v>
      </c>
      <c r="AA420" s="262">
        <v>0.30056000000000005</v>
      </c>
      <c r="AB420" s="262">
        <v>0.33150000000000002</v>
      </c>
      <c r="AC420" s="262">
        <v>0.31161</v>
      </c>
      <c r="AD420" s="262">
        <v>0.14807000000000001</v>
      </c>
      <c r="AE420" s="262">
        <v>0.1547</v>
      </c>
      <c r="AF420" s="262">
        <v>0.14144000000000001</v>
      </c>
      <c r="AG420" s="262">
        <v>0.24531000000000003</v>
      </c>
      <c r="AH420" s="262">
        <v>0.32486999999999999</v>
      </c>
      <c r="AI420" s="262">
        <v>0.22320999999999999</v>
      </c>
      <c r="AJ420" s="262">
        <v>0.21215999999999999</v>
      </c>
      <c r="AK420" s="262">
        <v>0.22542000000000001</v>
      </c>
      <c r="AL420" s="262">
        <v>0.24089000000000002</v>
      </c>
      <c r="AM420" s="262">
        <v>0.14365</v>
      </c>
      <c r="AN420" s="262">
        <v>0.16575000000000001</v>
      </c>
      <c r="AO420" s="262">
        <v>0.23647000000000001</v>
      </c>
      <c r="AP420" s="262">
        <v>0.23647000000000001</v>
      </c>
      <c r="AQ420" s="262">
        <v>0.32929000000000003</v>
      </c>
      <c r="AR420" s="262">
        <v>0.34255000000000002</v>
      </c>
      <c r="AS420" s="262">
        <v>0.32045000000000001</v>
      </c>
      <c r="AT420" s="262">
        <v>0.29172000000000003</v>
      </c>
      <c r="AU420" s="262">
        <v>0.21215999999999999</v>
      </c>
      <c r="AV420" s="262">
        <v>0.19889999999999999</v>
      </c>
      <c r="AW420" s="262">
        <v>0.26740999999999998</v>
      </c>
      <c r="AX420" s="262">
        <v>0.19889999999999999</v>
      </c>
      <c r="AY420" s="262">
        <v>0.22320999999999999</v>
      </c>
      <c r="AZ420" s="262">
        <v>0.19448000000000001</v>
      </c>
      <c r="BA420" s="262">
        <v>0.17017000000000002</v>
      </c>
      <c r="BB420" s="262">
        <v>9.282E-2</v>
      </c>
      <c r="BC420" s="262">
        <v>9.5030000000000003E-2</v>
      </c>
      <c r="BD420" s="262">
        <v>0.14144000000000001</v>
      </c>
      <c r="BE420" s="262">
        <v>0.14144000000000001</v>
      </c>
      <c r="BF420" s="262">
        <v>0.23647000000000001</v>
      </c>
      <c r="BG420" s="262">
        <v>0.26961999999999997</v>
      </c>
      <c r="BH420" s="262">
        <v>0.24089000000000002</v>
      </c>
      <c r="BI420" s="262">
        <v>0.21879000000000001</v>
      </c>
      <c r="BJ420" s="262">
        <v>0.21879000000000001</v>
      </c>
      <c r="BK420" s="262">
        <v>0.28509000000000001</v>
      </c>
      <c r="BL420" s="262">
        <v>0.16575000000000001</v>
      </c>
      <c r="BM420" s="262">
        <v>0.22320999999999999</v>
      </c>
      <c r="BN420" s="262">
        <v>0.27625</v>
      </c>
      <c r="BO420" s="262">
        <v>0.19889999999999999</v>
      </c>
      <c r="BP420" s="262">
        <v>0.14365</v>
      </c>
    </row>
    <row r="421" spans="2:68" x14ac:dyDescent="0.25">
      <c r="B421" s="261"/>
      <c r="C421" t="s">
        <v>870</v>
      </c>
      <c r="D421" s="255">
        <f t="shared" si="33"/>
        <v>0.12313070292537935</v>
      </c>
      <c r="E421" s="260">
        <f t="shared" si="31"/>
        <v>2361.2774899999999</v>
      </c>
      <c r="F421" s="255">
        <f t="shared" si="34"/>
        <v>0.12214124707865671</v>
      </c>
      <c r="G421" s="260">
        <f t="shared" si="32"/>
        <v>6321456.8849300016</v>
      </c>
      <c r="H421" s="255">
        <f t="shared" si="35"/>
        <v>-0.11295384603097983</v>
      </c>
      <c r="I421" s="260">
        <f t="shared" si="36"/>
        <v>100.81009148865611</v>
      </c>
      <c r="J421" s="262">
        <v>0</v>
      </c>
      <c r="K421" s="262">
        <v>0.17907999999999999</v>
      </c>
      <c r="L421" s="262">
        <v>0.17907999999999999</v>
      </c>
      <c r="M421" s="262">
        <v>0.121</v>
      </c>
      <c r="N421" s="262">
        <v>0.121</v>
      </c>
      <c r="O421" s="262">
        <v>0.121</v>
      </c>
      <c r="P421" s="262">
        <v>0.17907999999999999</v>
      </c>
      <c r="Q421" s="262">
        <v>0.121</v>
      </c>
      <c r="R421" s="262">
        <v>0.1089</v>
      </c>
      <c r="S421" s="262">
        <v>0.10647999999999999</v>
      </c>
      <c r="T421" s="262">
        <v>9.801E-2</v>
      </c>
      <c r="U421" s="262">
        <v>6.6549999999999998E-2</v>
      </c>
      <c r="V421" s="262">
        <v>9.801E-2</v>
      </c>
      <c r="W421" s="262">
        <v>0.18876000000000001</v>
      </c>
      <c r="X421" s="262">
        <v>0.18149999999999999</v>
      </c>
      <c r="Y421" s="262">
        <v>0.16697999999999999</v>
      </c>
      <c r="Z421" s="262">
        <v>0.20932999999999999</v>
      </c>
      <c r="AA421" s="262">
        <v>0.12705</v>
      </c>
      <c r="AB421" s="262">
        <v>0.18634000000000001</v>
      </c>
      <c r="AC421" s="262">
        <v>0.17060999999999998</v>
      </c>
      <c r="AD421" s="262">
        <v>8.9539999999999995E-2</v>
      </c>
      <c r="AE421" s="262">
        <v>8.5909999999999986E-2</v>
      </c>
      <c r="AF421" s="262">
        <v>8.9539999999999995E-2</v>
      </c>
      <c r="AG421" s="262">
        <v>0.12826000000000001</v>
      </c>
      <c r="AH421" s="262">
        <v>0.20327999999999999</v>
      </c>
      <c r="AI421" s="262">
        <v>0.12463</v>
      </c>
      <c r="AJ421" s="262">
        <v>0.10406</v>
      </c>
      <c r="AK421" s="262">
        <v>0.15245999999999998</v>
      </c>
      <c r="AL421" s="262">
        <v>0.1331</v>
      </c>
      <c r="AM421" s="262">
        <v>7.8649999999999998E-2</v>
      </c>
      <c r="AN421" s="262">
        <v>0.14035999999999998</v>
      </c>
      <c r="AO421" s="262">
        <v>0.15609000000000001</v>
      </c>
      <c r="AP421" s="262">
        <v>0.13189000000000001</v>
      </c>
      <c r="AQ421" s="262">
        <v>0.17181999999999997</v>
      </c>
      <c r="AR421" s="262">
        <v>0.14640999999999998</v>
      </c>
      <c r="AS421" s="262">
        <v>0.21779999999999999</v>
      </c>
      <c r="AT421" s="262">
        <v>0.15609000000000001</v>
      </c>
      <c r="AU421" s="262">
        <v>0.10406</v>
      </c>
      <c r="AV421" s="262">
        <v>7.8649999999999998E-2</v>
      </c>
      <c r="AW421" s="262">
        <v>0.15851000000000001</v>
      </c>
      <c r="AX421" s="262">
        <v>0.10406</v>
      </c>
      <c r="AY421" s="262">
        <v>0.12947</v>
      </c>
      <c r="AZ421" s="262">
        <v>0.10406</v>
      </c>
      <c r="BA421" s="262">
        <v>6.5340000000000009E-2</v>
      </c>
      <c r="BB421" s="262">
        <v>4.9609999999999994E-2</v>
      </c>
      <c r="BC421" s="262">
        <v>7.0179999999999992E-2</v>
      </c>
      <c r="BD421" s="262">
        <v>7.0179999999999992E-2</v>
      </c>
      <c r="BE421" s="262">
        <v>7.0179999999999992E-2</v>
      </c>
      <c r="BF421" s="262">
        <v>0.12947</v>
      </c>
      <c r="BG421" s="262">
        <v>0.12342</v>
      </c>
      <c r="BH421" s="262">
        <v>0.11978999999999999</v>
      </c>
      <c r="BI421" s="262">
        <v>0.12221</v>
      </c>
      <c r="BJ421" s="262">
        <v>0.13793999999999998</v>
      </c>
      <c r="BK421" s="262">
        <v>0.17423999999999998</v>
      </c>
      <c r="BL421" s="262">
        <v>0.17665999999999998</v>
      </c>
      <c r="BM421" s="262">
        <v>0.11615999999999999</v>
      </c>
      <c r="BN421" s="262">
        <v>0.12221</v>
      </c>
      <c r="BO421" s="262">
        <v>0.11615999999999999</v>
      </c>
      <c r="BP421" s="262">
        <v>0.12221</v>
      </c>
    </row>
    <row r="422" spans="2:68" x14ac:dyDescent="0.25">
      <c r="B422" s="261"/>
      <c r="C422" t="s">
        <v>871</v>
      </c>
      <c r="D422" s="255">
        <f t="shared" si="33"/>
        <v>0.30026828388173332</v>
      </c>
      <c r="E422" s="260">
        <f t="shared" si="31"/>
        <v>5758.2448800000002</v>
      </c>
      <c r="F422" s="255">
        <f t="shared" si="34"/>
        <v>0.30039820484781266</v>
      </c>
      <c r="G422" s="260">
        <f t="shared" si="32"/>
        <v>15547199.211359998</v>
      </c>
      <c r="H422" s="255">
        <f t="shared" si="35"/>
        <v>-1.2431692094530062E-2</v>
      </c>
      <c r="I422" s="260">
        <f t="shared" si="36"/>
        <v>99.956750418616807</v>
      </c>
      <c r="J422" s="262">
        <v>0</v>
      </c>
      <c r="K422" s="262">
        <v>0.27823999999999999</v>
      </c>
      <c r="L422" s="262">
        <v>0.34335999999999994</v>
      </c>
      <c r="M422" s="262">
        <v>0.29303999999999997</v>
      </c>
      <c r="N422" s="262">
        <v>0.33152000000000004</v>
      </c>
      <c r="O422" s="262">
        <v>0.31968000000000002</v>
      </c>
      <c r="P422" s="262">
        <v>0.31968000000000002</v>
      </c>
      <c r="Q422" s="262">
        <v>0.31968000000000002</v>
      </c>
      <c r="R422" s="262">
        <v>0.36112</v>
      </c>
      <c r="S422" s="262">
        <v>0.24567999999999998</v>
      </c>
      <c r="T422" s="262">
        <v>0.29303999999999997</v>
      </c>
      <c r="U422" s="262">
        <v>0.21015999999999999</v>
      </c>
      <c r="V422" s="262">
        <v>0.26047999999999999</v>
      </c>
      <c r="W422" s="262">
        <v>0.39072000000000001</v>
      </c>
      <c r="X422" s="262">
        <v>0.41143999999999997</v>
      </c>
      <c r="Y422" s="262">
        <v>0.39072000000000001</v>
      </c>
      <c r="Z422" s="262">
        <v>0.39072000000000001</v>
      </c>
      <c r="AA422" s="262">
        <v>0.41439999999999994</v>
      </c>
      <c r="AB422" s="262">
        <v>0.38184000000000001</v>
      </c>
      <c r="AC422" s="262">
        <v>0.38775999999999999</v>
      </c>
      <c r="AD422" s="262">
        <v>0.23383999999999999</v>
      </c>
      <c r="AE422" s="262">
        <v>0.28415999999999997</v>
      </c>
      <c r="AF422" s="262">
        <v>0.20719999999999997</v>
      </c>
      <c r="AG422" s="262">
        <v>0.30487999999999998</v>
      </c>
      <c r="AH422" s="262">
        <v>0.30784</v>
      </c>
      <c r="AI422" s="262">
        <v>0.30487999999999998</v>
      </c>
      <c r="AJ422" s="262">
        <v>0.29599999999999999</v>
      </c>
      <c r="AK422" s="262">
        <v>0.32263999999999998</v>
      </c>
      <c r="AL422" s="262">
        <v>0.34335999999999994</v>
      </c>
      <c r="AM422" s="262">
        <v>0.21015999999999999</v>
      </c>
      <c r="AN422" s="262">
        <v>0.24863999999999997</v>
      </c>
      <c r="AO422" s="262">
        <v>0.34335999999999994</v>
      </c>
      <c r="AP422" s="262">
        <v>0.31375999999999998</v>
      </c>
      <c r="AQ422" s="262">
        <v>0.47655999999999998</v>
      </c>
      <c r="AR422" s="262">
        <v>0.48839999999999995</v>
      </c>
      <c r="AS422" s="262">
        <v>0.47655999999999998</v>
      </c>
      <c r="AT422" s="262">
        <v>0.35223999999999994</v>
      </c>
      <c r="AU422" s="262">
        <v>0.29599999999999999</v>
      </c>
      <c r="AV422" s="262">
        <v>0.28711999999999999</v>
      </c>
      <c r="AW422" s="262">
        <v>0.3256</v>
      </c>
      <c r="AX422" s="262">
        <v>0.26639999999999997</v>
      </c>
      <c r="AY422" s="262">
        <v>0.31375999999999998</v>
      </c>
      <c r="AZ422" s="262">
        <v>0.27232000000000001</v>
      </c>
      <c r="BA422" s="262">
        <v>0.26935999999999999</v>
      </c>
      <c r="BB422" s="262">
        <v>0.15095999999999998</v>
      </c>
      <c r="BC422" s="262">
        <v>0.17463999999999999</v>
      </c>
      <c r="BD422" s="262">
        <v>0.19832</v>
      </c>
      <c r="BE422" s="262">
        <v>0.19536000000000001</v>
      </c>
      <c r="BF422" s="262">
        <v>0.27528000000000002</v>
      </c>
      <c r="BG422" s="262">
        <v>0.36112</v>
      </c>
      <c r="BH422" s="262">
        <v>0.26344000000000001</v>
      </c>
      <c r="BI422" s="262">
        <v>0.28711999999999999</v>
      </c>
      <c r="BJ422" s="262">
        <v>0.31080000000000002</v>
      </c>
      <c r="BK422" s="262">
        <v>0.35223999999999994</v>
      </c>
      <c r="BL422" s="262">
        <v>0.27823999999999999</v>
      </c>
      <c r="BM422" s="262">
        <v>0.28711999999999999</v>
      </c>
      <c r="BN422" s="262">
        <v>0.26639999999999997</v>
      </c>
      <c r="BO422" s="262">
        <v>0.24863999999999997</v>
      </c>
      <c r="BP422" s="262">
        <v>0.22791999999999998</v>
      </c>
    </row>
    <row r="423" spans="2:68" x14ac:dyDescent="0.25">
      <c r="B423" s="261"/>
      <c r="C423" t="s">
        <v>872</v>
      </c>
      <c r="D423" s="255">
        <f t="shared" si="33"/>
        <v>0.3804956458257287</v>
      </c>
      <c r="E423" s="260">
        <f t="shared" si="31"/>
        <v>7296.7649999999994</v>
      </c>
      <c r="F423" s="255">
        <f t="shared" si="34"/>
        <v>0.38073096074218493</v>
      </c>
      <c r="G423" s="260">
        <f t="shared" si="32"/>
        <v>19704845.092500005</v>
      </c>
      <c r="H423" s="255">
        <f t="shared" si="35"/>
        <v>-5.1420140287234337E-3</v>
      </c>
      <c r="I423" s="260">
        <f t="shared" si="36"/>
        <v>99.938193910997541</v>
      </c>
      <c r="J423" s="262">
        <v>0</v>
      </c>
      <c r="K423" s="262">
        <v>0.46499999999999997</v>
      </c>
      <c r="L423" s="262">
        <v>0.46499999999999997</v>
      </c>
      <c r="M423" s="262">
        <v>0.38250000000000001</v>
      </c>
      <c r="N423" s="262">
        <v>0.45750000000000002</v>
      </c>
      <c r="O423" s="262">
        <v>0.43874999999999997</v>
      </c>
      <c r="P423" s="262">
        <v>0.39</v>
      </c>
      <c r="Q423" s="262">
        <v>0.4425</v>
      </c>
      <c r="R423" s="262">
        <v>0.43124999999999997</v>
      </c>
      <c r="S423" s="262">
        <v>0.33374999999999999</v>
      </c>
      <c r="T423" s="262">
        <v>0.35249999999999998</v>
      </c>
      <c r="U423" s="262">
        <v>0.27</v>
      </c>
      <c r="V423" s="262">
        <v>0.33374999999999999</v>
      </c>
      <c r="W423" s="262">
        <v>0.46875</v>
      </c>
      <c r="X423" s="262">
        <v>0.51</v>
      </c>
      <c r="Y423" s="262">
        <v>0.48375000000000001</v>
      </c>
      <c r="Z423" s="262">
        <v>0.48375000000000001</v>
      </c>
      <c r="AA423" s="262">
        <v>0.48750000000000004</v>
      </c>
      <c r="AB423" s="262">
        <v>0.48375000000000001</v>
      </c>
      <c r="AC423" s="262">
        <v>0.50250000000000006</v>
      </c>
      <c r="AD423" s="262">
        <v>0.30375000000000002</v>
      </c>
      <c r="AE423" s="262">
        <v>0.34500000000000003</v>
      </c>
      <c r="AF423" s="262">
        <v>0.27374999999999999</v>
      </c>
      <c r="AG423" s="262">
        <v>0.35249999999999998</v>
      </c>
      <c r="AH423" s="262">
        <v>0.41625000000000001</v>
      </c>
      <c r="AI423" s="262">
        <v>0.40125</v>
      </c>
      <c r="AJ423" s="262">
        <v>0.36375000000000002</v>
      </c>
      <c r="AK423" s="262">
        <v>0.37875000000000003</v>
      </c>
      <c r="AL423" s="262">
        <v>0.40125</v>
      </c>
      <c r="AM423" s="262">
        <v>0.32250000000000001</v>
      </c>
      <c r="AN423" s="262">
        <v>0.32250000000000001</v>
      </c>
      <c r="AO423" s="262">
        <v>0.47250000000000003</v>
      </c>
      <c r="AP423" s="262">
        <v>0.43499999999999994</v>
      </c>
      <c r="AQ423" s="262">
        <v>0.57750000000000001</v>
      </c>
      <c r="AR423" s="262">
        <v>0.54749999999999999</v>
      </c>
      <c r="AS423" s="262">
        <v>0.54749999999999999</v>
      </c>
      <c r="AT423" s="262">
        <v>0.40500000000000003</v>
      </c>
      <c r="AU423" s="262">
        <v>0.36749999999999999</v>
      </c>
      <c r="AV423" s="262">
        <v>0.35624999999999996</v>
      </c>
      <c r="AW423" s="262">
        <v>0.42749999999999999</v>
      </c>
      <c r="AX423" s="262">
        <v>0.34125</v>
      </c>
      <c r="AY423" s="262">
        <v>0.42749999999999999</v>
      </c>
      <c r="AZ423" s="262">
        <v>0.33374999999999999</v>
      </c>
      <c r="BA423" s="262">
        <v>0.3075</v>
      </c>
      <c r="BB423" s="262">
        <v>0.16125</v>
      </c>
      <c r="BC423" s="262">
        <v>0.25125000000000003</v>
      </c>
      <c r="BD423" s="262">
        <v>0.27374999999999999</v>
      </c>
      <c r="BE423" s="262">
        <v>0.255</v>
      </c>
      <c r="BF423" s="262">
        <v>0.36375000000000002</v>
      </c>
      <c r="BG423" s="262">
        <v>0.41625000000000001</v>
      </c>
      <c r="BH423" s="262">
        <v>0.35624999999999996</v>
      </c>
      <c r="BI423" s="262">
        <v>0.35624999999999996</v>
      </c>
      <c r="BJ423" s="262">
        <v>0.35624999999999996</v>
      </c>
      <c r="BK423" s="262">
        <v>0.40875000000000006</v>
      </c>
      <c r="BL423" s="262">
        <v>0.35624999999999996</v>
      </c>
      <c r="BM423" s="262">
        <v>0.35624999999999996</v>
      </c>
      <c r="BN423" s="262">
        <v>0.37124999999999997</v>
      </c>
      <c r="BO423" s="262">
        <v>0.32250000000000001</v>
      </c>
      <c r="BP423" s="262">
        <v>0.25874999999999998</v>
      </c>
    </row>
    <row r="424" spans="2:68" x14ac:dyDescent="0.25">
      <c r="B424" s="261"/>
      <c r="C424" t="s">
        <v>873</v>
      </c>
      <c r="D424" s="255">
        <f t="shared" si="33"/>
        <v>0.11161779214684257</v>
      </c>
      <c r="E424" s="260">
        <f t="shared" ref="E424:E487" si="37">SUMPRODUCT($J$2:$BP$2,J424:BP424)</f>
        <v>2140.4944</v>
      </c>
      <c r="F424" s="255">
        <f t="shared" si="34"/>
        <v>0.11053343221080737</v>
      </c>
      <c r="G424" s="260">
        <f t="shared" ref="G424:G487" si="38">SUMPRODUCT($J$3:$BP$3,J424:BP424)</f>
        <v>5720690.944099999</v>
      </c>
      <c r="H424" s="255">
        <f t="shared" si="35"/>
        <v>-2.6062766816747955E-2</v>
      </c>
      <c r="I424" s="260">
        <f t="shared" si="36"/>
        <v>100.9810243962814</v>
      </c>
      <c r="J424" s="262">
        <v>0</v>
      </c>
      <c r="K424" s="262">
        <v>0.1056</v>
      </c>
      <c r="L424" s="262">
        <v>0.1056</v>
      </c>
      <c r="M424" s="262">
        <v>9.1299999999999992E-2</v>
      </c>
      <c r="N424" s="262">
        <v>0.12210000000000001</v>
      </c>
      <c r="O424" s="262">
        <v>0.1331</v>
      </c>
      <c r="P424" s="262">
        <v>0.12210000000000001</v>
      </c>
      <c r="Q424" s="262">
        <v>0.16059999999999999</v>
      </c>
      <c r="R424" s="262">
        <v>0.12210000000000001</v>
      </c>
      <c r="S424" s="262">
        <v>6.7099999999999993E-2</v>
      </c>
      <c r="T424" s="262">
        <v>7.8100000000000003E-2</v>
      </c>
      <c r="U424" s="262">
        <v>7.2599999999999998E-2</v>
      </c>
      <c r="V424" s="262">
        <v>7.6999999999999999E-2</v>
      </c>
      <c r="W424" s="262">
        <v>0.15509999999999999</v>
      </c>
      <c r="X424" s="262">
        <v>0.24200000000000002</v>
      </c>
      <c r="Y424" s="262">
        <v>0.18920000000000001</v>
      </c>
      <c r="Z424" s="262">
        <v>0.18920000000000001</v>
      </c>
      <c r="AA424" s="262">
        <v>0.17820000000000003</v>
      </c>
      <c r="AB424" s="262">
        <v>0.17820000000000003</v>
      </c>
      <c r="AC424" s="262">
        <v>0.17820000000000003</v>
      </c>
      <c r="AD424" s="262">
        <v>7.2599999999999998E-2</v>
      </c>
      <c r="AE424" s="262">
        <v>7.9199999999999993E-2</v>
      </c>
      <c r="AF424" s="262">
        <v>6.1600000000000009E-2</v>
      </c>
      <c r="AG424" s="262">
        <v>0.1265</v>
      </c>
      <c r="AH424" s="262">
        <v>0.17600000000000002</v>
      </c>
      <c r="AI424" s="262">
        <v>0.1265</v>
      </c>
      <c r="AJ424" s="262">
        <v>0.1045</v>
      </c>
      <c r="AK424" s="262">
        <v>0.1386</v>
      </c>
      <c r="AL424" s="262">
        <v>0.1111</v>
      </c>
      <c r="AM424" s="262">
        <v>6.8199999999999997E-2</v>
      </c>
      <c r="AN424" s="262">
        <v>8.9100000000000013E-2</v>
      </c>
      <c r="AO424" s="262">
        <v>0.1925</v>
      </c>
      <c r="AP424" s="262">
        <v>0.11550000000000001</v>
      </c>
      <c r="AQ424" s="262">
        <v>0.1595</v>
      </c>
      <c r="AR424" s="262">
        <v>0.1595</v>
      </c>
      <c r="AS424" s="262">
        <v>0.16170000000000001</v>
      </c>
      <c r="AT424" s="262">
        <v>0.15620000000000001</v>
      </c>
      <c r="AU424" s="262">
        <v>0.1056</v>
      </c>
      <c r="AV424" s="262">
        <v>0.1056</v>
      </c>
      <c r="AW424" s="262">
        <v>0.1056</v>
      </c>
      <c r="AX424" s="262">
        <v>9.0199999999999989E-2</v>
      </c>
      <c r="AY424" s="262">
        <v>0.10779999999999999</v>
      </c>
      <c r="AZ424" s="262">
        <v>9.0199999999999989E-2</v>
      </c>
      <c r="BA424" s="262">
        <v>6.4899999999999999E-2</v>
      </c>
      <c r="BB424" s="262">
        <v>3.9599999999999996E-2</v>
      </c>
      <c r="BC424" s="262">
        <v>4.8399999999999999E-2</v>
      </c>
      <c r="BD424" s="262">
        <v>6.6000000000000003E-2</v>
      </c>
      <c r="BE424" s="262">
        <v>6.3799999999999996E-2</v>
      </c>
      <c r="BF424" s="262">
        <v>0.14080000000000001</v>
      </c>
      <c r="BG424" s="262">
        <v>9.9000000000000005E-2</v>
      </c>
      <c r="BH424" s="262">
        <v>7.4800000000000005E-2</v>
      </c>
      <c r="BI424" s="262">
        <v>8.9100000000000013E-2</v>
      </c>
      <c r="BJ424" s="262">
        <v>0.15509999999999999</v>
      </c>
      <c r="BK424" s="262">
        <v>0.10010000000000001</v>
      </c>
      <c r="BL424" s="262">
        <v>0.10010000000000001</v>
      </c>
      <c r="BM424" s="262">
        <v>9.1299999999999992E-2</v>
      </c>
      <c r="BN424" s="262">
        <v>7.0400000000000004E-2</v>
      </c>
      <c r="BO424" s="262">
        <v>8.4699999999999998E-2</v>
      </c>
      <c r="BP424" s="262">
        <v>8.4699999999999998E-2</v>
      </c>
    </row>
    <row r="425" spans="2:68" x14ac:dyDescent="0.25">
      <c r="B425" s="261"/>
      <c r="C425" t="s">
        <v>874</v>
      </c>
      <c r="D425" s="255">
        <f t="shared" si="33"/>
        <v>0.20096860614277515</v>
      </c>
      <c r="E425" s="260">
        <f t="shared" si="37"/>
        <v>3853.9749599999991</v>
      </c>
      <c r="F425" s="255">
        <f t="shared" si="34"/>
        <v>0.19999978852291456</v>
      </c>
      <c r="G425" s="260">
        <f t="shared" si="38"/>
        <v>10351049.05494</v>
      </c>
      <c r="H425" s="255">
        <f t="shared" si="35"/>
        <v>-2.4211065532847866E-3</v>
      </c>
      <c r="I425" s="260">
        <f t="shared" si="36"/>
        <v>100.48440932213765</v>
      </c>
      <c r="J425" s="262">
        <v>0</v>
      </c>
      <c r="K425" s="262">
        <v>0.19602</v>
      </c>
      <c r="L425" s="262">
        <v>0.19602</v>
      </c>
      <c r="M425" s="262">
        <v>0.18216000000000002</v>
      </c>
      <c r="N425" s="262">
        <v>0.21582000000000004</v>
      </c>
      <c r="O425" s="262">
        <v>0.24948000000000001</v>
      </c>
      <c r="P425" s="262">
        <v>0.21582000000000004</v>
      </c>
      <c r="Q425" s="262">
        <v>0.22572</v>
      </c>
      <c r="R425" s="262">
        <v>0.21582000000000004</v>
      </c>
      <c r="S425" s="262">
        <v>0.15444000000000002</v>
      </c>
      <c r="T425" s="262">
        <v>0.16830000000000001</v>
      </c>
      <c r="U425" s="262">
        <v>0.13464000000000001</v>
      </c>
      <c r="V425" s="262">
        <v>0.22769999999999999</v>
      </c>
      <c r="W425" s="262">
        <v>0.27917999999999998</v>
      </c>
      <c r="X425" s="262">
        <v>0.30096000000000001</v>
      </c>
      <c r="Y425" s="262">
        <v>0.31878000000000001</v>
      </c>
      <c r="Z425" s="262">
        <v>0.28710000000000002</v>
      </c>
      <c r="AA425" s="262">
        <v>0.28116000000000002</v>
      </c>
      <c r="AB425" s="262">
        <v>0.28116000000000002</v>
      </c>
      <c r="AC425" s="262">
        <v>0.28116000000000002</v>
      </c>
      <c r="AD425" s="262">
        <v>0.16433999999999999</v>
      </c>
      <c r="AE425" s="262">
        <v>0.14652000000000001</v>
      </c>
      <c r="AF425" s="262">
        <v>0.12672</v>
      </c>
      <c r="AG425" s="262">
        <v>0.21186000000000002</v>
      </c>
      <c r="AH425" s="262">
        <v>0.20196</v>
      </c>
      <c r="AI425" s="262">
        <v>0.20196</v>
      </c>
      <c r="AJ425" s="262">
        <v>0.19998000000000002</v>
      </c>
      <c r="AK425" s="262">
        <v>0.21384000000000003</v>
      </c>
      <c r="AL425" s="262">
        <v>0.21780000000000002</v>
      </c>
      <c r="AM425" s="262">
        <v>0.13068000000000002</v>
      </c>
      <c r="AN425" s="262">
        <v>0.15444000000000002</v>
      </c>
      <c r="AO425" s="262">
        <v>0.25344</v>
      </c>
      <c r="AP425" s="262">
        <v>0.22572</v>
      </c>
      <c r="AQ425" s="262">
        <v>0.22968</v>
      </c>
      <c r="AR425" s="262">
        <v>0.25938</v>
      </c>
      <c r="AS425" s="262">
        <v>0.28908</v>
      </c>
      <c r="AT425" s="262">
        <v>0.2475</v>
      </c>
      <c r="AU425" s="262">
        <v>0.20394000000000001</v>
      </c>
      <c r="AV425" s="262">
        <v>0.18018000000000001</v>
      </c>
      <c r="AW425" s="262">
        <v>0.24354000000000001</v>
      </c>
      <c r="AX425" s="262">
        <v>0.16433999999999999</v>
      </c>
      <c r="AY425" s="262">
        <v>0.20988000000000001</v>
      </c>
      <c r="AZ425" s="262">
        <v>0.17820000000000003</v>
      </c>
      <c r="BA425" s="262">
        <v>0.15048</v>
      </c>
      <c r="BB425" s="262">
        <v>9.3060000000000004E-2</v>
      </c>
      <c r="BC425" s="262">
        <v>0.10098</v>
      </c>
      <c r="BD425" s="262">
        <v>0.14454</v>
      </c>
      <c r="BE425" s="262">
        <v>0.13464000000000001</v>
      </c>
      <c r="BF425" s="262">
        <v>0.22968</v>
      </c>
      <c r="BG425" s="262">
        <v>0.19008</v>
      </c>
      <c r="BH425" s="262">
        <v>0.17424000000000001</v>
      </c>
      <c r="BI425" s="262">
        <v>0.18414000000000003</v>
      </c>
      <c r="BJ425" s="262">
        <v>0.22373999999999999</v>
      </c>
      <c r="BK425" s="262">
        <v>0.30294000000000004</v>
      </c>
      <c r="BL425" s="262">
        <v>0.18216000000000002</v>
      </c>
      <c r="BM425" s="262">
        <v>0.20196</v>
      </c>
      <c r="BN425" s="262">
        <v>0.17424000000000001</v>
      </c>
      <c r="BO425" s="262">
        <v>0.17622000000000002</v>
      </c>
      <c r="BP425" s="262">
        <v>0.13464000000000001</v>
      </c>
    </row>
    <row r="426" spans="2:68" x14ac:dyDescent="0.25">
      <c r="B426" s="261"/>
      <c r="C426" t="s">
        <v>875</v>
      </c>
      <c r="D426" s="255">
        <f t="shared" si="33"/>
        <v>9.0412573916670985E-2</v>
      </c>
      <c r="E426" s="260">
        <f t="shared" si="37"/>
        <v>1733.8419299999996</v>
      </c>
      <c r="F426" s="255">
        <f t="shared" si="34"/>
        <v>8.9655059211713573E-2</v>
      </c>
      <c r="G426" s="260">
        <f t="shared" si="38"/>
        <v>4640124.4860199997</v>
      </c>
      <c r="H426" s="255">
        <f t="shared" si="35"/>
        <v>-7.6257907377539291E-2</v>
      </c>
      <c r="I426" s="260">
        <f t="shared" si="36"/>
        <v>100.84492131466736</v>
      </c>
      <c r="J426" s="262">
        <v>0</v>
      </c>
      <c r="K426" s="262">
        <v>0.11036</v>
      </c>
      <c r="L426" s="262">
        <v>8.5439999999999988E-2</v>
      </c>
      <c r="M426" s="262">
        <v>4.895E-2</v>
      </c>
      <c r="N426" s="262">
        <v>0.11748</v>
      </c>
      <c r="O426" s="262">
        <v>0.10412999999999999</v>
      </c>
      <c r="P426" s="262">
        <v>0.10056999999999998</v>
      </c>
      <c r="Q426" s="262">
        <v>9.7009999999999999E-2</v>
      </c>
      <c r="R426" s="262">
        <v>0.13261000000000001</v>
      </c>
      <c r="S426" s="262">
        <v>5.4289999999999998E-2</v>
      </c>
      <c r="T426" s="262">
        <v>7.8320000000000001E-2</v>
      </c>
      <c r="U426" s="262">
        <v>4.9840000000000002E-2</v>
      </c>
      <c r="V426" s="262">
        <v>6.5860000000000002E-2</v>
      </c>
      <c r="W426" s="262">
        <v>0.13705999999999999</v>
      </c>
      <c r="X426" s="262">
        <v>0.19134999999999999</v>
      </c>
      <c r="Y426" s="262">
        <v>0.20380999999999999</v>
      </c>
      <c r="Z426" s="262">
        <v>0.17354999999999998</v>
      </c>
      <c r="AA426" s="262">
        <v>0.12104000000000001</v>
      </c>
      <c r="AB426" s="262">
        <v>0.15575</v>
      </c>
      <c r="AC426" s="262">
        <v>0.15575</v>
      </c>
      <c r="AD426" s="262">
        <v>5.6959999999999997E-2</v>
      </c>
      <c r="AE426" s="262">
        <v>4.895E-2</v>
      </c>
      <c r="AF426" s="262">
        <v>5.6959999999999997E-2</v>
      </c>
      <c r="AG426" s="262">
        <v>8.8999999999999996E-2</v>
      </c>
      <c r="AH426" s="262">
        <v>0.12637999999999999</v>
      </c>
      <c r="AI426" s="262">
        <v>8.8999999999999996E-2</v>
      </c>
      <c r="AJ426" s="262">
        <v>8.7219999999999992E-2</v>
      </c>
      <c r="AK426" s="262">
        <v>9.5229999999999995E-2</v>
      </c>
      <c r="AL426" s="262">
        <v>8.7219999999999992E-2</v>
      </c>
      <c r="AM426" s="262">
        <v>4.9840000000000002E-2</v>
      </c>
      <c r="AN426" s="262">
        <v>8.8999999999999996E-2</v>
      </c>
      <c r="AO426" s="262">
        <v>0.12193000000000001</v>
      </c>
      <c r="AP426" s="262">
        <v>9.5229999999999995E-2</v>
      </c>
      <c r="AQ426" s="262">
        <v>0.10590999999999999</v>
      </c>
      <c r="AR426" s="262">
        <v>0.13616999999999999</v>
      </c>
      <c r="AS426" s="262">
        <v>0.10947</v>
      </c>
      <c r="AT426" s="262">
        <v>6.4079999999999998E-2</v>
      </c>
      <c r="AU426" s="262">
        <v>7.5649999999999995E-2</v>
      </c>
      <c r="AV426" s="262">
        <v>6.0520000000000004E-2</v>
      </c>
      <c r="AW426" s="262">
        <v>0.11036</v>
      </c>
      <c r="AX426" s="262">
        <v>7.4759999999999993E-2</v>
      </c>
      <c r="AY426" s="262">
        <v>8.632999999999999E-2</v>
      </c>
      <c r="AZ426" s="262">
        <v>8.9889999999999998E-2</v>
      </c>
      <c r="BA426" s="262">
        <v>5.4289999999999998E-2</v>
      </c>
      <c r="BB426" s="262">
        <v>4.895E-2</v>
      </c>
      <c r="BC426" s="262">
        <v>5.2509999999999994E-2</v>
      </c>
      <c r="BD426" s="262">
        <v>5.2509999999999994E-2</v>
      </c>
      <c r="BE426" s="262">
        <v>4.0939999999999997E-2</v>
      </c>
      <c r="BF426" s="262">
        <v>7.2090000000000001E-2</v>
      </c>
      <c r="BG426" s="262">
        <v>8.8999999999999996E-2</v>
      </c>
      <c r="BH426" s="262">
        <v>5.9630000000000002E-2</v>
      </c>
      <c r="BI426" s="262">
        <v>0.10056999999999998</v>
      </c>
      <c r="BJ426" s="262">
        <v>0.14151</v>
      </c>
      <c r="BK426" s="262">
        <v>0.10590999999999999</v>
      </c>
      <c r="BL426" s="262">
        <v>0.10590999999999999</v>
      </c>
      <c r="BM426" s="262">
        <v>0.10412999999999999</v>
      </c>
      <c r="BN426" s="262">
        <v>8.7219999999999992E-2</v>
      </c>
      <c r="BO426" s="262">
        <v>8.632999999999999E-2</v>
      </c>
      <c r="BP426" s="262">
        <v>8.7219999999999992E-2</v>
      </c>
    </row>
    <row r="427" spans="2:68" x14ac:dyDescent="0.25">
      <c r="B427" s="261"/>
      <c r="C427" t="s">
        <v>876</v>
      </c>
      <c r="D427" s="255">
        <f t="shared" si="33"/>
        <v>0.11110922302758511</v>
      </c>
      <c r="E427" s="260">
        <f t="shared" si="37"/>
        <v>2130.7415699999997</v>
      </c>
      <c r="F427" s="255">
        <f t="shared" si="34"/>
        <v>0.11258724588902007</v>
      </c>
      <c r="G427" s="260">
        <f t="shared" si="38"/>
        <v>5826986.6871600002</v>
      </c>
      <c r="H427" s="255">
        <f t="shared" si="35"/>
        <v>-0.15834623046829124</v>
      </c>
      <c r="I427" s="260">
        <f t="shared" si="36"/>
        <v>98.687219986807492</v>
      </c>
      <c r="J427" s="262">
        <v>0</v>
      </c>
      <c r="K427" s="262">
        <v>0.31413000000000002</v>
      </c>
      <c r="L427" s="262">
        <v>0.12875999999999999</v>
      </c>
      <c r="M427" s="262">
        <v>0.111</v>
      </c>
      <c r="N427" s="262">
        <v>0.15428999999999998</v>
      </c>
      <c r="O427" s="262">
        <v>0.12653999999999999</v>
      </c>
      <c r="P427" s="262">
        <v>0.13875000000000001</v>
      </c>
      <c r="Q427" s="262">
        <v>0.12653999999999999</v>
      </c>
      <c r="R427" s="262">
        <v>0.14208000000000001</v>
      </c>
      <c r="S427" s="262">
        <v>7.1040000000000006E-2</v>
      </c>
      <c r="T427" s="262">
        <v>8.3250000000000005E-2</v>
      </c>
      <c r="U427" s="262">
        <v>7.6589999999999991E-2</v>
      </c>
      <c r="V427" s="262">
        <v>8.5470000000000004E-2</v>
      </c>
      <c r="W427" s="262">
        <v>0.13986000000000001</v>
      </c>
      <c r="X427" s="262">
        <v>0.17205000000000001</v>
      </c>
      <c r="Y427" s="262">
        <v>0.15428999999999998</v>
      </c>
      <c r="Z427" s="262">
        <v>0.15539999999999998</v>
      </c>
      <c r="AA427" s="262">
        <v>0.14652000000000001</v>
      </c>
      <c r="AB427" s="262">
        <v>0.14652000000000001</v>
      </c>
      <c r="AC427" s="262">
        <v>0.14652000000000001</v>
      </c>
      <c r="AD427" s="262">
        <v>9.4350000000000003E-2</v>
      </c>
      <c r="AE427" s="262">
        <v>9.8790000000000003E-2</v>
      </c>
      <c r="AF427" s="262">
        <v>9.8790000000000003E-2</v>
      </c>
      <c r="AG427" s="262">
        <v>0.11655</v>
      </c>
      <c r="AH427" s="262">
        <v>0.15539999999999998</v>
      </c>
      <c r="AI427" s="262">
        <v>0.11211</v>
      </c>
      <c r="AJ427" s="262">
        <v>0.10989</v>
      </c>
      <c r="AK427" s="262">
        <v>0.12321000000000001</v>
      </c>
      <c r="AL427" s="262">
        <v>0.10989</v>
      </c>
      <c r="AM427" s="262">
        <v>7.9920000000000005E-2</v>
      </c>
      <c r="AN427" s="262">
        <v>9.5460000000000003E-2</v>
      </c>
      <c r="AO427" s="262">
        <v>0.15428999999999998</v>
      </c>
      <c r="AP427" s="262">
        <v>0.10545</v>
      </c>
      <c r="AQ427" s="262">
        <v>0.16206000000000001</v>
      </c>
      <c r="AR427" s="262">
        <v>0.16206000000000001</v>
      </c>
      <c r="AS427" s="262">
        <v>0.17871000000000001</v>
      </c>
      <c r="AT427" s="262">
        <v>9.9900000000000003E-2</v>
      </c>
      <c r="AU427" s="262">
        <v>0.10434</v>
      </c>
      <c r="AV427" s="262">
        <v>9.9900000000000003E-2</v>
      </c>
      <c r="AW427" s="262">
        <v>0.10101</v>
      </c>
      <c r="AX427" s="262">
        <v>9.6570000000000003E-2</v>
      </c>
      <c r="AY427" s="262">
        <v>0.10878</v>
      </c>
      <c r="AZ427" s="262">
        <v>9.6570000000000003E-2</v>
      </c>
      <c r="BA427" s="262">
        <v>7.8809999999999991E-2</v>
      </c>
      <c r="BB427" s="262">
        <v>5.883E-2</v>
      </c>
      <c r="BC427" s="262">
        <v>8.9910000000000004E-2</v>
      </c>
      <c r="BD427" s="262">
        <v>7.5480000000000005E-2</v>
      </c>
      <c r="BE427" s="262">
        <v>7.5480000000000005E-2</v>
      </c>
      <c r="BF427" s="262">
        <v>0.10989</v>
      </c>
      <c r="BG427" s="262">
        <v>0.10989</v>
      </c>
      <c r="BH427" s="262">
        <v>0.10989</v>
      </c>
      <c r="BI427" s="262">
        <v>0.11877000000000001</v>
      </c>
      <c r="BJ427" s="262">
        <v>0.13430999999999998</v>
      </c>
      <c r="BK427" s="262">
        <v>0.11877000000000001</v>
      </c>
      <c r="BL427" s="262">
        <v>0.11544</v>
      </c>
      <c r="BM427" s="262">
        <v>0.11877000000000001</v>
      </c>
      <c r="BN427" s="262">
        <v>9.8790000000000003E-2</v>
      </c>
      <c r="BO427" s="262">
        <v>9.8790000000000003E-2</v>
      </c>
      <c r="BP427" s="262">
        <v>8.1030000000000005E-2</v>
      </c>
    </row>
    <row r="428" spans="2:68" x14ac:dyDescent="0.25">
      <c r="B428" s="261"/>
      <c r="C428" t="s">
        <v>877</v>
      </c>
      <c r="D428" s="255">
        <f t="shared" si="33"/>
        <v>0.31088229024352088</v>
      </c>
      <c r="E428" s="260">
        <f t="shared" si="37"/>
        <v>5961.7896799999999</v>
      </c>
      <c r="F428" s="255">
        <f t="shared" si="34"/>
        <v>0.31405906079338741</v>
      </c>
      <c r="G428" s="260">
        <f t="shared" si="38"/>
        <v>16254220.909080004</v>
      </c>
      <c r="H428" s="255">
        <f t="shared" si="35"/>
        <v>-0.10652941425332828</v>
      </c>
      <c r="I428" s="260">
        <f t="shared" si="36"/>
        <v>98.988479892335761</v>
      </c>
      <c r="J428" s="262">
        <v>0</v>
      </c>
      <c r="K428" s="262">
        <v>0.65912000000000004</v>
      </c>
      <c r="L428" s="262">
        <v>0.37575999999999998</v>
      </c>
      <c r="M428" s="262">
        <v>0.32031999999999999</v>
      </c>
      <c r="N428" s="262">
        <v>0.36959999999999998</v>
      </c>
      <c r="O428" s="262">
        <v>0.34188000000000002</v>
      </c>
      <c r="P428" s="262">
        <v>0.32340000000000002</v>
      </c>
      <c r="Q428" s="262">
        <v>0.33572000000000002</v>
      </c>
      <c r="R428" s="262">
        <v>0.33572000000000002</v>
      </c>
      <c r="S428" s="262">
        <v>0.2772</v>
      </c>
      <c r="T428" s="262">
        <v>0.29568</v>
      </c>
      <c r="U428" s="262">
        <v>0.22791999999999998</v>
      </c>
      <c r="V428" s="262">
        <v>0.2772</v>
      </c>
      <c r="W428" s="262">
        <v>0.33263999999999999</v>
      </c>
      <c r="X428" s="262">
        <v>0.38191999999999998</v>
      </c>
      <c r="Y428" s="262">
        <v>0.38191999999999998</v>
      </c>
      <c r="Z428" s="262">
        <v>0.40964</v>
      </c>
      <c r="AA428" s="262">
        <v>0.40040000000000003</v>
      </c>
      <c r="AB428" s="262">
        <v>0.37884000000000001</v>
      </c>
      <c r="AC428" s="262">
        <v>0.38500000000000001</v>
      </c>
      <c r="AD428" s="262">
        <v>0.25872000000000001</v>
      </c>
      <c r="AE428" s="262">
        <v>0.27104</v>
      </c>
      <c r="AF428" s="262">
        <v>0.21251999999999999</v>
      </c>
      <c r="AG428" s="262">
        <v>0.33572000000000002</v>
      </c>
      <c r="AH428" s="262">
        <v>0.33572000000000002</v>
      </c>
      <c r="AI428" s="262">
        <v>0.34496000000000004</v>
      </c>
      <c r="AJ428" s="262">
        <v>0.32031999999999999</v>
      </c>
      <c r="AK428" s="262">
        <v>0.34803999999999996</v>
      </c>
      <c r="AL428" s="262">
        <v>0.32340000000000002</v>
      </c>
      <c r="AM428" s="262">
        <v>0.22175999999999998</v>
      </c>
      <c r="AN428" s="262">
        <v>0.22175999999999998</v>
      </c>
      <c r="AO428" s="262">
        <v>0.32956000000000002</v>
      </c>
      <c r="AP428" s="262">
        <v>0.32956000000000002</v>
      </c>
      <c r="AQ428" s="262">
        <v>0.51435999999999993</v>
      </c>
      <c r="AR428" s="262">
        <v>0.57904</v>
      </c>
      <c r="AS428" s="262">
        <v>0.49896000000000001</v>
      </c>
      <c r="AT428" s="262">
        <v>0.32647999999999999</v>
      </c>
      <c r="AU428" s="262">
        <v>0.31724000000000002</v>
      </c>
      <c r="AV428" s="262">
        <v>0.29875999999999997</v>
      </c>
      <c r="AW428" s="262">
        <v>0.43119999999999997</v>
      </c>
      <c r="AX428" s="262">
        <v>0.24948000000000001</v>
      </c>
      <c r="AY428" s="262">
        <v>0.33880000000000005</v>
      </c>
      <c r="AZ428" s="262">
        <v>0.28644000000000003</v>
      </c>
      <c r="BA428" s="262">
        <v>0.26795999999999998</v>
      </c>
      <c r="BB428" s="262">
        <v>0.12628</v>
      </c>
      <c r="BC428" s="262">
        <v>0.19095999999999999</v>
      </c>
      <c r="BD428" s="262">
        <v>0.19095999999999999</v>
      </c>
      <c r="BE428" s="262">
        <v>0.21251999999999999</v>
      </c>
      <c r="BF428" s="262">
        <v>0.29875999999999997</v>
      </c>
      <c r="BG428" s="262">
        <v>0.33572000000000002</v>
      </c>
      <c r="BH428" s="262">
        <v>0.28952</v>
      </c>
      <c r="BI428" s="262">
        <v>0.31415999999999999</v>
      </c>
      <c r="BJ428" s="262">
        <v>0.308</v>
      </c>
      <c r="BK428" s="262">
        <v>0.41272000000000003</v>
      </c>
      <c r="BL428" s="262">
        <v>0.35111999999999999</v>
      </c>
      <c r="BM428" s="262">
        <v>0.29259999999999997</v>
      </c>
      <c r="BN428" s="262">
        <v>0.28336</v>
      </c>
      <c r="BO428" s="262">
        <v>0.25872000000000001</v>
      </c>
      <c r="BP428" s="262">
        <v>0.22791999999999998</v>
      </c>
    </row>
    <row r="429" spans="2:68" x14ac:dyDescent="0.25">
      <c r="B429" s="261"/>
      <c r="C429" t="s">
        <v>878</v>
      </c>
      <c r="D429" s="255">
        <f t="shared" ref="D429:D492" si="39">SUMPRODUCT($J$2:$BP$2,J429:BP429)/$I$2</f>
        <v>0.25341874224331223</v>
      </c>
      <c r="E429" s="260">
        <f t="shared" si="37"/>
        <v>4859.8112199999987</v>
      </c>
      <c r="F429" s="255">
        <f t="shared" ref="F429:F492" si="40">SUMPRODUCT($J$3:$BP$3,J429:BP429)/$I$3</f>
        <v>0.25791458438169612</v>
      </c>
      <c r="G429" s="260">
        <f t="shared" si="38"/>
        <v>13348446.689049996</v>
      </c>
      <c r="H429" s="255">
        <f t="shared" ref="H429:H492" si="41">CORREL($J$4:$BP$4,J429:BP429)</f>
        <v>-0.14648728151790125</v>
      </c>
      <c r="I429" s="260">
        <f t="shared" ref="I429:I492" si="42">D429/F429*100</f>
        <v>98.2568484255507</v>
      </c>
      <c r="J429" s="262">
        <v>0</v>
      </c>
      <c r="K429" s="262">
        <v>0.40227000000000002</v>
      </c>
      <c r="L429" s="262">
        <v>0.31625000000000003</v>
      </c>
      <c r="M429" s="262">
        <v>0.25806000000000001</v>
      </c>
      <c r="N429" s="262">
        <v>0.30865999999999999</v>
      </c>
      <c r="O429" s="262">
        <v>0.29853999999999997</v>
      </c>
      <c r="P429" s="262">
        <v>0.29853999999999997</v>
      </c>
      <c r="Q429" s="262">
        <v>0.31119000000000002</v>
      </c>
      <c r="R429" s="262">
        <v>0.34661000000000003</v>
      </c>
      <c r="S429" s="262">
        <v>0.21758</v>
      </c>
      <c r="T429" s="262">
        <v>0.25047000000000003</v>
      </c>
      <c r="U429" s="262">
        <v>0.19228000000000001</v>
      </c>
      <c r="V429" s="262">
        <v>0.27324000000000004</v>
      </c>
      <c r="W429" s="262">
        <v>0.33143</v>
      </c>
      <c r="X429" s="262">
        <v>0.38202999999999998</v>
      </c>
      <c r="Y429" s="262">
        <v>0.47563999999999995</v>
      </c>
      <c r="Z429" s="262">
        <v>0.38202999999999998</v>
      </c>
      <c r="AA429" s="262">
        <v>0.36431999999999998</v>
      </c>
      <c r="AB429" s="262">
        <v>0.36179</v>
      </c>
      <c r="AC429" s="262">
        <v>0.3795</v>
      </c>
      <c r="AD429" s="262">
        <v>0.17709999999999998</v>
      </c>
      <c r="AE429" s="262">
        <v>0.17709999999999998</v>
      </c>
      <c r="AF429" s="262">
        <v>0.16445000000000001</v>
      </c>
      <c r="AG429" s="262">
        <v>0.26565</v>
      </c>
      <c r="AH429" s="262">
        <v>0.28588999999999998</v>
      </c>
      <c r="AI429" s="262">
        <v>0.253</v>
      </c>
      <c r="AJ429" s="262">
        <v>0.22517000000000001</v>
      </c>
      <c r="AK429" s="262">
        <v>0.253</v>
      </c>
      <c r="AL429" s="262">
        <v>0.28083000000000002</v>
      </c>
      <c r="AM429" s="262">
        <v>0.16951000000000002</v>
      </c>
      <c r="AN429" s="262">
        <v>0.26818000000000003</v>
      </c>
      <c r="AO429" s="262">
        <v>0.31878000000000001</v>
      </c>
      <c r="AP429" s="262">
        <v>0.30865999999999999</v>
      </c>
      <c r="AQ429" s="262">
        <v>0.40733000000000003</v>
      </c>
      <c r="AR429" s="262">
        <v>0.42503999999999997</v>
      </c>
      <c r="AS429" s="262">
        <v>0.36937999999999999</v>
      </c>
      <c r="AT429" s="262">
        <v>0.29601</v>
      </c>
      <c r="AU429" s="262">
        <v>0.22770000000000001</v>
      </c>
      <c r="AV429" s="262">
        <v>0.21251999999999999</v>
      </c>
      <c r="AW429" s="262">
        <v>0.27577000000000002</v>
      </c>
      <c r="AX429" s="262">
        <v>0.21251999999999999</v>
      </c>
      <c r="AY429" s="262">
        <v>0.24034999999999998</v>
      </c>
      <c r="AZ429" s="262">
        <v>0.21251999999999999</v>
      </c>
      <c r="BA429" s="262">
        <v>0.17709999999999998</v>
      </c>
      <c r="BB429" s="262">
        <v>0.12397</v>
      </c>
      <c r="BC429" s="262">
        <v>0.10625999999999999</v>
      </c>
      <c r="BD429" s="262">
        <v>0.15432999999999999</v>
      </c>
      <c r="BE429" s="262">
        <v>0.15432999999999999</v>
      </c>
      <c r="BF429" s="262">
        <v>0.26818000000000003</v>
      </c>
      <c r="BG429" s="262">
        <v>0.30865999999999999</v>
      </c>
      <c r="BH429" s="262">
        <v>0.24540999999999999</v>
      </c>
      <c r="BI429" s="262">
        <v>0.24540999999999999</v>
      </c>
      <c r="BJ429" s="262">
        <v>0.27830000000000005</v>
      </c>
      <c r="BK429" s="262">
        <v>0.30865999999999999</v>
      </c>
      <c r="BL429" s="262">
        <v>0.23023000000000002</v>
      </c>
      <c r="BM429" s="262">
        <v>0.23276000000000002</v>
      </c>
      <c r="BN429" s="262">
        <v>0.20240000000000002</v>
      </c>
      <c r="BO429" s="262">
        <v>0.19481000000000001</v>
      </c>
      <c r="BP429" s="262">
        <v>0.16951000000000002</v>
      </c>
    </row>
    <row r="430" spans="2:68" x14ac:dyDescent="0.25">
      <c r="B430" s="261"/>
      <c r="C430" t="s">
        <v>879</v>
      </c>
      <c r="D430" s="255">
        <f t="shared" si="39"/>
        <v>0.13316333733117799</v>
      </c>
      <c r="E430" s="260">
        <f t="shared" si="37"/>
        <v>2553.6733200000003</v>
      </c>
      <c r="F430" s="255">
        <f t="shared" si="40"/>
        <v>0.13312261129507508</v>
      </c>
      <c r="G430" s="260">
        <f t="shared" si="38"/>
        <v>6889800.6843599994</v>
      </c>
      <c r="H430" s="255">
        <f t="shared" si="41"/>
        <v>-8.0894135516577995E-2</v>
      </c>
      <c r="I430" s="260">
        <f t="shared" si="42"/>
        <v>100.03059287652691</v>
      </c>
      <c r="J430" s="262">
        <v>0</v>
      </c>
      <c r="K430" s="262">
        <v>0.20064000000000001</v>
      </c>
      <c r="L430" s="262">
        <v>0.20196</v>
      </c>
      <c r="M430" s="262">
        <v>0.12804000000000001</v>
      </c>
      <c r="N430" s="262">
        <v>0.13068000000000002</v>
      </c>
      <c r="O430" s="262">
        <v>0.13068000000000002</v>
      </c>
      <c r="P430" s="262">
        <v>0.14124</v>
      </c>
      <c r="Q430" s="262">
        <v>0.14388000000000001</v>
      </c>
      <c r="R430" s="262">
        <v>0.13068000000000002</v>
      </c>
      <c r="S430" s="262">
        <v>0.10032000000000001</v>
      </c>
      <c r="T430" s="262">
        <v>9.3719999999999998E-2</v>
      </c>
      <c r="U430" s="262">
        <v>0.10032000000000001</v>
      </c>
      <c r="V430" s="262">
        <v>0.10032000000000001</v>
      </c>
      <c r="W430" s="262">
        <v>0.13068000000000002</v>
      </c>
      <c r="X430" s="262">
        <v>0.19800000000000001</v>
      </c>
      <c r="Y430" s="262">
        <v>0.19800000000000001</v>
      </c>
      <c r="Z430" s="262">
        <v>0.22440000000000002</v>
      </c>
      <c r="AA430" s="262">
        <v>0.19404000000000002</v>
      </c>
      <c r="AB430" s="262">
        <v>0.20856000000000002</v>
      </c>
      <c r="AC430" s="262">
        <v>0.20064000000000001</v>
      </c>
      <c r="AD430" s="262">
        <v>0.11220000000000001</v>
      </c>
      <c r="AE430" s="262">
        <v>0.11220000000000001</v>
      </c>
      <c r="AF430" s="262">
        <v>0.11220000000000001</v>
      </c>
      <c r="AG430" s="262">
        <v>0.12936</v>
      </c>
      <c r="AH430" s="262">
        <v>0.15312000000000001</v>
      </c>
      <c r="AI430" s="262">
        <v>0.12936</v>
      </c>
      <c r="AJ430" s="262">
        <v>0.12936</v>
      </c>
      <c r="AK430" s="262">
        <v>0.12936</v>
      </c>
      <c r="AL430" s="262">
        <v>0.12936</v>
      </c>
      <c r="AM430" s="262">
        <v>9.1079999999999994E-2</v>
      </c>
      <c r="AN430" s="262">
        <v>9.1079999999999994E-2</v>
      </c>
      <c r="AO430" s="262">
        <v>0.22308</v>
      </c>
      <c r="AP430" s="262">
        <v>0.11748</v>
      </c>
      <c r="AQ430" s="262">
        <v>0.18348</v>
      </c>
      <c r="AR430" s="262">
        <v>0.23232</v>
      </c>
      <c r="AS430" s="262">
        <v>0.2772</v>
      </c>
      <c r="AT430" s="262">
        <v>0.12408</v>
      </c>
      <c r="AU430" s="262">
        <v>0.11088000000000001</v>
      </c>
      <c r="AV430" s="262">
        <v>0.12408</v>
      </c>
      <c r="AW430" s="262">
        <v>0.14520000000000002</v>
      </c>
      <c r="AX430" s="262">
        <v>0.11748</v>
      </c>
      <c r="AY430" s="262">
        <v>0.13464000000000001</v>
      </c>
      <c r="AZ430" s="262">
        <v>0.11748</v>
      </c>
      <c r="BA430" s="262">
        <v>9.7680000000000003E-2</v>
      </c>
      <c r="BB430" s="262">
        <v>6.7320000000000005E-2</v>
      </c>
      <c r="BC430" s="262">
        <v>5.9400000000000001E-2</v>
      </c>
      <c r="BD430" s="262">
        <v>9.9000000000000005E-2</v>
      </c>
      <c r="BE430" s="262">
        <v>9.5039999999999999E-2</v>
      </c>
      <c r="BF430" s="262">
        <v>0.13464000000000001</v>
      </c>
      <c r="BG430" s="262">
        <v>0.12672</v>
      </c>
      <c r="BH430" s="262">
        <v>0.10824</v>
      </c>
      <c r="BI430" s="262">
        <v>0.13200000000000001</v>
      </c>
      <c r="BJ430" s="262">
        <v>0.20328000000000002</v>
      </c>
      <c r="BK430" s="262">
        <v>0.18215999999999999</v>
      </c>
      <c r="BL430" s="262">
        <v>0.10296000000000001</v>
      </c>
      <c r="BM430" s="262">
        <v>0.13200000000000001</v>
      </c>
      <c r="BN430" s="262">
        <v>0.14784000000000003</v>
      </c>
      <c r="BO430" s="262">
        <v>8.3159999999999998E-2</v>
      </c>
      <c r="BP430" s="262">
        <v>9.6360000000000001E-2</v>
      </c>
    </row>
    <row r="431" spans="2:68" x14ac:dyDescent="0.25">
      <c r="B431" s="261"/>
      <c r="C431" t="s">
        <v>880</v>
      </c>
      <c r="D431" s="255">
        <f t="shared" si="39"/>
        <v>0.16531697345778798</v>
      </c>
      <c r="E431" s="260">
        <f t="shared" si="37"/>
        <v>3170.2836000000002</v>
      </c>
      <c r="F431" s="255">
        <f t="shared" si="40"/>
        <v>0.16583447921179084</v>
      </c>
      <c r="G431" s="260">
        <f t="shared" si="38"/>
        <v>8582813.2219499983</v>
      </c>
      <c r="H431" s="255">
        <f t="shared" si="41"/>
        <v>-5.4310579919444282E-2</v>
      </c>
      <c r="I431" s="260">
        <f t="shared" si="42"/>
        <v>99.687938385031543</v>
      </c>
      <c r="J431" s="262">
        <v>0</v>
      </c>
      <c r="K431" s="262">
        <v>8.2500000000000004E-2</v>
      </c>
      <c r="L431" s="262">
        <v>0.20625000000000002</v>
      </c>
      <c r="M431" s="262">
        <v>0.14025000000000001</v>
      </c>
      <c r="N431" s="262">
        <v>0.18150000000000002</v>
      </c>
      <c r="O431" s="262">
        <v>0.15015000000000001</v>
      </c>
      <c r="P431" s="262">
        <v>0.15840000000000001</v>
      </c>
      <c r="Q431" s="262">
        <v>0.13694999999999999</v>
      </c>
      <c r="R431" s="262">
        <v>0.16830000000000001</v>
      </c>
      <c r="S431" s="262">
        <v>0.1188</v>
      </c>
      <c r="T431" s="262">
        <v>0.12705</v>
      </c>
      <c r="U431" s="262">
        <v>0.11384999999999999</v>
      </c>
      <c r="V431" s="262">
        <v>0.15345</v>
      </c>
      <c r="W431" s="262">
        <v>0.18315000000000003</v>
      </c>
      <c r="X431" s="262">
        <v>0.34815000000000002</v>
      </c>
      <c r="Y431" s="262">
        <v>0.30525000000000002</v>
      </c>
      <c r="Z431" s="262">
        <v>0.27389999999999998</v>
      </c>
      <c r="AA431" s="262">
        <v>0.24255000000000002</v>
      </c>
      <c r="AB431" s="262">
        <v>0.25905</v>
      </c>
      <c r="AC431" s="262">
        <v>0.27389999999999998</v>
      </c>
      <c r="AD431" s="262">
        <v>0.12375</v>
      </c>
      <c r="AE431" s="262">
        <v>0.1452</v>
      </c>
      <c r="AF431" s="262">
        <v>0.11549999999999999</v>
      </c>
      <c r="AG431" s="262">
        <v>0.16830000000000001</v>
      </c>
      <c r="AH431" s="262">
        <v>0.16830000000000001</v>
      </c>
      <c r="AI431" s="262">
        <v>0.1716</v>
      </c>
      <c r="AJ431" s="262">
        <v>0.16500000000000001</v>
      </c>
      <c r="AK431" s="262">
        <v>0.18480000000000002</v>
      </c>
      <c r="AL431" s="262">
        <v>0.16500000000000001</v>
      </c>
      <c r="AM431" s="262">
        <v>0.10890000000000001</v>
      </c>
      <c r="AN431" s="262">
        <v>0.1188</v>
      </c>
      <c r="AO431" s="262">
        <v>0.23099999999999998</v>
      </c>
      <c r="AP431" s="262">
        <v>0.16665000000000002</v>
      </c>
      <c r="AQ431" s="262">
        <v>0.23594999999999999</v>
      </c>
      <c r="AR431" s="262">
        <v>0.30195000000000005</v>
      </c>
      <c r="AS431" s="262">
        <v>0.23594999999999999</v>
      </c>
      <c r="AT431" s="262">
        <v>0.17490000000000003</v>
      </c>
      <c r="AU431" s="262">
        <v>0.16500000000000001</v>
      </c>
      <c r="AV431" s="262">
        <v>0.15180000000000002</v>
      </c>
      <c r="AW431" s="262">
        <v>0.16830000000000001</v>
      </c>
      <c r="AX431" s="262">
        <v>0.1353</v>
      </c>
      <c r="AY431" s="262">
        <v>0.17490000000000003</v>
      </c>
      <c r="AZ431" s="262">
        <v>0.13365000000000002</v>
      </c>
      <c r="BA431" s="262">
        <v>0.14685000000000001</v>
      </c>
      <c r="BB431" s="262">
        <v>7.425000000000001E-2</v>
      </c>
      <c r="BC431" s="262">
        <v>9.240000000000001E-2</v>
      </c>
      <c r="BD431" s="262">
        <v>0.12540000000000001</v>
      </c>
      <c r="BE431" s="262">
        <v>0.1023</v>
      </c>
      <c r="BF431" s="262">
        <v>0.16500000000000001</v>
      </c>
      <c r="BG431" s="262">
        <v>0.16335</v>
      </c>
      <c r="BH431" s="262">
        <v>0.16335</v>
      </c>
      <c r="BI431" s="262">
        <v>0.16335</v>
      </c>
      <c r="BJ431" s="262">
        <v>0.17325000000000002</v>
      </c>
      <c r="BK431" s="262">
        <v>0.22605000000000003</v>
      </c>
      <c r="BL431" s="262">
        <v>0.16830000000000001</v>
      </c>
      <c r="BM431" s="262">
        <v>0.15840000000000001</v>
      </c>
      <c r="BN431" s="262">
        <v>0.15509999999999999</v>
      </c>
      <c r="BO431" s="262">
        <v>0.15509999999999999</v>
      </c>
      <c r="BP431" s="262">
        <v>0.14685000000000001</v>
      </c>
    </row>
    <row r="432" spans="2:68" x14ac:dyDescent="0.25">
      <c r="B432" s="261"/>
      <c r="C432" t="s">
        <v>881</v>
      </c>
      <c r="D432" s="255">
        <f t="shared" si="39"/>
        <v>8.6864861031443918E-2</v>
      </c>
      <c r="E432" s="260">
        <f t="shared" si="37"/>
        <v>1665.80744</v>
      </c>
      <c r="F432" s="255">
        <f t="shared" si="40"/>
        <v>8.8259145787967591E-2</v>
      </c>
      <c r="G432" s="260">
        <f t="shared" si="38"/>
        <v>4567878.567999999</v>
      </c>
      <c r="H432" s="255">
        <f t="shared" si="41"/>
        <v>-0.170201170123463</v>
      </c>
      <c r="I432" s="260">
        <f t="shared" si="42"/>
        <v>98.420237648942035</v>
      </c>
      <c r="J432" s="262">
        <v>0</v>
      </c>
      <c r="K432" s="262">
        <v>0.13727999999999999</v>
      </c>
      <c r="L432" s="262">
        <v>7.1279999999999996E-2</v>
      </c>
      <c r="M432" s="262">
        <v>8.1839999999999996E-2</v>
      </c>
      <c r="N432" s="262">
        <v>8.1839999999999996E-2</v>
      </c>
      <c r="O432" s="262">
        <v>8.5359999999999991E-2</v>
      </c>
      <c r="P432" s="262">
        <v>7.8320000000000001E-2</v>
      </c>
      <c r="Q432" s="262">
        <v>6.6879999999999995E-2</v>
      </c>
      <c r="R432" s="262">
        <v>8.6239999999999997E-2</v>
      </c>
      <c r="S432" s="262">
        <v>8.1839999999999996E-2</v>
      </c>
      <c r="T432" s="262">
        <v>7.1279999999999996E-2</v>
      </c>
      <c r="U432" s="262">
        <v>8.1839999999999996E-2</v>
      </c>
      <c r="V432" s="262">
        <v>8.3599999999999994E-2</v>
      </c>
      <c r="W432" s="262">
        <v>9.1520000000000004E-2</v>
      </c>
      <c r="X432" s="262">
        <v>0.13552</v>
      </c>
      <c r="Y432" s="262">
        <v>0.15839999999999999</v>
      </c>
      <c r="Z432" s="262">
        <v>0.15664</v>
      </c>
      <c r="AA432" s="262">
        <v>0.1144</v>
      </c>
      <c r="AB432" s="262">
        <v>0.12759999999999999</v>
      </c>
      <c r="AC432" s="262">
        <v>0.12759999999999999</v>
      </c>
      <c r="AD432" s="262">
        <v>5.9839999999999997E-2</v>
      </c>
      <c r="AE432" s="262">
        <v>7.7439999999999995E-2</v>
      </c>
      <c r="AF432" s="262">
        <v>4.9280000000000004E-2</v>
      </c>
      <c r="AG432" s="262">
        <v>7.6559999999999989E-2</v>
      </c>
      <c r="AH432" s="262">
        <v>7.7439999999999995E-2</v>
      </c>
      <c r="AI432" s="262">
        <v>8.7999999999999995E-2</v>
      </c>
      <c r="AJ432" s="262">
        <v>5.808E-2</v>
      </c>
      <c r="AK432" s="262">
        <v>7.5679999999999997E-2</v>
      </c>
      <c r="AL432" s="262">
        <v>7.7439999999999995E-2</v>
      </c>
      <c r="AM432" s="262">
        <v>5.1039999999999995E-2</v>
      </c>
      <c r="AN432" s="262">
        <v>5.1039999999999995E-2</v>
      </c>
      <c r="AO432" s="262">
        <v>0.11792</v>
      </c>
      <c r="AP432" s="262">
        <v>7.9199999999999993E-2</v>
      </c>
      <c r="AQ432" s="262">
        <v>0.1452</v>
      </c>
      <c r="AR432" s="262">
        <v>0.15223999999999999</v>
      </c>
      <c r="AS432" s="262">
        <v>0.16983999999999999</v>
      </c>
      <c r="AT432" s="262">
        <v>8.4479999999999986E-2</v>
      </c>
      <c r="AU432" s="262">
        <v>9.6799999999999997E-2</v>
      </c>
      <c r="AV432" s="262">
        <v>8.0960000000000004E-2</v>
      </c>
      <c r="AW432" s="262">
        <v>0.12847999999999998</v>
      </c>
      <c r="AX432" s="262">
        <v>8.2719999999999988E-2</v>
      </c>
      <c r="AY432" s="262">
        <v>8.2719999999999988E-2</v>
      </c>
      <c r="AZ432" s="262">
        <v>8.2719999999999988E-2</v>
      </c>
      <c r="BA432" s="262">
        <v>6.1599999999999995E-2</v>
      </c>
      <c r="BB432" s="262">
        <v>4.9280000000000004E-2</v>
      </c>
      <c r="BC432" s="262">
        <v>5.5439999999999996E-2</v>
      </c>
      <c r="BD432" s="262">
        <v>5.5439999999999996E-2</v>
      </c>
      <c r="BE432" s="262">
        <v>5.1919999999999994E-2</v>
      </c>
      <c r="BF432" s="262">
        <v>0.10031999999999999</v>
      </c>
      <c r="BG432" s="262">
        <v>0.10999999999999999</v>
      </c>
      <c r="BH432" s="262">
        <v>9.8560000000000009E-2</v>
      </c>
      <c r="BI432" s="262">
        <v>9.0639999999999998E-2</v>
      </c>
      <c r="BJ432" s="262">
        <v>0.10031999999999999</v>
      </c>
      <c r="BK432" s="262">
        <v>0.16192000000000001</v>
      </c>
      <c r="BL432" s="262">
        <v>0.10031999999999999</v>
      </c>
      <c r="BM432" s="262">
        <v>0.10031999999999999</v>
      </c>
      <c r="BN432" s="262">
        <v>0.10031999999999999</v>
      </c>
      <c r="BO432" s="262">
        <v>0.10031999999999999</v>
      </c>
      <c r="BP432" s="262">
        <v>0.10031999999999999</v>
      </c>
    </row>
    <row r="433" spans="2:68" x14ac:dyDescent="0.25">
      <c r="B433" s="261"/>
      <c r="C433" t="s">
        <v>882</v>
      </c>
      <c r="D433" s="255">
        <f t="shared" si="39"/>
        <v>0.11182819001929395</v>
      </c>
      <c r="E433" s="260">
        <f t="shared" si="37"/>
        <v>2144.5291999999999</v>
      </c>
      <c r="F433" s="255">
        <f t="shared" si="40"/>
        <v>0.11141838946156239</v>
      </c>
      <c r="G433" s="260">
        <f t="shared" si="38"/>
        <v>5766492.1721000001</v>
      </c>
      <c r="H433" s="255">
        <f t="shared" si="41"/>
        <v>-7.9299630518350969E-2</v>
      </c>
      <c r="I433" s="260">
        <f t="shared" si="42"/>
        <v>100.36780333992617</v>
      </c>
      <c r="J433" s="262">
        <v>0</v>
      </c>
      <c r="K433" s="262">
        <v>0.31240000000000001</v>
      </c>
      <c r="L433" s="262">
        <v>0.12869999999999998</v>
      </c>
      <c r="M433" s="262">
        <v>9.1299999999999992E-2</v>
      </c>
      <c r="N433" s="262">
        <v>0.13089999999999999</v>
      </c>
      <c r="O433" s="262">
        <v>0.1144</v>
      </c>
      <c r="P433" s="262">
        <v>0.12320000000000002</v>
      </c>
      <c r="Q433" s="262">
        <v>0.1144</v>
      </c>
      <c r="R433" s="262">
        <v>0.14630000000000001</v>
      </c>
      <c r="S433" s="262">
        <v>8.3600000000000008E-2</v>
      </c>
      <c r="T433" s="262">
        <v>9.6799999999999997E-2</v>
      </c>
      <c r="U433" s="262">
        <v>8.6900000000000005E-2</v>
      </c>
      <c r="V433" s="262">
        <v>0.11220000000000001</v>
      </c>
      <c r="W433" s="262">
        <v>0.1265</v>
      </c>
      <c r="X433" s="262">
        <v>0.19800000000000001</v>
      </c>
      <c r="Y433" s="262">
        <v>0.13639999999999999</v>
      </c>
      <c r="Z433" s="262">
        <v>0.16389999999999999</v>
      </c>
      <c r="AA433" s="262">
        <v>0.1661</v>
      </c>
      <c r="AB433" s="262">
        <v>0.1661</v>
      </c>
      <c r="AC433" s="262">
        <v>0.1661</v>
      </c>
      <c r="AD433" s="262">
        <v>7.4800000000000005E-2</v>
      </c>
      <c r="AE433" s="262">
        <v>7.4800000000000005E-2</v>
      </c>
      <c r="AF433" s="262">
        <v>7.1500000000000008E-2</v>
      </c>
      <c r="AG433" s="262">
        <v>0.1188</v>
      </c>
      <c r="AH433" s="262">
        <v>0.13969999999999999</v>
      </c>
      <c r="AI433" s="262">
        <v>0.1188</v>
      </c>
      <c r="AJ433" s="262">
        <v>9.35E-2</v>
      </c>
      <c r="AK433" s="262">
        <v>0.12100000000000001</v>
      </c>
      <c r="AL433" s="262">
        <v>0.1067</v>
      </c>
      <c r="AM433" s="262">
        <v>7.9199999999999993E-2</v>
      </c>
      <c r="AN433" s="262">
        <v>7.9199999999999993E-2</v>
      </c>
      <c r="AO433" s="262">
        <v>0.1694</v>
      </c>
      <c r="AP433" s="262">
        <v>0.1331</v>
      </c>
      <c r="AQ433" s="262">
        <v>0.14300000000000002</v>
      </c>
      <c r="AR433" s="262">
        <v>0.14300000000000002</v>
      </c>
      <c r="AS433" s="262">
        <v>0.1474</v>
      </c>
      <c r="AT433" s="262">
        <v>0.1089</v>
      </c>
      <c r="AU433" s="262">
        <v>0.1089</v>
      </c>
      <c r="AV433" s="262">
        <v>0.10339999999999999</v>
      </c>
      <c r="AW433" s="262">
        <v>0.18149999999999999</v>
      </c>
      <c r="AX433" s="262">
        <v>9.7900000000000001E-2</v>
      </c>
      <c r="AY433" s="262">
        <v>0.11990000000000001</v>
      </c>
      <c r="AZ433" s="262">
        <v>7.8100000000000003E-2</v>
      </c>
      <c r="BA433" s="262">
        <v>9.1299999999999992E-2</v>
      </c>
      <c r="BB433" s="262">
        <v>5.8300000000000005E-2</v>
      </c>
      <c r="BC433" s="262">
        <v>3.6299999999999999E-2</v>
      </c>
      <c r="BD433" s="262">
        <v>6.7099999999999993E-2</v>
      </c>
      <c r="BE433" s="262">
        <v>6.6000000000000003E-2</v>
      </c>
      <c r="BF433" s="262">
        <v>9.5699999999999993E-2</v>
      </c>
      <c r="BG433" s="262">
        <v>9.9000000000000005E-2</v>
      </c>
      <c r="BH433" s="262">
        <v>0.1023</v>
      </c>
      <c r="BI433" s="262">
        <v>0.1023</v>
      </c>
      <c r="BJ433" s="262">
        <v>0.1419</v>
      </c>
      <c r="BK433" s="262">
        <v>0.14410000000000001</v>
      </c>
      <c r="BL433" s="262">
        <v>8.9100000000000013E-2</v>
      </c>
      <c r="BM433" s="262">
        <v>0.11</v>
      </c>
      <c r="BN433" s="262">
        <v>0.1012</v>
      </c>
      <c r="BO433" s="262">
        <v>8.9100000000000013E-2</v>
      </c>
      <c r="BP433" s="262">
        <v>0.1012</v>
      </c>
    </row>
    <row r="434" spans="2:68" x14ac:dyDescent="0.25">
      <c r="B434" s="261"/>
      <c r="C434" t="s">
        <v>883</v>
      </c>
      <c r="D434" s="255">
        <f t="shared" si="39"/>
        <v>2.6754067893831154E-2</v>
      </c>
      <c r="E434" s="260">
        <f t="shared" si="37"/>
        <v>513.06276000000003</v>
      </c>
      <c r="F434" s="255">
        <f t="shared" si="40"/>
        <v>2.7994788145755123E-2</v>
      </c>
      <c r="G434" s="260">
        <f t="shared" si="38"/>
        <v>1448878.6589200001</v>
      </c>
      <c r="H434" s="255">
        <f t="shared" si="41"/>
        <v>-0.2838151661257805</v>
      </c>
      <c r="I434" s="260">
        <f t="shared" si="42"/>
        <v>95.568031286880455</v>
      </c>
      <c r="J434" s="262">
        <v>0</v>
      </c>
      <c r="K434" s="262">
        <v>5.3760000000000002E-2</v>
      </c>
      <c r="L434" s="262">
        <v>7.672000000000001E-2</v>
      </c>
      <c r="M434" s="262">
        <v>2.9960000000000004E-2</v>
      </c>
      <c r="N434" s="262">
        <v>2.9960000000000004E-2</v>
      </c>
      <c r="O434" s="262">
        <v>2.9960000000000004E-2</v>
      </c>
      <c r="P434" s="262">
        <v>4.0320000000000002E-2</v>
      </c>
      <c r="Q434" s="262">
        <v>1.652E-2</v>
      </c>
      <c r="R434" s="262">
        <v>3.8080000000000003E-2</v>
      </c>
      <c r="S434" s="262">
        <v>2.7720000000000002E-2</v>
      </c>
      <c r="T434" s="262">
        <v>2.1000000000000001E-2</v>
      </c>
      <c r="U434" s="262">
        <v>2.436E-2</v>
      </c>
      <c r="V434" s="262">
        <v>2.4640000000000002E-2</v>
      </c>
      <c r="W434" s="262">
        <v>2.128E-2</v>
      </c>
      <c r="X434" s="262">
        <v>4.3400000000000001E-2</v>
      </c>
      <c r="Y434" s="262">
        <v>4.3119999999999999E-2</v>
      </c>
      <c r="Z434" s="262">
        <v>5.1520000000000003E-2</v>
      </c>
      <c r="AA434" s="262">
        <v>1.4E-2</v>
      </c>
      <c r="AB434" s="262">
        <v>3.2199999999999999E-2</v>
      </c>
      <c r="AC434" s="262">
        <v>4.6759999999999996E-2</v>
      </c>
      <c r="AD434" s="262">
        <v>2.1840000000000002E-2</v>
      </c>
      <c r="AE434" s="262">
        <v>2.324E-2</v>
      </c>
      <c r="AF434" s="262">
        <v>2.4640000000000002E-2</v>
      </c>
      <c r="AG434" s="262">
        <v>1.4840000000000001E-2</v>
      </c>
      <c r="AH434" s="262">
        <v>4.648E-2</v>
      </c>
      <c r="AI434" s="262">
        <v>1.8760000000000002E-2</v>
      </c>
      <c r="AJ434" s="262">
        <v>2.2680000000000002E-2</v>
      </c>
      <c r="AK434" s="262">
        <v>2.1559999999999999E-2</v>
      </c>
      <c r="AL434" s="262">
        <v>2.2680000000000002E-2</v>
      </c>
      <c r="AM434" s="262">
        <v>1.6799999999999999E-2</v>
      </c>
      <c r="AN434" s="262">
        <v>1.5680000000000003E-2</v>
      </c>
      <c r="AO434" s="262">
        <v>2.8840000000000001E-2</v>
      </c>
      <c r="AP434" s="262">
        <v>2.52E-2</v>
      </c>
      <c r="AQ434" s="262">
        <v>2.6599999999999999E-2</v>
      </c>
      <c r="AR434" s="262">
        <v>6.9440000000000002E-2</v>
      </c>
      <c r="AS434" s="262">
        <v>4.3680000000000004E-2</v>
      </c>
      <c r="AT434" s="262">
        <v>1.9879999999999998E-2</v>
      </c>
      <c r="AU434" s="262">
        <v>2.632E-2</v>
      </c>
      <c r="AV434" s="262">
        <v>1.9040000000000001E-2</v>
      </c>
      <c r="AW434" s="262">
        <v>5.2360000000000004E-2</v>
      </c>
      <c r="AX434" s="262">
        <v>2.632E-2</v>
      </c>
      <c r="AY434" s="262">
        <v>2.632E-2</v>
      </c>
      <c r="AZ434" s="262">
        <v>2.6599999999999999E-2</v>
      </c>
      <c r="BA434" s="262">
        <v>1.4E-2</v>
      </c>
      <c r="BB434" s="262">
        <v>1.8200000000000001E-2</v>
      </c>
      <c r="BC434" s="262">
        <v>2.0719999999999999E-2</v>
      </c>
      <c r="BD434" s="262">
        <v>2.0719999999999999E-2</v>
      </c>
      <c r="BE434" s="262">
        <v>2.0719999999999999E-2</v>
      </c>
      <c r="BF434" s="262">
        <v>2.8000000000000001E-2</v>
      </c>
      <c r="BG434" s="262">
        <v>2.8000000000000001E-2</v>
      </c>
      <c r="BH434" s="262">
        <v>2.324E-2</v>
      </c>
      <c r="BI434" s="262">
        <v>3.4720000000000001E-2</v>
      </c>
      <c r="BJ434" s="262">
        <v>6.6360000000000002E-2</v>
      </c>
      <c r="BK434" s="262">
        <v>5.9080000000000001E-2</v>
      </c>
      <c r="BL434" s="262">
        <v>3.8080000000000003E-2</v>
      </c>
      <c r="BM434" s="262">
        <v>2.6599999999999999E-2</v>
      </c>
      <c r="BN434" s="262">
        <v>2.8840000000000001E-2</v>
      </c>
      <c r="BO434" s="262">
        <v>2.2959999999999998E-2</v>
      </c>
      <c r="BP434" s="262">
        <v>2.8840000000000001E-2</v>
      </c>
    </row>
    <row r="435" spans="2:68" x14ac:dyDescent="0.25">
      <c r="B435" s="261"/>
      <c r="C435" t="s">
        <v>884</v>
      </c>
      <c r="D435" s="255">
        <f t="shared" si="39"/>
        <v>0.17048286489023307</v>
      </c>
      <c r="E435" s="260">
        <f t="shared" si="37"/>
        <v>3269.3498999999993</v>
      </c>
      <c r="F435" s="255">
        <f t="shared" si="40"/>
        <v>0.17177652954576639</v>
      </c>
      <c r="G435" s="260">
        <f t="shared" si="38"/>
        <v>8890345.8196000028</v>
      </c>
      <c r="H435" s="255">
        <f t="shared" si="41"/>
        <v>-0.14511319645741219</v>
      </c>
      <c r="I435" s="260">
        <f t="shared" si="42"/>
        <v>99.246890911724549</v>
      </c>
      <c r="J435" s="262">
        <v>0</v>
      </c>
      <c r="K435" s="262">
        <v>0.49980000000000002</v>
      </c>
      <c r="L435" s="262">
        <v>0.19550000000000001</v>
      </c>
      <c r="M435" s="262">
        <v>0.1479</v>
      </c>
      <c r="N435" s="262">
        <v>0.17510000000000001</v>
      </c>
      <c r="O435" s="262">
        <v>0.18360000000000001</v>
      </c>
      <c r="P435" s="262">
        <v>0.17170000000000002</v>
      </c>
      <c r="Q435" s="262">
        <v>0.18870000000000003</v>
      </c>
      <c r="R435" s="262">
        <v>0.17170000000000002</v>
      </c>
      <c r="S435" s="262">
        <v>0.12240000000000001</v>
      </c>
      <c r="T435" s="262">
        <v>0.15810000000000002</v>
      </c>
      <c r="U435" s="262">
        <v>0.13260000000000002</v>
      </c>
      <c r="V435" s="262">
        <v>0.1462</v>
      </c>
      <c r="W435" s="262">
        <v>0.21930000000000002</v>
      </c>
      <c r="X435" s="262">
        <v>0.26180000000000003</v>
      </c>
      <c r="Y435" s="262">
        <v>0.2482</v>
      </c>
      <c r="Z435" s="262">
        <v>0.2482</v>
      </c>
      <c r="AA435" s="262">
        <v>0.23799999999999999</v>
      </c>
      <c r="AB435" s="262">
        <v>0.24480000000000002</v>
      </c>
      <c r="AC435" s="262">
        <v>0.27030000000000004</v>
      </c>
      <c r="AD435" s="262">
        <v>0.1275</v>
      </c>
      <c r="AE435" s="262">
        <v>0.1275</v>
      </c>
      <c r="AF435" s="262">
        <v>0.1173</v>
      </c>
      <c r="AG435" s="262">
        <v>0.18360000000000001</v>
      </c>
      <c r="AH435" s="262">
        <v>0.19720000000000001</v>
      </c>
      <c r="AI435" s="262">
        <v>0.18360000000000001</v>
      </c>
      <c r="AJ435" s="262">
        <v>0.1598</v>
      </c>
      <c r="AK435" s="262">
        <v>0.17680000000000001</v>
      </c>
      <c r="AL435" s="262">
        <v>0.16830000000000001</v>
      </c>
      <c r="AM435" s="262">
        <v>0.11220000000000001</v>
      </c>
      <c r="AN435" s="262">
        <v>0.1479</v>
      </c>
      <c r="AO435" s="262">
        <v>0.22950000000000004</v>
      </c>
      <c r="AP435" s="262">
        <v>0.2006</v>
      </c>
      <c r="AQ435" s="262">
        <v>0.25330000000000003</v>
      </c>
      <c r="AR435" s="262">
        <v>0.27200000000000002</v>
      </c>
      <c r="AS435" s="262">
        <v>0.3009</v>
      </c>
      <c r="AT435" s="262">
        <v>0.17510000000000001</v>
      </c>
      <c r="AU435" s="262">
        <v>0.17510000000000001</v>
      </c>
      <c r="AV435" s="262">
        <v>0.17510000000000001</v>
      </c>
      <c r="AW435" s="262">
        <v>0.23120000000000004</v>
      </c>
      <c r="AX435" s="262">
        <v>0.11390000000000002</v>
      </c>
      <c r="AY435" s="262">
        <v>0.17850000000000002</v>
      </c>
      <c r="AZ435" s="262">
        <v>0.16830000000000001</v>
      </c>
      <c r="BA435" s="262">
        <v>0.1037</v>
      </c>
      <c r="BB435" s="262">
        <v>0.10200000000000001</v>
      </c>
      <c r="BC435" s="262">
        <v>0.1003</v>
      </c>
      <c r="BD435" s="262">
        <v>0.11560000000000002</v>
      </c>
      <c r="BE435" s="262">
        <v>0.11899999999999999</v>
      </c>
      <c r="BF435" s="262">
        <v>0.16830000000000001</v>
      </c>
      <c r="BG435" s="262">
        <v>0.16490000000000002</v>
      </c>
      <c r="BH435" s="262">
        <v>0.14450000000000002</v>
      </c>
      <c r="BI435" s="262">
        <v>0.18020000000000003</v>
      </c>
      <c r="BJ435" s="262">
        <v>0.19209999999999999</v>
      </c>
      <c r="BK435" s="262">
        <v>0.23630000000000001</v>
      </c>
      <c r="BL435" s="262">
        <v>0.16490000000000002</v>
      </c>
      <c r="BM435" s="262">
        <v>0.18020000000000003</v>
      </c>
      <c r="BN435" s="262">
        <v>0.14450000000000002</v>
      </c>
      <c r="BO435" s="262">
        <v>0.14450000000000002</v>
      </c>
      <c r="BP435" s="262">
        <v>9.0100000000000013E-2</v>
      </c>
    </row>
    <row r="436" spans="2:68" x14ac:dyDescent="0.25">
      <c r="B436" s="261"/>
      <c r="C436" t="s">
        <v>885</v>
      </c>
      <c r="D436" s="255">
        <f t="shared" si="39"/>
        <v>7.3963727381759381E-2</v>
      </c>
      <c r="E436" s="260">
        <f t="shared" si="37"/>
        <v>1418.4023999999997</v>
      </c>
      <c r="F436" s="255">
        <f t="shared" si="40"/>
        <v>7.4156329630781767E-2</v>
      </c>
      <c r="G436" s="260">
        <f t="shared" si="38"/>
        <v>3837983.0869399994</v>
      </c>
      <c r="H436" s="255">
        <f t="shared" si="41"/>
        <v>-5.3932123727802664E-2</v>
      </c>
      <c r="I436" s="260">
        <f t="shared" si="42"/>
        <v>99.740275375033619</v>
      </c>
      <c r="J436" s="262">
        <v>0</v>
      </c>
      <c r="K436" s="262">
        <v>5.5499999999999994E-2</v>
      </c>
      <c r="L436" s="262">
        <v>6.8820000000000006E-2</v>
      </c>
      <c r="M436" s="262">
        <v>6.7339999999999997E-2</v>
      </c>
      <c r="N436" s="262">
        <v>6.8820000000000006E-2</v>
      </c>
      <c r="O436" s="262">
        <v>6.8820000000000006E-2</v>
      </c>
      <c r="P436" s="262">
        <v>7.8439999999999996E-2</v>
      </c>
      <c r="Q436" s="262">
        <v>6.8820000000000006E-2</v>
      </c>
      <c r="R436" s="262">
        <v>6.8820000000000006E-2</v>
      </c>
      <c r="S436" s="262">
        <v>6.5119999999999997E-2</v>
      </c>
      <c r="T436" s="262">
        <v>6.6599999999999993E-2</v>
      </c>
      <c r="U436" s="262">
        <v>5.4019999999999999E-2</v>
      </c>
      <c r="V436" s="262">
        <v>7.1779999999999997E-2</v>
      </c>
      <c r="W436" s="262">
        <v>0.10211999999999999</v>
      </c>
      <c r="X436" s="262">
        <v>0.12653999999999999</v>
      </c>
      <c r="Y436" s="262">
        <v>0.11099999999999999</v>
      </c>
      <c r="Z436" s="262">
        <v>0.12283999999999999</v>
      </c>
      <c r="AA436" s="262">
        <v>0.10877999999999999</v>
      </c>
      <c r="AB436" s="262">
        <v>0.13245999999999999</v>
      </c>
      <c r="AC436" s="262">
        <v>0.11766</v>
      </c>
      <c r="AD436" s="262">
        <v>4.2179999999999995E-2</v>
      </c>
      <c r="AE436" s="262">
        <v>3.848E-2</v>
      </c>
      <c r="AF436" s="262">
        <v>3.2559999999999999E-2</v>
      </c>
      <c r="AG436" s="262">
        <v>6.9559999999999997E-2</v>
      </c>
      <c r="AH436" s="262">
        <v>0.12061999999999999</v>
      </c>
      <c r="AI436" s="262">
        <v>6.6599999999999993E-2</v>
      </c>
      <c r="AJ436" s="262">
        <v>7.0299999999999987E-2</v>
      </c>
      <c r="AK436" s="262">
        <v>7.2520000000000001E-2</v>
      </c>
      <c r="AL436" s="262">
        <v>7.2520000000000001E-2</v>
      </c>
      <c r="AM436" s="262">
        <v>4.2179999999999995E-2</v>
      </c>
      <c r="AN436" s="262">
        <v>4.2179999999999995E-2</v>
      </c>
      <c r="AO436" s="262">
        <v>0.12283999999999999</v>
      </c>
      <c r="AP436" s="262">
        <v>8.2880000000000009E-2</v>
      </c>
      <c r="AQ436" s="262">
        <v>0.15317999999999998</v>
      </c>
      <c r="AR436" s="262">
        <v>0.12875999999999999</v>
      </c>
      <c r="AS436" s="262">
        <v>0.12875999999999999</v>
      </c>
      <c r="AT436" s="262">
        <v>6.8080000000000002E-2</v>
      </c>
      <c r="AU436" s="262">
        <v>7.3259999999999992E-2</v>
      </c>
      <c r="AV436" s="262">
        <v>6.2899999999999998E-2</v>
      </c>
      <c r="AW436" s="262">
        <v>9.5460000000000003E-2</v>
      </c>
      <c r="AX436" s="262">
        <v>6.8080000000000002E-2</v>
      </c>
      <c r="AY436" s="262">
        <v>7.4740000000000001E-2</v>
      </c>
      <c r="AZ436" s="262">
        <v>6.8080000000000002E-2</v>
      </c>
      <c r="BA436" s="262">
        <v>4.1440000000000005E-2</v>
      </c>
      <c r="BB436" s="262">
        <v>3.4779999999999998E-2</v>
      </c>
      <c r="BC436" s="262">
        <v>3.0339999999999995E-2</v>
      </c>
      <c r="BD436" s="262">
        <v>4.5879999999999997E-2</v>
      </c>
      <c r="BE436" s="262">
        <v>4.5879999999999997E-2</v>
      </c>
      <c r="BF436" s="262">
        <v>8.657999999999999E-2</v>
      </c>
      <c r="BG436" s="262">
        <v>9.323999999999999E-2</v>
      </c>
      <c r="BH436" s="262">
        <v>5.772E-2</v>
      </c>
      <c r="BI436" s="262">
        <v>7.3259999999999992E-2</v>
      </c>
      <c r="BJ436" s="262">
        <v>8.3619999999999986E-2</v>
      </c>
      <c r="BK436" s="262">
        <v>7.2520000000000001E-2</v>
      </c>
      <c r="BL436" s="262">
        <v>7.3259999999999992E-2</v>
      </c>
      <c r="BM436" s="262">
        <v>6.1419999999999995E-2</v>
      </c>
      <c r="BN436" s="262">
        <v>7.3259999999999992E-2</v>
      </c>
      <c r="BO436" s="262">
        <v>7.5479999999999992E-2</v>
      </c>
      <c r="BP436" s="262">
        <v>7.3259999999999992E-2</v>
      </c>
    </row>
    <row r="437" spans="2:68" x14ac:dyDescent="0.25">
      <c r="B437" s="261"/>
      <c r="C437" t="s">
        <v>886</v>
      </c>
      <c r="D437" s="255">
        <f t="shared" si="39"/>
        <v>6.1827923032799673E-2</v>
      </c>
      <c r="E437" s="260">
        <f t="shared" si="37"/>
        <v>1185.6740799999993</v>
      </c>
      <c r="F437" s="255">
        <f t="shared" si="40"/>
        <v>6.0953754948768535E-2</v>
      </c>
      <c r="G437" s="260">
        <f t="shared" si="38"/>
        <v>3154679.8735000002</v>
      </c>
      <c r="H437" s="255">
        <f t="shared" si="41"/>
        <v>1.8703608047135095E-3</v>
      </c>
      <c r="I437" s="260">
        <f t="shared" si="42"/>
        <v>101.4341496840775</v>
      </c>
      <c r="J437" s="262">
        <v>0</v>
      </c>
      <c r="K437" s="262">
        <v>5.0019999999999995E-2</v>
      </c>
      <c r="L437" s="262">
        <v>5.5510000000000004E-2</v>
      </c>
      <c r="M437" s="262">
        <v>5.6120000000000003E-2</v>
      </c>
      <c r="N437" s="262">
        <v>5.6120000000000003E-2</v>
      </c>
      <c r="O437" s="262">
        <v>4.9410000000000003E-2</v>
      </c>
      <c r="P437" s="262">
        <v>6.7710000000000006E-2</v>
      </c>
      <c r="Q437" s="262">
        <v>5.6120000000000003E-2</v>
      </c>
      <c r="R437" s="262">
        <v>7.014999999999999E-2</v>
      </c>
      <c r="S437" s="262">
        <v>3.4160000000000003E-2</v>
      </c>
      <c r="T437" s="262">
        <v>5.917E-2</v>
      </c>
      <c r="U437" s="262">
        <v>3.5989999999999994E-2</v>
      </c>
      <c r="V437" s="262">
        <v>4.8190000000000004E-2</v>
      </c>
      <c r="W437" s="262">
        <v>5.917E-2</v>
      </c>
      <c r="X437" s="262">
        <v>0.11772999999999999</v>
      </c>
      <c r="Y437" s="262">
        <v>7.5029999999999999E-2</v>
      </c>
      <c r="Z437" s="262">
        <v>8.478999999999999E-2</v>
      </c>
      <c r="AA437" s="262">
        <v>8.478999999999999E-2</v>
      </c>
      <c r="AB437" s="262">
        <v>8.478999999999999E-2</v>
      </c>
      <c r="AC437" s="262">
        <v>9.6380000000000007E-2</v>
      </c>
      <c r="AD437" s="262">
        <v>5.0019999999999995E-2</v>
      </c>
      <c r="AE437" s="262">
        <v>4.9410000000000003E-2</v>
      </c>
      <c r="AF437" s="262">
        <v>5.0019999999999995E-2</v>
      </c>
      <c r="AG437" s="262">
        <v>6.8320000000000006E-2</v>
      </c>
      <c r="AH437" s="262">
        <v>8.7229999999999988E-2</v>
      </c>
      <c r="AI437" s="262">
        <v>6.8320000000000006E-2</v>
      </c>
      <c r="AJ437" s="262">
        <v>6.0999999999999999E-2</v>
      </c>
      <c r="AK437" s="262">
        <v>6.5880000000000008E-2</v>
      </c>
      <c r="AL437" s="262">
        <v>6.0999999999999999E-2</v>
      </c>
      <c r="AM437" s="262">
        <v>3.2940000000000004E-2</v>
      </c>
      <c r="AN437" s="262">
        <v>4.8800000000000003E-2</v>
      </c>
      <c r="AO437" s="262">
        <v>9.8210000000000006E-2</v>
      </c>
      <c r="AP437" s="262">
        <v>5.0629999999999994E-2</v>
      </c>
      <c r="AQ437" s="262">
        <v>8.3570000000000005E-2</v>
      </c>
      <c r="AR437" s="262">
        <v>9.4549999999999995E-2</v>
      </c>
      <c r="AS437" s="262">
        <v>7.2590000000000002E-2</v>
      </c>
      <c r="AT437" s="262">
        <v>5.4899999999999997E-2</v>
      </c>
      <c r="AU437" s="262">
        <v>5.4899999999999997E-2</v>
      </c>
      <c r="AV437" s="262">
        <v>5.185E-2</v>
      </c>
      <c r="AW437" s="262">
        <v>5.7339999999999995E-2</v>
      </c>
      <c r="AX437" s="262">
        <v>5.917E-2</v>
      </c>
      <c r="AY437" s="262">
        <v>6.4659999999999995E-2</v>
      </c>
      <c r="AZ437" s="262">
        <v>5.6120000000000003E-2</v>
      </c>
      <c r="BA437" s="262">
        <v>5.246E-2</v>
      </c>
      <c r="BB437" s="262">
        <v>3.1109999999999999E-2</v>
      </c>
      <c r="BC437" s="262">
        <v>3.721E-2</v>
      </c>
      <c r="BD437" s="262">
        <v>4.3309999999999994E-2</v>
      </c>
      <c r="BE437" s="262">
        <v>5.246E-2</v>
      </c>
      <c r="BF437" s="262">
        <v>5.4289999999999998E-2</v>
      </c>
      <c r="BG437" s="262">
        <v>5.6120000000000003E-2</v>
      </c>
      <c r="BH437" s="262">
        <v>5.4899999999999997E-2</v>
      </c>
      <c r="BI437" s="262">
        <v>6.5880000000000008E-2</v>
      </c>
      <c r="BJ437" s="262">
        <v>8.7229999999999988E-2</v>
      </c>
      <c r="BK437" s="262">
        <v>0.11834</v>
      </c>
      <c r="BL437" s="262">
        <v>6.6490000000000007E-2</v>
      </c>
      <c r="BM437" s="262">
        <v>5.0019999999999995E-2</v>
      </c>
      <c r="BN437" s="262">
        <v>6.1609999999999998E-2</v>
      </c>
      <c r="BO437" s="262">
        <v>7.1979999999999988E-2</v>
      </c>
      <c r="BP437" s="262">
        <v>5.978E-2</v>
      </c>
    </row>
    <row r="438" spans="2:68" x14ac:dyDescent="0.25">
      <c r="B438" s="261"/>
      <c r="C438" t="s">
        <v>887</v>
      </c>
      <c r="D438" s="255">
        <f t="shared" si="39"/>
        <v>3.9567544454294203E-2</v>
      </c>
      <c r="E438" s="260">
        <f t="shared" si="37"/>
        <v>758.78679999999986</v>
      </c>
      <c r="F438" s="255">
        <f t="shared" si="40"/>
        <v>4.1259116882715378E-2</v>
      </c>
      <c r="G438" s="260">
        <f t="shared" si="38"/>
        <v>2135377.9719999991</v>
      </c>
      <c r="H438" s="255">
        <f t="shared" si="41"/>
        <v>-0.25602953760690933</v>
      </c>
      <c r="I438" s="260">
        <f t="shared" si="42"/>
        <v>95.900124490716323</v>
      </c>
      <c r="J438" s="262">
        <v>0</v>
      </c>
      <c r="K438" s="262">
        <v>0.1348</v>
      </c>
      <c r="L438" s="262">
        <v>7.8E-2</v>
      </c>
      <c r="M438" s="262">
        <v>4.3200000000000002E-2</v>
      </c>
      <c r="N438" s="262">
        <v>6.1200000000000004E-2</v>
      </c>
      <c r="O438" s="262">
        <v>2.0400000000000001E-2</v>
      </c>
      <c r="P438" s="262">
        <v>4.9599999999999998E-2</v>
      </c>
      <c r="Q438" s="262">
        <v>4.2000000000000003E-2</v>
      </c>
      <c r="R438" s="262">
        <v>4.2000000000000003E-2</v>
      </c>
      <c r="S438" s="262">
        <v>3.9199999999999999E-2</v>
      </c>
      <c r="T438" s="262">
        <v>4.1600000000000005E-2</v>
      </c>
      <c r="U438" s="262">
        <v>3.7600000000000001E-2</v>
      </c>
      <c r="V438" s="262">
        <v>5.04E-2</v>
      </c>
      <c r="W438" s="262">
        <v>7.1199999999999999E-2</v>
      </c>
      <c r="X438" s="262">
        <v>0.13439999999999999</v>
      </c>
      <c r="Y438" s="262">
        <v>8.6800000000000002E-2</v>
      </c>
      <c r="Z438" s="262">
        <v>7.8399999999999997E-2</v>
      </c>
      <c r="AA438" s="262">
        <v>5.16E-2</v>
      </c>
      <c r="AB438" s="262">
        <v>7.2400000000000006E-2</v>
      </c>
      <c r="AC438" s="262">
        <v>7.9200000000000007E-2</v>
      </c>
      <c r="AD438" s="262">
        <v>2.52E-2</v>
      </c>
      <c r="AE438" s="262">
        <v>2.52E-2</v>
      </c>
      <c r="AF438" s="262">
        <v>2.52E-2</v>
      </c>
      <c r="AG438" s="262">
        <v>3.9600000000000003E-2</v>
      </c>
      <c r="AH438" s="262">
        <v>6.7599999999999993E-2</v>
      </c>
      <c r="AI438" s="262">
        <v>3.8399999999999997E-2</v>
      </c>
      <c r="AJ438" s="262">
        <v>1.4800000000000001E-2</v>
      </c>
      <c r="AK438" s="262">
        <v>5.2000000000000005E-2</v>
      </c>
      <c r="AL438" s="262">
        <v>4.8800000000000003E-2</v>
      </c>
      <c r="AM438" s="262">
        <v>2.4799999999999999E-2</v>
      </c>
      <c r="AN438" s="262">
        <v>2.4799999999999999E-2</v>
      </c>
      <c r="AO438" s="262">
        <v>5.2400000000000002E-2</v>
      </c>
      <c r="AP438" s="262">
        <v>5.16E-2</v>
      </c>
      <c r="AQ438" s="262">
        <v>6.5599999999999992E-2</v>
      </c>
      <c r="AR438" s="262">
        <v>6.1200000000000004E-2</v>
      </c>
      <c r="AS438" s="262">
        <v>6.1200000000000004E-2</v>
      </c>
      <c r="AT438" s="262">
        <v>3.04E-2</v>
      </c>
      <c r="AU438" s="262">
        <v>2.0800000000000003E-2</v>
      </c>
      <c r="AV438" s="262">
        <v>2.92E-2</v>
      </c>
      <c r="AW438" s="262">
        <v>6.3200000000000006E-2</v>
      </c>
      <c r="AX438" s="262">
        <v>2.9600000000000001E-2</v>
      </c>
      <c r="AY438" s="262">
        <v>3.2000000000000001E-2</v>
      </c>
      <c r="AZ438" s="262">
        <v>2.9600000000000001E-2</v>
      </c>
      <c r="BA438" s="262">
        <v>2.12E-2</v>
      </c>
      <c r="BB438" s="262">
        <v>2.1600000000000001E-2</v>
      </c>
      <c r="BC438" s="262">
        <v>2.1600000000000001E-2</v>
      </c>
      <c r="BD438" s="262">
        <v>2.1600000000000001E-2</v>
      </c>
      <c r="BE438" s="262">
        <v>1.9199999999999998E-2</v>
      </c>
      <c r="BF438" s="262">
        <v>3.7200000000000004E-2</v>
      </c>
      <c r="BG438" s="262">
        <v>4.7199999999999999E-2</v>
      </c>
      <c r="BH438" s="262">
        <v>3.4000000000000002E-2</v>
      </c>
      <c r="BI438" s="262">
        <v>3.44E-2</v>
      </c>
      <c r="BJ438" s="262">
        <v>4.2000000000000003E-2</v>
      </c>
      <c r="BK438" s="262">
        <v>4.9599999999999998E-2</v>
      </c>
      <c r="BL438" s="262">
        <v>8.1600000000000006E-2</v>
      </c>
      <c r="BM438" s="262">
        <v>3.32E-2</v>
      </c>
      <c r="BN438" s="262">
        <v>2.5600000000000001E-2</v>
      </c>
      <c r="BO438" s="262">
        <v>2.4799999999999999E-2</v>
      </c>
      <c r="BP438" s="262">
        <v>1.84E-2</v>
      </c>
    </row>
    <row r="439" spans="2:68" x14ac:dyDescent="0.25">
      <c r="B439" s="261"/>
      <c r="C439" t="s">
        <v>888</v>
      </c>
      <c r="D439" s="255">
        <f t="shared" si="39"/>
        <v>5.0192626583928666E-2</v>
      </c>
      <c r="E439" s="260">
        <f t="shared" si="37"/>
        <v>962.54399999999998</v>
      </c>
      <c r="F439" s="255">
        <f t="shared" si="40"/>
        <v>5.0204391550237377E-2</v>
      </c>
      <c r="G439" s="260">
        <f t="shared" si="38"/>
        <v>2598343.3460000004</v>
      </c>
      <c r="H439" s="255">
        <f t="shared" si="41"/>
        <v>-7.7564739577422992E-2</v>
      </c>
      <c r="I439" s="260">
        <f t="shared" si="42"/>
        <v>99.976565862177736</v>
      </c>
      <c r="J439" s="262">
        <v>0</v>
      </c>
      <c r="K439" s="262">
        <v>4.6500000000000007E-2</v>
      </c>
      <c r="L439" s="262">
        <v>5.5000000000000007E-2</v>
      </c>
      <c r="M439" s="262">
        <v>4.8000000000000001E-2</v>
      </c>
      <c r="N439" s="262">
        <v>4.2500000000000003E-2</v>
      </c>
      <c r="O439" s="262">
        <v>4.9000000000000002E-2</v>
      </c>
      <c r="P439" s="262">
        <v>5.4000000000000006E-2</v>
      </c>
      <c r="Q439" s="262">
        <v>4.9000000000000002E-2</v>
      </c>
      <c r="R439" s="262">
        <v>6.1499999999999999E-2</v>
      </c>
      <c r="S439" s="262">
        <v>3.5999999999999997E-2</v>
      </c>
      <c r="T439" s="262">
        <v>3.7500000000000006E-2</v>
      </c>
      <c r="U439" s="262">
        <v>2.7000000000000003E-2</v>
      </c>
      <c r="V439" s="262">
        <v>3.6499999999999998E-2</v>
      </c>
      <c r="W439" s="262">
        <v>7.2999999999999995E-2</v>
      </c>
      <c r="X439" s="262">
        <v>0.1115</v>
      </c>
      <c r="Y439" s="262">
        <v>9.9500000000000005E-2</v>
      </c>
      <c r="Z439" s="262">
        <v>0.10800000000000001</v>
      </c>
      <c r="AA439" s="262">
        <v>8.7000000000000008E-2</v>
      </c>
      <c r="AB439" s="262">
        <v>7.8000000000000014E-2</v>
      </c>
      <c r="AC439" s="262">
        <v>8.900000000000001E-2</v>
      </c>
      <c r="AD439" s="262">
        <v>3.4999999999999996E-2</v>
      </c>
      <c r="AE439" s="262">
        <v>3.4999999999999996E-2</v>
      </c>
      <c r="AF439" s="262">
        <v>3.4999999999999996E-2</v>
      </c>
      <c r="AG439" s="262">
        <v>4.9000000000000002E-2</v>
      </c>
      <c r="AH439" s="262">
        <v>7.9500000000000015E-2</v>
      </c>
      <c r="AI439" s="262">
        <v>6.6000000000000003E-2</v>
      </c>
      <c r="AJ439" s="262">
        <v>4.4000000000000004E-2</v>
      </c>
      <c r="AK439" s="262">
        <v>4.6000000000000006E-2</v>
      </c>
      <c r="AL439" s="262">
        <v>4.6000000000000006E-2</v>
      </c>
      <c r="AM439" s="262">
        <v>2.8499999999999998E-2</v>
      </c>
      <c r="AN439" s="262">
        <v>2.8999999999999998E-2</v>
      </c>
      <c r="AO439" s="262">
        <v>8.6000000000000007E-2</v>
      </c>
      <c r="AP439" s="262">
        <v>3.9000000000000007E-2</v>
      </c>
      <c r="AQ439" s="262">
        <v>0.10349999999999999</v>
      </c>
      <c r="AR439" s="262">
        <v>3.3000000000000002E-2</v>
      </c>
      <c r="AS439" s="262">
        <v>4.9500000000000002E-2</v>
      </c>
      <c r="AT439" s="262">
        <v>3.5999999999999997E-2</v>
      </c>
      <c r="AU439" s="262">
        <v>2.8499999999999998E-2</v>
      </c>
      <c r="AV439" s="262">
        <v>3.5999999999999997E-2</v>
      </c>
      <c r="AW439" s="262">
        <v>5.1500000000000004E-2</v>
      </c>
      <c r="AX439" s="262">
        <v>4.5500000000000006E-2</v>
      </c>
      <c r="AY439" s="262">
        <v>4.5500000000000006E-2</v>
      </c>
      <c r="AZ439" s="262">
        <v>4.6500000000000007E-2</v>
      </c>
      <c r="BA439" s="262">
        <v>2.8999999999999998E-2</v>
      </c>
      <c r="BB439" s="262">
        <v>2.7000000000000003E-2</v>
      </c>
      <c r="BC439" s="262">
        <v>2.7000000000000003E-2</v>
      </c>
      <c r="BD439" s="262">
        <v>2.7000000000000003E-2</v>
      </c>
      <c r="BE439" s="262">
        <v>2.7000000000000003E-2</v>
      </c>
      <c r="BF439" s="262">
        <v>5.3000000000000005E-2</v>
      </c>
      <c r="BG439" s="262">
        <v>5.7499999999999996E-2</v>
      </c>
      <c r="BH439" s="262">
        <v>4.9000000000000002E-2</v>
      </c>
      <c r="BI439" s="262">
        <v>5.6499999999999995E-2</v>
      </c>
      <c r="BJ439" s="262">
        <v>0.1055</v>
      </c>
      <c r="BK439" s="262">
        <v>5.6499999999999995E-2</v>
      </c>
      <c r="BL439" s="262">
        <v>5.6499999999999995E-2</v>
      </c>
      <c r="BM439" s="262">
        <v>3.6499999999999998E-2</v>
      </c>
      <c r="BN439" s="262">
        <v>5.3000000000000005E-2</v>
      </c>
      <c r="BO439" s="262">
        <v>5.3000000000000005E-2</v>
      </c>
      <c r="BP439" s="262">
        <v>5.5000000000000007E-2</v>
      </c>
    </row>
    <row r="440" spans="2:68" x14ac:dyDescent="0.25">
      <c r="B440" s="261"/>
      <c r="C440" t="s">
        <v>889</v>
      </c>
      <c r="D440" s="255">
        <f t="shared" si="39"/>
        <v>9.3875587943891114E-2</v>
      </c>
      <c r="E440" s="260">
        <f t="shared" si="37"/>
        <v>1800.25215</v>
      </c>
      <c r="F440" s="255">
        <f t="shared" si="40"/>
        <v>9.2583869900473958E-2</v>
      </c>
      <c r="G440" s="260">
        <f t="shared" si="38"/>
        <v>4791705.9618600002</v>
      </c>
      <c r="H440" s="255">
        <f t="shared" si="41"/>
        <v>2.5015598625737729E-2</v>
      </c>
      <c r="I440" s="260">
        <f t="shared" si="42"/>
        <v>101.39518692057885</v>
      </c>
      <c r="J440" s="262">
        <v>0</v>
      </c>
      <c r="K440" s="262">
        <v>0.10044</v>
      </c>
      <c r="L440" s="262">
        <v>9.2069999999999999E-2</v>
      </c>
      <c r="M440" s="262">
        <v>9.0209999999999999E-2</v>
      </c>
      <c r="N440" s="262">
        <v>7.5330000000000008E-2</v>
      </c>
      <c r="O440" s="262">
        <v>9.0209999999999999E-2</v>
      </c>
      <c r="P440" s="262">
        <v>0.10973999999999999</v>
      </c>
      <c r="Q440" s="262">
        <v>9.1139999999999999E-2</v>
      </c>
      <c r="R440" s="262">
        <v>9.0209999999999999E-2</v>
      </c>
      <c r="S440" s="262">
        <v>7.1610000000000007E-2</v>
      </c>
      <c r="T440" s="262">
        <v>8.7419999999999998E-2</v>
      </c>
      <c r="U440" s="262">
        <v>7.2540000000000007E-2</v>
      </c>
      <c r="V440" s="262">
        <v>0.14136000000000001</v>
      </c>
      <c r="W440" s="262">
        <v>0.11531999999999999</v>
      </c>
      <c r="X440" s="262">
        <v>0.18692999999999999</v>
      </c>
      <c r="Y440" s="262">
        <v>0.13113</v>
      </c>
      <c r="Z440" s="262">
        <v>0.14229</v>
      </c>
      <c r="AA440" s="262">
        <v>0.14229</v>
      </c>
      <c r="AB440" s="262">
        <v>0.14322000000000001</v>
      </c>
      <c r="AC440" s="262">
        <v>0.14229</v>
      </c>
      <c r="AD440" s="262">
        <v>6.6029999999999991E-2</v>
      </c>
      <c r="AE440" s="262">
        <v>6.6029999999999991E-2</v>
      </c>
      <c r="AF440" s="262">
        <v>6.6029999999999991E-2</v>
      </c>
      <c r="AG440" s="262">
        <v>9.1139999999999999E-2</v>
      </c>
      <c r="AH440" s="262">
        <v>0.1023</v>
      </c>
      <c r="AI440" s="262">
        <v>9.1139999999999999E-2</v>
      </c>
      <c r="AJ440" s="262">
        <v>8.4629999999999997E-2</v>
      </c>
      <c r="AK440" s="262">
        <v>8.4629999999999997E-2</v>
      </c>
      <c r="AL440" s="262">
        <v>8.4629999999999997E-2</v>
      </c>
      <c r="AM440" s="262">
        <v>5.1150000000000001E-2</v>
      </c>
      <c r="AN440" s="262">
        <v>5.1150000000000001E-2</v>
      </c>
      <c r="AO440" s="262">
        <v>0.11718000000000001</v>
      </c>
      <c r="AP440" s="262">
        <v>9.2069999999999999E-2</v>
      </c>
      <c r="AQ440" s="262">
        <v>0.1023</v>
      </c>
      <c r="AR440" s="262">
        <v>8.3699999999999997E-2</v>
      </c>
      <c r="AS440" s="262">
        <v>9.8580000000000001E-2</v>
      </c>
      <c r="AT440" s="262">
        <v>9.0209999999999999E-2</v>
      </c>
      <c r="AU440" s="262">
        <v>9.2999999999999999E-2</v>
      </c>
      <c r="AV440" s="262">
        <v>9.0209999999999999E-2</v>
      </c>
      <c r="AW440" s="262">
        <v>8.8349999999999998E-2</v>
      </c>
      <c r="AX440" s="262">
        <v>9.0209999999999999E-2</v>
      </c>
      <c r="AY440" s="262">
        <v>9.0209999999999999E-2</v>
      </c>
      <c r="AZ440" s="262">
        <v>0.10137</v>
      </c>
      <c r="BA440" s="262">
        <v>8.7419999999999998E-2</v>
      </c>
      <c r="BB440" s="262">
        <v>7.5330000000000008E-2</v>
      </c>
      <c r="BC440" s="262">
        <v>5.1150000000000001E-2</v>
      </c>
      <c r="BD440" s="262">
        <v>7.5330000000000008E-2</v>
      </c>
      <c r="BE440" s="262">
        <v>7.5330000000000008E-2</v>
      </c>
      <c r="BF440" s="262">
        <v>9.2069999999999999E-2</v>
      </c>
      <c r="BG440" s="262">
        <v>9.2069999999999999E-2</v>
      </c>
      <c r="BH440" s="262">
        <v>9.2069999999999999E-2</v>
      </c>
      <c r="BI440" s="262">
        <v>7.4400000000000008E-2</v>
      </c>
      <c r="BJ440" s="262">
        <v>0.13019999999999998</v>
      </c>
      <c r="BK440" s="262">
        <v>8.8349999999999998E-2</v>
      </c>
      <c r="BL440" s="262">
        <v>0.11531999999999999</v>
      </c>
      <c r="BM440" s="262">
        <v>9.579E-2</v>
      </c>
      <c r="BN440" s="262">
        <v>0.10973999999999999</v>
      </c>
      <c r="BO440" s="262">
        <v>9.579E-2</v>
      </c>
      <c r="BP440" s="262">
        <v>6.1380000000000004E-2</v>
      </c>
    </row>
    <row r="441" spans="2:68" x14ac:dyDescent="0.25">
      <c r="B441" s="261"/>
      <c r="C441" t="s">
        <v>890</v>
      </c>
      <c r="D441" s="255">
        <f t="shared" si="39"/>
        <v>9.6375750117328074E-2</v>
      </c>
      <c r="E441" s="260">
        <f t="shared" si="37"/>
        <v>1848.1977600000005</v>
      </c>
      <c r="F441" s="255">
        <f t="shared" si="40"/>
        <v>9.6383270623105283E-2</v>
      </c>
      <c r="G441" s="260">
        <f t="shared" si="38"/>
        <v>4988345.0860800007</v>
      </c>
      <c r="H441" s="255">
        <f t="shared" si="41"/>
        <v>-0.11502716887080189</v>
      </c>
      <c r="I441" s="260">
        <f t="shared" si="42"/>
        <v>99.992197291367489</v>
      </c>
      <c r="J441" s="262">
        <v>0</v>
      </c>
      <c r="K441" s="262">
        <v>0.30528</v>
      </c>
      <c r="L441" s="262">
        <v>9.888000000000001E-2</v>
      </c>
      <c r="M441" s="262">
        <v>7.1040000000000006E-2</v>
      </c>
      <c r="N441" s="262">
        <v>8.9280000000000012E-2</v>
      </c>
      <c r="O441" s="262">
        <v>9.2159999999999992E-2</v>
      </c>
      <c r="P441" s="262">
        <v>9.3119999999999994E-2</v>
      </c>
      <c r="Q441" s="262">
        <v>0.11423999999999999</v>
      </c>
      <c r="R441" s="262">
        <v>7.5840000000000005E-2</v>
      </c>
      <c r="S441" s="262">
        <v>6.5280000000000005E-2</v>
      </c>
      <c r="T441" s="262">
        <v>9.2159999999999992E-2</v>
      </c>
      <c r="U441" s="262">
        <v>7.9680000000000001E-2</v>
      </c>
      <c r="V441" s="262">
        <v>9.3119999999999994E-2</v>
      </c>
      <c r="W441" s="262">
        <v>0.12672</v>
      </c>
      <c r="X441" s="262">
        <v>0.16320000000000001</v>
      </c>
      <c r="Y441" s="262">
        <v>0.16031999999999999</v>
      </c>
      <c r="Z441" s="262">
        <v>0.17856000000000002</v>
      </c>
      <c r="AA441" s="262">
        <v>0.16031999999999999</v>
      </c>
      <c r="AB441" s="262">
        <v>0.15264</v>
      </c>
      <c r="AC441" s="262">
        <v>0.18912000000000001</v>
      </c>
      <c r="AD441" s="262">
        <v>6.6239999999999993E-2</v>
      </c>
      <c r="AE441" s="262">
        <v>6.6239999999999993E-2</v>
      </c>
      <c r="AF441" s="262">
        <v>5.9520000000000003E-2</v>
      </c>
      <c r="AG441" s="262">
        <v>0.10656000000000002</v>
      </c>
      <c r="AH441" s="262">
        <v>0.10847999999999999</v>
      </c>
      <c r="AI441" s="262">
        <v>0.10656000000000002</v>
      </c>
      <c r="AJ441" s="262">
        <v>8.9280000000000012E-2</v>
      </c>
      <c r="AK441" s="262">
        <v>8.9280000000000012E-2</v>
      </c>
      <c r="AL441" s="262">
        <v>8.9280000000000012E-2</v>
      </c>
      <c r="AM441" s="262">
        <v>2.4E-2</v>
      </c>
      <c r="AN441" s="262">
        <v>2.4E-2</v>
      </c>
      <c r="AO441" s="262">
        <v>0.11616</v>
      </c>
      <c r="AP441" s="262">
        <v>0.11136</v>
      </c>
      <c r="AQ441" s="262">
        <v>0.17664000000000002</v>
      </c>
      <c r="AR441" s="262">
        <v>0.14880000000000002</v>
      </c>
      <c r="AS441" s="262">
        <v>0.17856000000000002</v>
      </c>
      <c r="AT441" s="262">
        <v>9.5039999999999999E-2</v>
      </c>
      <c r="AU441" s="262">
        <v>9.0240000000000001E-2</v>
      </c>
      <c r="AV441" s="262">
        <v>9.5039999999999999E-2</v>
      </c>
      <c r="AW441" s="262">
        <v>0.11136</v>
      </c>
      <c r="AX441" s="262">
        <v>9.5039999999999999E-2</v>
      </c>
      <c r="AY441" s="262">
        <v>9.5039999999999999E-2</v>
      </c>
      <c r="AZ441" s="262">
        <v>0.11808</v>
      </c>
      <c r="BA441" s="262">
        <v>7.6800000000000007E-2</v>
      </c>
      <c r="BB441" s="262">
        <v>6.2400000000000004E-2</v>
      </c>
      <c r="BC441" s="262">
        <v>3.7440000000000001E-2</v>
      </c>
      <c r="BD441" s="262">
        <v>6.336E-2</v>
      </c>
      <c r="BE441" s="262">
        <v>6.336E-2</v>
      </c>
      <c r="BF441" s="262">
        <v>9.0240000000000001E-2</v>
      </c>
      <c r="BG441" s="262">
        <v>8.7360000000000007E-2</v>
      </c>
      <c r="BH441" s="262">
        <v>8.448E-2</v>
      </c>
      <c r="BI441" s="262">
        <v>0.11231999999999999</v>
      </c>
      <c r="BJ441" s="262">
        <v>0.12576000000000001</v>
      </c>
      <c r="BK441" s="262">
        <v>9.7920000000000007E-2</v>
      </c>
      <c r="BL441" s="262">
        <v>8.0640000000000003E-2</v>
      </c>
      <c r="BM441" s="262">
        <v>8.5440000000000002E-2</v>
      </c>
      <c r="BN441" s="262">
        <v>0.10272000000000001</v>
      </c>
      <c r="BO441" s="262">
        <v>7.392E-2</v>
      </c>
      <c r="BP441" s="262">
        <v>4.8960000000000004E-2</v>
      </c>
    </row>
    <row r="442" spans="2:68" x14ac:dyDescent="0.25">
      <c r="B442" s="261"/>
      <c r="C442" t="s">
        <v>891</v>
      </c>
      <c r="D442" s="255">
        <f t="shared" si="39"/>
        <v>2.82378474213902E-2</v>
      </c>
      <c r="E442" s="260">
        <f t="shared" si="37"/>
        <v>541.51719999999989</v>
      </c>
      <c r="F442" s="255">
        <f t="shared" si="40"/>
        <v>2.7935825670414426E-2</v>
      </c>
      <c r="G442" s="260">
        <f t="shared" si="38"/>
        <v>1445827.0383199998</v>
      </c>
      <c r="H442" s="255">
        <f t="shared" si="41"/>
        <v>-6.5320546558783055E-2</v>
      </c>
      <c r="I442" s="260">
        <f t="shared" si="42"/>
        <v>101.08112698918947</v>
      </c>
      <c r="J442" s="262">
        <v>0</v>
      </c>
      <c r="K442" s="262">
        <v>0.10808</v>
      </c>
      <c r="L442" s="262">
        <v>4.4240000000000002E-2</v>
      </c>
      <c r="M442" s="262">
        <v>2.5760000000000002E-2</v>
      </c>
      <c r="N442" s="262">
        <v>2.716E-2</v>
      </c>
      <c r="O442" s="262">
        <v>2.128E-2</v>
      </c>
      <c r="P442" s="262">
        <v>2.5760000000000002E-2</v>
      </c>
      <c r="Q442" s="262">
        <v>2.5760000000000002E-2</v>
      </c>
      <c r="R442" s="262">
        <v>2.6880000000000001E-2</v>
      </c>
      <c r="S442" s="262">
        <v>2.2400000000000003E-2</v>
      </c>
      <c r="T442" s="262">
        <v>2.3799999999999998E-2</v>
      </c>
      <c r="U442" s="262">
        <v>2.3799999999999998E-2</v>
      </c>
      <c r="V442" s="262">
        <v>2.3799999999999998E-2</v>
      </c>
      <c r="W442" s="262">
        <v>4.0320000000000002E-2</v>
      </c>
      <c r="X442" s="262">
        <v>4.0599999999999997E-2</v>
      </c>
      <c r="Y442" s="262">
        <v>4.3960000000000006E-2</v>
      </c>
      <c r="Z442" s="262">
        <v>4.0320000000000002E-2</v>
      </c>
      <c r="AA442" s="262">
        <v>3.5279999999999999E-2</v>
      </c>
      <c r="AB442" s="262">
        <v>4.172E-2</v>
      </c>
      <c r="AC442" s="262">
        <v>6.2720000000000012E-2</v>
      </c>
      <c r="AD442" s="262">
        <v>1.9879999999999998E-2</v>
      </c>
      <c r="AE442" s="262">
        <v>2.0160000000000001E-2</v>
      </c>
      <c r="AF442" s="262">
        <v>2.0160000000000001E-2</v>
      </c>
      <c r="AG442" s="262">
        <v>2.8560000000000002E-2</v>
      </c>
      <c r="AH442" s="262">
        <v>4.7599999999999996E-2</v>
      </c>
      <c r="AI442" s="262">
        <v>2.8560000000000002E-2</v>
      </c>
      <c r="AJ442" s="262">
        <v>2.5480000000000003E-2</v>
      </c>
      <c r="AK442" s="262">
        <v>2.5480000000000003E-2</v>
      </c>
      <c r="AL442" s="262">
        <v>2.52E-2</v>
      </c>
      <c r="AM442" s="262">
        <v>2.6040000000000001E-2</v>
      </c>
      <c r="AN442" s="262">
        <v>1.5680000000000003E-2</v>
      </c>
      <c r="AO442" s="262">
        <v>5.7680000000000002E-2</v>
      </c>
      <c r="AP442" s="262">
        <v>2.044E-2</v>
      </c>
      <c r="AQ442" s="262">
        <v>2.9400000000000003E-2</v>
      </c>
      <c r="AR442" s="262">
        <v>1.2880000000000001E-2</v>
      </c>
      <c r="AS442" s="262">
        <v>2.52E-2</v>
      </c>
      <c r="AT442" s="262">
        <v>1.8760000000000002E-2</v>
      </c>
      <c r="AU442" s="262">
        <v>2.1840000000000002E-2</v>
      </c>
      <c r="AV442" s="262">
        <v>2.52E-2</v>
      </c>
      <c r="AW442" s="262">
        <v>5.0680000000000003E-2</v>
      </c>
      <c r="AX442" s="262">
        <v>2.6599999999999999E-2</v>
      </c>
      <c r="AY442" s="262">
        <v>4.0599999999999997E-2</v>
      </c>
      <c r="AZ442" s="262">
        <v>2.52E-2</v>
      </c>
      <c r="BA442" s="262">
        <v>2.436E-2</v>
      </c>
      <c r="BB442" s="262">
        <v>1.2880000000000001E-2</v>
      </c>
      <c r="BC442" s="262">
        <v>1.008E-2</v>
      </c>
      <c r="BD442" s="262">
        <v>1.5120000000000001E-2</v>
      </c>
      <c r="BE442" s="262">
        <v>1.5120000000000001E-2</v>
      </c>
      <c r="BF442" s="262">
        <v>2.5760000000000002E-2</v>
      </c>
      <c r="BG442" s="262">
        <v>2.912E-2</v>
      </c>
      <c r="BH442" s="262">
        <v>2.7720000000000002E-2</v>
      </c>
      <c r="BI442" s="262">
        <v>2.4640000000000002E-2</v>
      </c>
      <c r="BJ442" s="262">
        <v>3.2479999999999995E-2</v>
      </c>
      <c r="BK442" s="262">
        <v>2.4640000000000002E-2</v>
      </c>
      <c r="BL442" s="262">
        <v>2.1840000000000002E-2</v>
      </c>
      <c r="BM442" s="262">
        <v>1.4280000000000001E-2</v>
      </c>
      <c r="BN442" s="262">
        <v>3.2199999999999999E-2</v>
      </c>
      <c r="BO442" s="262">
        <v>3.2199999999999999E-2</v>
      </c>
      <c r="BP442" s="262">
        <v>3.2199999999999999E-2</v>
      </c>
    </row>
    <row r="443" spans="2:68" x14ac:dyDescent="0.25">
      <c r="B443" s="261"/>
      <c r="C443" t="s">
        <v>892</v>
      </c>
      <c r="D443" s="255">
        <f t="shared" si="39"/>
        <v>3.003744329144287E-2</v>
      </c>
      <c r="E443" s="260">
        <f t="shared" si="37"/>
        <v>576.02804999999989</v>
      </c>
      <c r="F443" s="255">
        <f t="shared" si="40"/>
        <v>3.1711441329873469E-2</v>
      </c>
      <c r="G443" s="260">
        <f t="shared" si="38"/>
        <v>1641235.1594600005</v>
      </c>
      <c r="H443" s="255">
        <f t="shared" si="41"/>
        <v>-0.26004014683148569</v>
      </c>
      <c r="I443" s="260">
        <f t="shared" si="42"/>
        <v>94.721154358715239</v>
      </c>
      <c r="J443" s="262">
        <v>0</v>
      </c>
      <c r="K443" s="262">
        <v>0.13857</v>
      </c>
      <c r="L443" s="262">
        <v>8.4010000000000001E-2</v>
      </c>
      <c r="M443" s="262">
        <v>3.1E-2</v>
      </c>
      <c r="N443" s="262">
        <v>3.1E-2</v>
      </c>
      <c r="O443" s="262">
        <v>3.1E-2</v>
      </c>
      <c r="P443" s="262">
        <v>3.1E-2</v>
      </c>
      <c r="Q443" s="262">
        <v>3.1E-2</v>
      </c>
      <c r="R443" s="262">
        <v>2.6039999999999997E-2</v>
      </c>
      <c r="S443" s="262">
        <v>3.1E-2</v>
      </c>
      <c r="T443" s="262">
        <v>3.1E-2</v>
      </c>
      <c r="U443" s="262">
        <v>3.1E-2</v>
      </c>
      <c r="V443" s="262">
        <v>3.1E-2</v>
      </c>
      <c r="W443" s="262">
        <v>5.518E-2</v>
      </c>
      <c r="X443" s="262">
        <v>6.4169999999999991E-2</v>
      </c>
      <c r="Y443" s="262">
        <v>6.9440000000000002E-2</v>
      </c>
      <c r="Z443" s="262">
        <v>7.0370000000000002E-2</v>
      </c>
      <c r="AA443" s="262">
        <v>3.3790000000000001E-2</v>
      </c>
      <c r="AB443" s="262">
        <v>7.2230000000000003E-2</v>
      </c>
      <c r="AC443" s="262">
        <v>7.7499999999999999E-2</v>
      </c>
      <c r="AD443" s="262">
        <v>1.209E-2</v>
      </c>
      <c r="AE443" s="262">
        <v>1.209E-2</v>
      </c>
      <c r="AF443" s="262">
        <v>1.209E-2</v>
      </c>
      <c r="AG443" s="262">
        <v>3.286E-2</v>
      </c>
      <c r="AH443" s="262">
        <v>5.3940000000000002E-2</v>
      </c>
      <c r="AI443" s="262">
        <v>3.2239999999999998E-2</v>
      </c>
      <c r="AJ443" s="262">
        <v>1.7979999999999999E-2</v>
      </c>
      <c r="AK443" s="262">
        <v>3.1620000000000002E-2</v>
      </c>
      <c r="AL443" s="262">
        <v>1.7979999999999999E-2</v>
      </c>
      <c r="AM443" s="262">
        <v>1.519E-2</v>
      </c>
      <c r="AN443" s="262">
        <v>1.6740000000000001E-2</v>
      </c>
      <c r="AO443" s="262">
        <v>3.8129999999999997E-2</v>
      </c>
      <c r="AP443" s="262">
        <v>2.511E-2</v>
      </c>
      <c r="AQ443" s="262">
        <v>9.4240000000000004E-2</v>
      </c>
      <c r="AR443" s="262">
        <v>3.6269999999999997E-2</v>
      </c>
      <c r="AS443" s="262">
        <v>6.9129999999999997E-2</v>
      </c>
      <c r="AT443" s="262">
        <v>8.9899999999999997E-3</v>
      </c>
      <c r="AU443" s="262">
        <v>1.7669999999999998E-2</v>
      </c>
      <c r="AV443" s="262">
        <v>1.457E-2</v>
      </c>
      <c r="AW443" s="262">
        <v>1.7669999999999998E-2</v>
      </c>
      <c r="AX443" s="262">
        <v>1.5810000000000001E-2</v>
      </c>
      <c r="AY443" s="262">
        <v>2.8210000000000002E-2</v>
      </c>
      <c r="AZ443" s="262">
        <v>2.5729999999999999E-2</v>
      </c>
      <c r="BA443" s="262">
        <v>2.3869999999999999E-2</v>
      </c>
      <c r="BB443" s="262">
        <v>2.7279999999999999E-2</v>
      </c>
      <c r="BC443" s="262">
        <v>1.0849999999999999E-2</v>
      </c>
      <c r="BD443" s="262">
        <v>2.7279999999999999E-2</v>
      </c>
      <c r="BE443" s="262">
        <v>2.7279999999999999E-2</v>
      </c>
      <c r="BF443" s="262">
        <v>9.2999999999999992E-3</v>
      </c>
      <c r="BG443" s="262">
        <v>2.511E-2</v>
      </c>
      <c r="BH443" s="262">
        <v>2.325E-2</v>
      </c>
      <c r="BI443" s="262">
        <v>2.666E-2</v>
      </c>
      <c r="BJ443" s="262">
        <v>3.5649999999999994E-2</v>
      </c>
      <c r="BK443" s="262">
        <v>4.5879999999999997E-2</v>
      </c>
      <c r="BL443" s="262">
        <v>5.9209999999999999E-2</v>
      </c>
      <c r="BM443" s="262">
        <v>3.5649999999999994E-2</v>
      </c>
      <c r="BN443" s="262">
        <v>2.6349999999999998E-2</v>
      </c>
      <c r="BO443" s="262">
        <v>2.4490000000000001E-2</v>
      </c>
      <c r="BP443" s="262">
        <v>4.061E-2</v>
      </c>
    </row>
    <row r="444" spans="2:68" x14ac:dyDescent="0.25">
      <c r="B444" s="261"/>
      <c r="C444" t="s">
        <v>893</v>
      </c>
      <c r="D444" s="255">
        <f t="shared" si="39"/>
        <v>0.18490369087969963</v>
      </c>
      <c r="E444" s="260">
        <f t="shared" si="37"/>
        <v>3545.8980799999999</v>
      </c>
      <c r="F444" s="255">
        <f t="shared" si="40"/>
        <v>0.19193989950092066</v>
      </c>
      <c r="G444" s="260">
        <f t="shared" si="38"/>
        <v>9933907.0806399994</v>
      </c>
      <c r="H444" s="255">
        <f t="shared" si="41"/>
        <v>-0.22874715266907308</v>
      </c>
      <c r="I444" s="260">
        <f t="shared" si="42"/>
        <v>96.334160516121727</v>
      </c>
      <c r="J444" s="262">
        <v>0</v>
      </c>
      <c r="K444" s="262">
        <v>0.49632000000000004</v>
      </c>
      <c r="L444" s="262">
        <v>0.37975999999999999</v>
      </c>
      <c r="M444" s="262">
        <v>0.16732</v>
      </c>
      <c r="N444" s="262">
        <v>0.19364000000000001</v>
      </c>
      <c r="O444" s="262">
        <v>0.29139999999999999</v>
      </c>
      <c r="P444" s="262">
        <v>0.22559999999999999</v>
      </c>
      <c r="Q444" s="262">
        <v>0.26132</v>
      </c>
      <c r="R444" s="262">
        <v>0.22936000000000001</v>
      </c>
      <c r="S444" s="262">
        <v>0.15792</v>
      </c>
      <c r="T444" s="262">
        <v>0.15792</v>
      </c>
      <c r="U444" s="262">
        <v>0.12972</v>
      </c>
      <c r="V444" s="262">
        <v>0.16356000000000001</v>
      </c>
      <c r="W444" s="262">
        <v>0.27448</v>
      </c>
      <c r="X444" s="262">
        <v>0.3196</v>
      </c>
      <c r="Y444" s="262">
        <v>0.28952</v>
      </c>
      <c r="Z444" s="262">
        <v>0.28952</v>
      </c>
      <c r="AA444" s="262">
        <v>0.26507999999999998</v>
      </c>
      <c r="AB444" s="262">
        <v>0.30831999999999998</v>
      </c>
      <c r="AC444" s="262">
        <v>0.28952</v>
      </c>
      <c r="AD444" s="262">
        <v>0.15603999999999998</v>
      </c>
      <c r="AE444" s="262">
        <v>0.13159999999999999</v>
      </c>
      <c r="AF444" s="262">
        <v>0.12408000000000001</v>
      </c>
      <c r="AG444" s="262">
        <v>0.20116000000000001</v>
      </c>
      <c r="AH444" s="262">
        <v>0.19740000000000002</v>
      </c>
      <c r="AI444" s="262">
        <v>0.19740000000000002</v>
      </c>
      <c r="AJ444" s="262">
        <v>0.16544</v>
      </c>
      <c r="AK444" s="262">
        <v>0.20492000000000002</v>
      </c>
      <c r="AL444" s="262">
        <v>0.19552</v>
      </c>
      <c r="AM444" s="262">
        <v>0.12032</v>
      </c>
      <c r="AN444" s="262">
        <v>0.1222</v>
      </c>
      <c r="AO444" s="262">
        <v>0.25944</v>
      </c>
      <c r="AP444" s="262">
        <v>0.21619999999999998</v>
      </c>
      <c r="AQ444" s="262">
        <v>0.35719999999999996</v>
      </c>
      <c r="AR444" s="262">
        <v>0.31772</v>
      </c>
      <c r="AS444" s="262">
        <v>0.31772</v>
      </c>
      <c r="AT444" s="262">
        <v>0.18987999999999999</v>
      </c>
      <c r="AU444" s="262">
        <v>0.17108000000000001</v>
      </c>
      <c r="AV444" s="262">
        <v>0.16167999999999999</v>
      </c>
      <c r="AW444" s="262">
        <v>0.21619999999999998</v>
      </c>
      <c r="AX444" s="262">
        <v>0.12972</v>
      </c>
      <c r="AY444" s="262">
        <v>0.15040000000000001</v>
      </c>
      <c r="AZ444" s="262">
        <v>0.13347999999999999</v>
      </c>
      <c r="BA444" s="262">
        <v>0.12032</v>
      </c>
      <c r="BB444" s="262">
        <v>0.10152000000000001</v>
      </c>
      <c r="BC444" s="262">
        <v>0.13159999999999999</v>
      </c>
      <c r="BD444" s="262">
        <v>0.13159999999999999</v>
      </c>
      <c r="BE444" s="262">
        <v>0.13159999999999999</v>
      </c>
      <c r="BF444" s="262">
        <v>0.22372</v>
      </c>
      <c r="BG444" s="262">
        <v>0.22183999999999998</v>
      </c>
      <c r="BH444" s="262">
        <v>0.13724</v>
      </c>
      <c r="BI444" s="262">
        <v>0.14852000000000001</v>
      </c>
      <c r="BJ444" s="262">
        <v>0.22372</v>
      </c>
      <c r="BK444" s="262">
        <v>0.18235999999999999</v>
      </c>
      <c r="BL444" s="262">
        <v>0.16920000000000002</v>
      </c>
      <c r="BM444" s="262">
        <v>0.13724</v>
      </c>
      <c r="BN444" s="262">
        <v>0.15040000000000001</v>
      </c>
      <c r="BO444" s="262">
        <v>0.15040000000000001</v>
      </c>
      <c r="BP444" s="262">
        <v>0.15040000000000001</v>
      </c>
    </row>
    <row r="445" spans="2:68" x14ac:dyDescent="0.25">
      <c r="B445" s="261"/>
      <c r="C445" t="s">
        <v>894</v>
      </c>
      <c r="D445" s="255">
        <f t="shared" si="39"/>
        <v>5.380660582990042E-2</v>
      </c>
      <c r="E445" s="260">
        <f t="shared" si="37"/>
        <v>1031.8492800000004</v>
      </c>
      <c r="F445" s="255">
        <f t="shared" si="40"/>
        <v>5.7946028581420665E-2</v>
      </c>
      <c r="G445" s="260">
        <f t="shared" si="38"/>
        <v>2999014.0930400011</v>
      </c>
      <c r="H445" s="255">
        <f t="shared" si="41"/>
        <v>-0.29495704914419546</v>
      </c>
      <c r="I445" s="260">
        <f t="shared" si="42"/>
        <v>92.856416819482462</v>
      </c>
      <c r="J445" s="262">
        <v>0</v>
      </c>
      <c r="K445" s="262">
        <v>0.31359999999999999</v>
      </c>
      <c r="L445" s="262">
        <v>0.11872000000000001</v>
      </c>
      <c r="M445" s="262">
        <v>4.3119999999999999E-2</v>
      </c>
      <c r="N445" s="262">
        <v>9.6320000000000003E-2</v>
      </c>
      <c r="O445" s="262">
        <v>6.0480000000000006E-2</v>
      </c>
      <c r="P445" s="262">
        <v>7.392E-2</v>
      </c>
      <c r="Q445" s="262">
        <v>4.7599999999999996E-2</v>
      </c>
      <c r="R445" s="262">
        <v>7.7280000000000001E-2</v>
      </c>
      <c r="S445" s="262">
        <v>3.4720000000000001E-2</v>
      </c>
      <c r="T445" s="262">
        <v>4.4800000000000006E-2</v>
      </c>
      <c r="U445" s="262">
        <v>4.4800000000000006E-2</v>
      </c>
      <c r="V445" s="262">
        <v>4.9280000000000004E-2</v>
      </c>
      <c r="W445" s="262">
        <v>0.14055999999999999</v>
      </c>
      <c r="X445" s="262">
        <v>0.14055999999999999</v>
      </c>
      <c r="Y445" s="262">
        <v>0.1008</v>
      </c>
      <c r="Z445" s="262">
        <v>0.17304</v>
      </c>
      <c r="AA445" s="262">
        <v>5.7120000000000004E-2</v>
      </c>
      <c r="AB445" s="262">
        <v>8.9600000000000013E-2</v>
      </c>
      <c r="AC445" s="262">
        <v>0.12936</v>
      </c>
      <c r="AD445" s="262">
        <v>4.7039999999999998E-2</v>
      </c>
      <c r="AE445" s="262">
        <v>3.5840000000000004E-2</v>
      </c>
      <c r="AF445" s="262">
        <v>3.9199999999999999E-2</v>
      </c>
      <c r="AG445" s="262">
        <v>5.5440000000000003E-2</v>
      </c>
      <c r="AH445" s="262">
        <v>0.11312</v>
      </c>
      <c r="AI445" s="262">
        <v>6.3839999999999994E-2</v>
      </c>
      <c r="AJ445" s="262">
        <v>3.7520000000000005E-2</v>
      </c>
      <c r="AK445" s="262">
        <v>5.0960000000000005E-2</v>
      </c>
      <c r="AL445" s="262">
        <v>5.5440000000000003E-2</v>
      </c>
      <c r="AM445" s="262">
        <v>2.52E-2</v>
      </c>
      <c r="AN445" s="262">
        <v>2.2400000000000003E-2</v>
      </c>
      <c r="AO445" s="262">
        <v>9.3519999999999992E-2</v>
      </c>
      <c r="AP445" s="262">
        <v>3.0240000000000003E-2</v>
      </c>
      <c r="AQ445" s="262">
        <v>0.11144</v>
      </c>
      <c r="AR445" s="262">
        <v>0.14168</v>
      </c>
      <c r="AS445" s="262">
        <v>0.13159999999999999</v>
      </c>
      <c r="AT445" s="262">
        <v>4.648E-2</v>
      </c>
      <c r="AU445" s="262">
        <v>3.7520000000000005E-2</v>
      </c>
      <c r="AV445" s="262">
        <v>4.648E-2</v>
      </c>
      <c r="AW445" s="262">
        <v>5.4879999999999998E-2</v>
      </c>
      <c r="AX445" s="262">
        <v>5.0960000000000005E-2</v>
      </c>
      <c r="AY445" s="262">
        <v>5.4879999999999998E-2</v>
      </c>
      <c r="AZ445" s="262">
        <v>5.9360000000000003E-2</v>
      </c>
      <c r="BA445" s="262">
        <v>2.912E-2</v>
      </c>
      <c r="BB445" s="262">
        <v>1.2880000000000001E-2</v>
      </c>
      <c r="BC445" s="262">
        <v>2.6880000000000001E-2</v>
      </c>
      <c r="BD445" s="262">
        <v>2.8000000000000001E-2</v>
      </c>
      <c r="BE445" s="262">
        <v>2.6880000000000001E-2</v>
      </c>
      <c r="BF445" s="262">
        <v>4.7039999999999998E-2</v>
      </c>
      <c r="BG445" s="262">
        <v>4.7039999999999998E-2</v>
      </c>
      <c r="BH445" s="262">
        <v>4.7039999999999998E-2</v>
      </c>
      <c r="BI445" s="262">
        <v>4.3680000000000004E-2</v>
      </c>
      <c r="BJ445" s="262">
        <v>6.4399999999999999E-2</v>
      </c>
      <c r="BK445" s="262">
        <v>6.5519999999999995E-2</v>
      </c>
      <c r="BL445" s="262">
        <v>4.7599999999999996E-2</v>
      </c>
      <c r="BM445" s="262">
        <v>4.648E-2</v>
      </c>
      <c r="BN445" s="262">
        <v>3.8640000000000001E-2</v>
      </c>
      <c r="BO445" s="262">
        <v>3.8640000000000001E-2</v>
      </c>
      <c r="BP445" s="262">
        <v>3.8640000000000001E-2</v>
      </c>
    </row>
    <row r="446" spans="2:68" x14ac:dyDescent="0.25">
      <c r="B446" s="261"/>
      <c r="C446" t="s">
        <v>895</v>
      </c>
      <c r="D446" s="255">
        <f t="shared" si="39"/>
        <v>4.4373960994941855E-2</v>
      </c>
      <c r="E446" s="260">
        <f t="shared" si="37"/>
        <v>850.95944999999995</v>
      </c>
      <c r="F446" s="255">
        <f t="shared" si="40"/>
        <v>4.4742825982073332E-2</v>
      </c>
      <c r="G446" s="260">
        <f t="shared" si="38"/>
        <v>2315678.38155</v>
      </c>
      <c r="H446" s="255">
        <f t="shared" si="41"/>
        <v>-4.58220515565246E-2</v>
      </c>
      <c r="I446" s="260">
        <f t="shared" si="42"/>
        <v>99.175588535066467</v>
      </c>
      <c r="J446" s="262">
        <v>0</v>
      </c>
      <c r="K446" s="262">
        <v>3.2399999999999998E-2</v>
      </c>
      <c r="L446" s="262">
        <v>3.2399999999999998E-2</v>
      </c>
      <c r="M446" s="262">
        <v>3.3750000000000002E-2</v>
      </c>
      <c r="N446" s="262">
        <v>7.3799999999999991E-2</v>
      </c>
      <c r="O446" s="262">
        <v>2.8799999999999999E-2</v>
      </c>
      <c r="P446" s="262">
        <v>3.9599999999999996E-2</v>
      </c>
      <c r="Q446" s="262">
        <v>3.9599999999999996E-2</v>
      </c>
      <c r="R446" s="262">
        <v>4.0050000000000002E-2</v>
      </c>
      <c r="S446" s="262">
        <v>2.2949999999999998E-2</v>
      </c>
      <c r="T446" s="262">
        <v>4.2749999999999996E-2</v>
      </c>
      <c r="U446" s="262">
        <v>3.5999999999999997E-2</v>
      </c>
      <c r="V446" s="262">
        <v>3.8249999999999999E-2</v>
      </c>
      <c r="W446" s="262">
        <v>3.8249999999999999E-2</v>
      </c>
      <c r="X446" s="262">
        <v>8.2350000000000007E-2</v>
      </c>
      <c r="Y446" s="262">
        <v>7.6499999999999999E-2</v>
      </c>
      <c r="Z446" s="262">
        <v>8.3699999999999997E-2</v>
      </c>
      <c r="AA446" s="262">
        <v>7.6499999999999999E-2</v>
      </c>
      <c r="AB446" s="262">
        <v>8.5049999999999987E-2</v>
      </c>
      <c r="AC446" s="262">
        <v>7.6499999999999999E-2</v>
      </c>
      <c r="AD446" s="262">
        <v>2.52E-2</v>
      </c>
      <c r="AE446" s="262">
        <v>3.78E-2</v>
      </c>
      <c r="AF446" s="262">
        <v>3.78E-2</v>
      </c>
      <c r="AG446" s="262">
        <v>4.1399999999999999E-2</v>
      </c>
      <c r="AH446" s="262">
        <v>4.4999999999999998E-2</v>
      </c>
      <c r="AI446" s="262">
        <v>3.9149999999999997E-2</v>
      </c>
      <c r="AJ446" s="262">
        <v>3.15E-2</v>
      </c>
      <c r="AK446" s="262">
        <v>3.2849999999999997E-2</v>
      </c>
      <c r="AL446" s="262">
        <v>2.1599999999999998E-2</v>
      </c>
      <c r="AM446" s="262">
        <v>3.465E-2</v>
      </c>
      <c r="AN446" s="262">
        <v>3.6450000000000003E-2</v>
      </c>
      <c r="AO446" s="262">
        <v>7.7850000000000003E-2</v>
      </c>
      <c r="AP446" s="262">
        <v>5.985E-2</v>
      </c>
      <c r="AQ446" s="262">
        <v>5.0849999999999992E-2</v>
      </c>
      <c r="AR446" s="262">
        <v>4.2749999999999996E-2</v>
      </c>
      <c r="AS446" s="262">
        <v>6.1200000000000004E-2</v>
      </c>
      <c r="AT446" s="262">
        <v>3.5099999999999999E-2</v>
      </c>
      <c r="AU446" s="262">
        <v>4.095E-2</v>
      </c>
      <c r="AV446" s="262">
        <v>3.4200000000000001E-2</v>
      </c>
      <c r="AW446" s="262">
        <v>7.1999999999999995E-2</v>
      </c>
      <c r="AX446" s="262">
        <v>4.095E-2</v>
      </c>
      <c r="AY446" s="262">
        <v>4.095E-2</v>
      </c>
      <c r="AZ446" s="262">
        <v>5.1749999999999997E-2</v>
      </c>
      <c r="BA446" s="262">
        <v>2.8799999999999999E-2</v>
      </c>
      <c r="BB446" s="262">
        <v>2.5649999999999996E-2</v>
      </c>
      <c r="BC446" s="262">
        <v>2.6549999999999997E-2</v>
      </c>
      <c r="BD446" s="262">
        <v>3.2849999999999997E-2</v>
      </c>
      <c r="BE446" s="262">
        <v>3.5549999999999998E-2</v>
      </c>
      <c r="BF446" s="262">
        <v>4.2299999999999997E-2</v>
      </c>
      <c r="BG446" s="262">
        <v>3.5999999999999997E-2</v>
      </c>
      <c r="BH446" s="262">
        <v>4.2299999999999997E-2</v>
      </c>
      <c r="BI446" s="262">
        <v>5.3099999999999994E-2</v>
      </c>
      <c r="BJ446" s="262">
        <v>6.2099999999999995E-2</v>
      </c>
      <c r="BK446" s="262">
        <v>6.5699999999999995E-2</v>
      </c>
      <c r="BL446" s="262">
        <v>5.3099999999999994E-2</v>
      </c>
      <c r="BM446" s="262">
        <v>4.725E-2</v>
      </c>
      <c r="BN446" s="262">
        <v>4.5899999999999996E-2</v>
      </c>
      <c r="BO446" s="262">
        <v>4.3649999999999994E-2</v>
      </c>
      <c r="BP446" s="262">
        <v>4.6350000000000002E-2</v>
      </c>
    </row>
    <row r="447" spans="2:68" x14ac:dyDescent="0.25">
      <c r="B447" s="261"/>
      <c r="C447" t="s">
        <v>896</v>
      </c>
      <c r="D447" s="255">
        <f t="shared" si="39"/>
        <v>0.1513206445220838</v>
      </c>
      <c r="E447" s="260">
        <f t="shared" si="37"/>
        <v>2901.8760000000011</v>
      </c>
      <c r="F447" s="255">
        <f t="shared" si="40"/>
        <v>0.15068534862130067</v>
      </c>
      <c r="G447" s="260">
        <f t="shared" si="38"/>
        <v>7798765.4235000033</v>
      </c>
      <c r="H447" s="255">
        <f t="shared" si="41"/>
        <v>-4.9668982715965128E-2</v>
      </c>
      <c r="I447" s="260">
        <f t="shared" si="42"/>
        <v>100.42160429437618</v>
      </c>
      <c r="J447" s="262">
        <v>0</v>
      </c>
      <c r="K447" s="262">
        <v>0.31949999999999995</v>
      </c>
      <c r="L447" s="262">
        <v>0.13500000000000001</v>
      </c>
      <c r="M447" s="262">
        <v>0.10050000000000001</v>
      </c>
      <c r="N447" s="262">
        <v>0.16650000000000001</v>
      </c>
      <c r="O447" s="262">
        <v>0.183</v>
      </c>
      <c r="P447" s="262">
        <v>0.16650000000000001</v>
      </c>
      <c r="Q447" s="262">
        <v>0.13500000000000001</v>
      </c>
      <c r="R447" s="262">
        <v>0.16650000000000001</v>
      </c>
      <c r="S447" s="262">
        <v>0.1095</v>
      </c>
      <c r="T447" s="262">
        <v>0.1095</v>
      </c>
      <c r="U447" s="262">
        <v>9.2999999999999999E-2</v>
      </c>
      <c r="V447" s="262">
        <v>0.1095</v>
      </c>
      <c r="W447" s="262">
        <v>0.21</v>
      </c>
      <c r="X447" s="262">
        <v>0.21</v>
      </c>
      <c r="Y447" s="262">
        <v>0.21</v>
      </c>
      <c r="Z447" s="262">
        <v>0.21149999999999999</v>
      </c>
      <c r="AA447" s="262">
        <v>0.20250000000000001</v>
      </c>
      <c r="AB447" s="262">
        <v>0.20250000000000001</v>
      </c>
      <c r="AC447" s="262">
        <v>0.17699999999999999</v>
      </c>
      <c r="AD447" s="262">
        <v>0.11399999999999999</v>
      </c>
      <c r="AE447" s="262">
        <v>0.12</v>
      </c>
      <c r="AF447" s="262">
        <v>0.1065</v>
      </c>
      <c r="AG447" s="262">
        <v>0.16949999999999998</v>
      </c>
      <c r="AH447" s="262">
        <v>0.1845</v>
      </c>
      <c r="AI447" s="262">
        <v>0.16949999999999998</v>
      </c>
      <c r="AJ447" s="262">
        <v>0.153</v>
      </c>
      <c r="AK447" s="262">
        <v>0.153</v>
      </c>
      <c r="AL447" s="262">
        <v>0.16200000000000001</v>
      </c>
      <c r="AM447" s="262">
        <v>8.5499999999999993E-2</v>
      </c>
      <c r="AN447" s="262">
        <v>0.10200000000000001</v>
      </c>
      <c r="AO447" s="262">
        <v>0.18</v>
      </c>
      <c r="AP447" s="262">
        <v>0.17399999999999999</v>
      </c>
      <c r="AQ447" s="262">
        <v>0.2175</v>
      </c>
      <c r="AR447" s="262">
        <v>0.23699999999999999</v>
      </c>
      <c r="AS447" s="262">
        <v>0.2175</v>
      </c>
      <c r="AT447" s="262">
        <v>0.17249999999999999</v>
      </c>
      <c r="AU447" s="262">
        <v>0.1545</v>
      </c>
      <c r="AV447" s="262">
        <v>0.153</v>
      </c>
      <c r="AW447" s="262">
        <v>0.16200000000000001</v>
      </c>
      <c r="AX447" s="262">
        <v>0.129</v>
      </c>
      <c r="AY447" s="262">
        <v>0.1515</v>
      </c>
      <c r="AZ447" s="262">
        <v>0.1575</v>
      </c>
      <c r="BA447" s="262">
        <v>0.13200000000000001</v>
      </c>
      <c r="BB447" s="262">
        <v>6.3E-2</v>
      </c>
      <c r="BC447" s="262">
        <v>8.4000000000000005E-2</v>
      </c>
      <c r="BD447" s="262">
        <v>0.12</v>
      </c>
      <c r="BE447" s="262">
        <v>0.09</v>
      </c>
      <c r="BF447" s="262">
        <v>0.1605</v>
      </c>
      <c r="BG447" s="262">
        <v>0.17099999999999999</v>
      </c>
      <c r="BH447" s="262">
        <v>0.1605</v>
      </c>
      <c r="BI447" s="262">
        <v>0.1575</v>
      </c>
      <c r="BJ447" s="262">
        <v>0.1575</v>
      </c>
      <c r="BK447" s="262">
        <v>0.16949999999999998</v>
      </c>
      <c r="BL447" s="262">
        <v>0.1575</v>
      </c>
      <c r="BM447" s="262">
        <v>0.17099999999999999</v>
      </c>
      <c r="BN447" s="262">
        <v>0.14099999999999999</v>
      </c>
      <c r="BO447" s="262">
        <v>0.14249999999999999</v>
      </c>
      <c r="BP447" s="262">
        <v>0.126</v>
      </c>
    </row>
    <row r="448" spans="2:68" x14ac:dyDescent="0.25">
      <c r="B448" s="261"/>
      <c r="C448" t="s">
        <v>897</v>
      </c>
      <c r="D448" s="255">
        <f t="shared" si="39"/>
        <v>3.7130222662564542E-2</v>
      </c>
      <c r="E448" s="260">
        <f t="shared" si="37"/>
        <v>712.04628000000025</v>
      </c>
      <c r="F448" s="255">
        <f t="shared" si="40"/>
        <v>3.9413847161933163E-2</v>
      </c>
      <c r="G448" s="260">
        <f t="shared" si="38"/>
        <v>2039875.4840199994</v>
      </c>
      <c r="H448" s="255">
        <f t="shared" si="41"/>
        <v>-0.26241232034667</v>
      </c>
      <c r="I448" s="260">
        <f t="shared" si="42"/>
        <v>94.206035026252906</v>
      </c>
      <c r="J448" s="262">
        <v>0</v>
      </c>
      <c r="K448" s="262">
        <v>4.9779999999999998E-2</v>
      </c>
      <c r="L448" s="262">
        <v>6.4219999999999999E-2</v>
      </c>
      <c r="M448" s="262">
        <v>2.7739999999999997E-2</v>
      </c>
      <c r="N448" s="262">
        <v>4.4839999999999998E-2</v>
      </c>
      <c r="O448" s="262">
        <v>4.6739999999999997E-2</v>
      </c>
      <c r="P448" s="262">
        <v>6.3460000000000003E-2</v>
      </c>
      <c r="Q448" s="262">
        <v>3.3820000000000003E-2</v>
      </c>
      <c r="R448" s="262">
        <v>4.7500000000000001E-2</v>
      </c>
      <c r="S448" s="262">
        <v>2.47E-2</v>
      </c>
      <c r="T448" s="262">
        <v>2.5080000000000002E-2</v>
      </c>
      <c r="U448" s="262">
        <v>3.0020000000000002E-2</v>
      </c>
      <c r="V448" s="262">
        <v>5.9659999999999998E-2</v>
      </c>
      <c r="W448" s="262">
        <v>4.2939999999999992E-2</v>
      </c>
      <c r="X448" s="262">
        <v>4.5599999999999995E-2</v>
      </c>
      <c r="Y448" s="262">
        <v>4.5599999999999995E-2</v>
      </c>
      <c r="Z448" s="262">
        <v>4.5599999999999995E-2</v>
      </c>
      <c r="AA448" s="262">
        <v>4.5599999999999995E-2</v>
      </c>
      <c r="AB448" s="262">
        <v>4.5599999999999995E-2</v>
      </c>
      <c r="AC448" s="262">
        <v>4.5599999999999995E-2</v>
      </c>
      <c r="AD448" s="262">
        <v>1.3679999999999999E-2</v>
      </c>
      <c r="AE448" s="262">
        <v>2.964E-2</v>
      </c>
      <c r="AF448" s="262">
        <v>3.6859999999999997E-2</v>
      </c>
      <c r="AG448" s="262">
        <v>3.2299999999999995E-2</v>
      </c>
      <c r="AH448" s="262">
        <v>7.637999999999999E-2</v>
      </c>
      <c r="AI448" s="262">
        <v>3.458E-2</v>
      </c>
      <c r="AJ448" s="262">
        <v>2.7359999999999999E-2</v>
      </c>
      <c r="AK448" s="262">
        <v>3.0020000000000002E-2</v>
      </c>
      <c r="AL448" s="262">
        <v>2.964E-2</v>
      </c>
      <c r="AM448" s="262">
        <v>1.2160000000000001E-2</v>
      </c>
      <c r="AN448" s="262">
        <v>1.2160000000000001E-2</v>
      </c>
      <c r="AO448" s="262">
        <v>3.04E-2</v>
      </c>
      <c r="AP448" s="262">
        <v>1.634E-2</v>
      </c>
      <c r="AQ448" s="262">
        <v>0.12615999999999999</v>
      </c>
      <c r="AR448" s="262">
        <v>0.10868</v>
      </c>
      <c r="AS448" s="262">
        <v>0.10868</v>
      </c>
      <c r="AT448" s="262">
        <v>2.1659999999999999E-2</v>
      </c>
      <c r="AU448" s="262">
        <v>3.9140000000000001E-2</v>
      </c>
      <c r="AV448" s="262">
        <v>4.2560000000000001E-2</v>
      </c>
      <c r="AW448" s="262">
        <v>9.2719999999999997E-2</v>
      </c>
      <c r="AX448" s="262">
        <v>5.0160000000000003E-2</v>
      </c>
      <c r="AY448" s="262">
        <v>4.2560000000000001E-2</v>
      </c>
      <c r="AZ448" s="262">
        <v>4.2560000000000001E-2</v>
      </c>
      <c r="BA448" s="262">
        <v>2.6219999999999997E-2</v>
      </c>
      <c r="BB448" s="262">
        <v>2.7739999999999997E-2</v>
      </c>
      <c r="BC448" s="262">
        <v>2.5840000000000002E-2</v>
      </c>
      <c r="BD448" s="262">
        <v>2.7739999999999997E-2</v>
      </c>
      <c r="BE448" s="262">
        <v>2.7739999999999997E-2</v>
      </c>
      <c r="BF448" s="262">
        <v>2.964E-2</v>
      </c>
      <c r="BG448" s="262">
        <v>2.1659999999999999E-2</v>
      </c>
      <c r="BH448" s="262">
        <v>2.964E-2</v>
      </c>
      <c r="BI448" s="262">
        <v>3.8760000000000003E-2</v>
      </c>
      <c r="BJ448" s="262">
        <v>5.586E-2</v>
      </c>
      <c r="BK448" s="262">
        <v>7.4099999999999999E-2</v>
      </c>
      <c r="BL448" s="262">
        <v>8.5120000000000001E-2</v>
      </c>
      <c r="BM448" s="262">
        <v>3.458E-2</v>
      </c>
      <c r="BN448" s="262">
        <v>3.9899999999999998E-2</v>
      </c>
      <c r="BO448" s="262">
        <v>3.4959999999999998E-2</v>
      </c>
      <c r="BP448" s="262">
        <v>3.3439999999999998E-2</v>
      </c>
    </row>
    <row r="449" spans="2:68" x14ac:dyDescent="0.25">
      <c r="B449" s="261"/>
      <c r="C449" t="s">
        <v>898</v>
      </c>
      <c r="D449" s="255">
        <f t="shared" si="39"/>
        <v>0.21105022057673251</v>
      </c>
      <c r="E449" s="260">
        <f t="shared" si="37"/>
        <v>4047.3100799999993</v>
      </c>
      <c r="F449" s="255">
        <f t="shared" si="40"/>
        <v>0.21017393999648332</v>
      </c>
      <c r="G449" s="260">
        <f t="shared" si="38"/>
        <v>10877615.316699993</v>
      </c>
      <c r="H449" s="255">
        <f t="shared" si="41"/>
        <v>-3.4514583632503509E-2</v>
      </c>
      <c r="I449" s="260">
        <f t="shared" si="42"/>
        <v>100.41693112869456</v>
      </c>
      <c r="J449" s="262">
        <v>0</v>
      </c>
      <c r="K449" s="262">
        <v>0.31558999999999998</v>
      </c>
      <c r="L449" s="262">
        <v>0.22363</v>
      </c>
      <c r="M449" s="262">
        <v>0.18601000000000001</v>
      </c>
      <c r="N449" s="262">
        <v>0.21318000000000001</v>
      </c>
      <c r="O449" s="262">
        <v>0.23199</v>
      </c>
      <c r="P449" s="262">
        <v>0.23616999999999996</v>
      </c>
      <c r="Q449" s="262">
        <v>0.21318000000000001</v>
      </c>
      <c r="R449" s="262">
        <v>0.21318000000000001</v>
      </c>
      <c r="S449" s="262">
        <v>0.14212</v>
      </c>
      <c r="T449" s="262">
        <v>0.17137999999999998</v>
      </c>
      <c r="U449" s="262">
        <v>0.15047999999999997</v>
      </c>
      <c r="V449" s="262">
        <v>0.16929</v>
      </c>
      <c r="W449" s="262">
        <v>0.21736</v>
      </c>
      <c r="X449" s="262">
        <v>0.31768000000000002</v>
      </c>
      <c r="Y449" s="262">
        <v>0.30095999999999995</v>
      </c>
      <c r="Z449" s="262">
        <v>0.30095999999999995</v>
      </c>
      <c r="AA449" s="262">
        <v>0.29468999999999995</v>
      </c>
      <c r="AB449" s="262">
        <v>0.30513999999999997</v>
      </c>
      <c r="AC449" s="262">
        <v>0.33649000000000001</v>
      </c>
      <c r="AD449" s="262">
        <v>0.14629999999999999</v>
      </c>
      <c r="AE449" s="262">
        <v>0.16302</v>
      </c>
      <c r="AF449" s="262">
        <v>0.12748999999999999</v>
      </c>
      <c r="AG449" s="262">
        <v>0.21318000000000001</v>
      </c>
      <c r="AH449" s="262">
        <v>0.21318000000000001</v>
      </c>
      <c r="AI449" s="262">
        <v>0.22363</v>
      </c>
      <c r="AJ449" s="262">
        <v>0.20481999999999997</v>
      </c>
      <c r="AK449" s="262">
        <v>0.20899999999999999</v>
      </c>
      <c r="AL449" s="262">
        <v>0.22990000000000002</v>
      </c>
      <c r="AM449" s="262">
        <v>0.13794000000000001</v>
      </c>
      <c r="AN449" s="262">
        <v>0.13794000000000001</v>
      </c>
      <c r="AO449" s="262">
        <v>0.30513999999999997</v>
      </c>
      <c r="AP449" s="262">
        <v>0.22363</v>
      </c>
      <c r="AQ449" s="262">
        <v>0.31558999999999998</v>
      </c>
      <c r="AR449" s="262">
        <v>0.29468999999999995</v>
      </c>
      <c r="AS449" s="262">
        <v>0.32812999999999998</v>
      </c>
      <c r="AT449" s="262">
        <v>0.22363</v>
      </c>
      <c r="AU449" s="262">
        <v>0.21526999999999999</v>
      </c>
      <c r="AV449" s="262">
        <v>0.20690999999999998</v>
      </c>
      <c r="AW449" s="262">
        <v>0.28006000000000003</v>
      </c>
      <c r="AX449" s="262">
        <v>0.16511000000000001</v>
      </c>
      <c r="AY449" s="262">
        <v>0.21318000000000001</v>
      </c>
      <c r="AZ449" s="262">
        <v>0.20690999999999998</v>
      </c>
      <c r="BA449" s="262">
        <v>0.15675</v>
      </c>
      <c r="BB449" s="262">
        <v>8.9869999999999992E-2</v>
      </c>
      <c r="BC449" s="262">
        <v>0.12748999999999999</v>
      </c>
      <c r="BD449" s="262">
        <v>0.13585</v>
      </c>
      <c r="BE449" s="262">
        <v>0.13375999999999999</v>
      </c>
      <c r="BF449" s="262">
        <v>0.24661999999999998</v>
      </c>
      <c r="BG449" s="262">
        <v>0.21526999999999999</v>
      </c>
      <c r="BH449" s="262">
        <v>0.20690999999999998</v>
      </c>
      <c r="BI449" s="262">
        <v>0.20690999999999998</v>
      </c>
      <c r="BJ449" s="262">
        <v>0.26334000000000002</v>
      </c>
      <c r="BK449" s="262">
        <v>0.26334000000000002</v>
      </c>
      <c r="BL449" s="262">
        <v>0.22154000000000001</v>
      </c>
      <c r="BM449" s="262">
        <v>0.21318000000000001</v>
      </c>
      <c r="BN449" s="262">
        <v>0.20272999999999999</v>
      </c>
      <c r="BO449" s="262">
        <v>0.17346999999999999</v>
      </c>
      <c r="BP449" s="262">
        <v>0.18182999999999999</v>
      </c>
    </row>
    <row r="450" spans="2:68" x14ac:dyDescent="0.25">
      <c r="B450" s="261"/>
      <c r="C450" t="s">
        <v>899</v>
      </c>
      <c r="D450" s="255">
        <f t="shared" si="39"/>
        <v>0.31542198310476099</v>
      </c>
      <c r="E450" s="260">
        <f t="shared" si="37"/>
        <v>6048.8473700000013</v>
      </c>
      <c r="F450" s="255">
        <f t="shared" si="40"/>
        <v>0.31497855459962543</v>
      </c>
      <c r="G450" s="260">
        <f t="shared" si="38"/>
        <v>16301809.586869994</v>
      </c>
      <c r="H450" s="255">
        <f t="shared" si="41"/>
        <v>-3.4770461057678538E-3</v>
      </c>
      <c r="I450" s="260">
        <f t="shared" si="42"/>
        <v>100.14078053843991</v>
      </c>
      <c r="J450" s="262">
        <v>0</v>
      </c>
      <c r="K450" s="262">
        <v>0.30478</v>
      </c>
      <c r="L450" s="262">
        <v>0.30166999999999999</v>
      </c>
      <c r="M450" s="262">
        <v>0.27056999999999998</v>
      </c>
      <c r="N450" s="262">
        <v>0.31722</v>
      </c>
      <c r="O450" s="262">
        <v>0.36386999999999997</v>
      </c>
      <c r="P450" s="262">
        <v>0.31722</v>
      </c>
      <c r="Q450" s="262">
        <v>0.32344000000000001</v>
      </c>
      <c r="R450" s="262">
        <v>0.31722</v>
      </c>
      <c r="S450" s="262">
        <v>0.26745999999999998</v>
      </c>
      <c r="T450" s="262">
        <v>0.28922999999999999</v>
      </c>
      <c r="U450" s="262">
        <v>0.21458999999999998</v>
      </c>
      <c r="V450" s="262">
        <v>0.29855999999999999</v>
      </c>
      <c r="W450" s="262">
        <v>0.41052</v>
      </c>
      <c r="X450" s="262">
        <v>0.45405999999999996</v>
      </c>
      <c r="Y450" s="262">
        <v>0.41052</v>
      </c>
      <c r="Z450" s="262">
        <v>0.40118999999999999</v>
      </c>
      <c r="AA450" s="262">
        <v>0.41052</v>
      </c>
      <c r="AB450" s="262">
        <v>0.41052</v>
      </c>
      <c r="AC450" s="262">
        <v>0.41052</v>
      </c>
      <c r="AD450" s="262">
        <v>0.23636000000000001</v>
      </c>
      <c r="AE450" s="262">
        <v>0.27989999999999998</v>
      </c>
      <c r="AF450" s="262">
        <v>0.24258000000000002</v>
      </c>
      <c r="AG450" s="262">
        <v>0.32033</v>
      </c>
      <c r="AH450" s="262">
        <v>0.32033</v>
      </c>
      <c r="AI450" s="262">
        <v>0.32966000000000001</v>
      </c>
      <c r="AJ450" s="262">
        <v>0.311</v>
      </c>
      <c r="AK450" s="262">
        <v>0.32344000000000001</v>
      </c>
      <c r="AL450" s="262">
        <v>0.32966000000000001</v>
      </c>
      <c r="AM450" s="262">
        <v>0.22702999999999998</v>
      </c>
      <c r="AN450" s="262">
        <v>0.23013999999999998</v>
      </c>
      <c r="AO450" s="262">
        <v>0.35764999999999997</v>
      </c>
      <c r="AP450" s="262">
        <v>0.35764999999999997</v>
      </c>
      <c r="AQ450" s="262">
        <v>0.57845999999999997</v>
      </c>
      <c r="AR450" s="262">
        <v>0.55669000000000002</v>
      </c>
      <c r="AS450" s="262">
        <v>0.47894000000000003</v>
      </c>
      <c r="AT450" s="262">
        <v>0.32655000000000001</v>
      </c>
      <c r="AU450" s="262">
        <v>0.31722</v>
      </c>
      <c r="AV450" s="262">
        <v>0.311</v>
      </c>
      <c r="AW450" s="262">
        <v>0.36697999999999997</v>
      </c>
      <c r="AX450" s="262">
        <v>0.26123999999999997</v>
      </c>
      <c r="AY450" s="262">
        <v>0.34521000000000002</v>
      </c>
      <c r="AZ450" s="262">
        <v>0.28922999999999999</v>
      </c>
      <c r="BA450" s="262">
        <v>0.25191000000000002</v>
      </c>
      <c r="BB450" s="262">
        <v>0.11506999999999999</v>
      </c>
      <c r="BC450" s="262">
        <v>0.15239</v>
      </c>
      <c r="BD450" s="262">
        <v>0.20526</v>
      </c>
      <c r="BE450" s="262">
        <v>0.19592999999999999</v>
      </c>
      <c r="BF450" s="262">
        <v>0.31722</v>
      </c>
      <c r="BG450" s="262">
        <v>0.34210000000000002</v>
      </c>
      <c r="BH450" s="262">
        <v>0.311</v>
      </c>
      <c r="BI450" s="262">
        <v>0.31411</v>
      </c>
      <c r="BJ450" s="262">
        <v>0.30166999999999999</v>
      </c>
      <c r="BK450" s="262">
        <v>0.41363</v>
      </c>
      <c r="BL450" s="262">
        <v>0.31411</v>
      </c>
      <c r="BM450" s="262">
        <v>0.31411</v>
      </c>
      <c r="BN450" s="262">
        <v>0.34832000000000002</v>
      </c>
      <c r="BO450" s="262">
        <v>0.28611999999999999</v>
      </c>
      <c r="BP450" s="262">
        <v>0.25191000000000002</v>
      </c>
    </row>
    <row r="451" spans="2:68" x14ac:dyDescent="0.25">
      <c r="B451" s="261"/>
      <c r="C451" t="s">
        <v>900</v>
      </c>
      <c r="D451" s="255">
        <f t="shared" si="39"/>
        <v>0.10725963810815038</v>
      </c>
      <c r="E451" s="260">
        <f t="shared" si="37"/>
        <v>2056.9180799999999</v>
      </c>
      <c r="F451" s="255">
        <f t="shared" si="40"/>
        <v>0.11570920241984881</v>
      </c>
      <c r="G451" s="260">
        <f t="shared" si="38"/>
        <v>5988564.4840000011</v>
      </c>
      <c r="H451" s="255">
        <f t="shared" si="41"/>
        <v>-0.34294096914340999</v>
      </c>
      <c r="I451" s="260">
        <f t="shared" si="42"/>
        <v>92.697586592085102</v>
      </c>
      <c r="J451" s="262">
        <v>0</v>
      </c>
      <c r="K451" s="262">
        <v>0.49056</v>
      </c>
      <c r="L451" s="262">
        <v>0.24864000000000003</v>
      </c>
      <c r="M451" s="262">
        <v>0.1288</v>
      </c>
      <c r="N451" s="262">
        <v>0.13216</v>
      </c>
      <c r="O451" s="262">
        <v>0.11984000000000002</v>
      </c>
      <c r="P451" s="262">
        <v>0.16575999999999999</v>
      </c>
      <c r="Q451" s="262">
        <v>0.14000000000000001</v>
      </c>
      <c r="R451" s="262">
        <v>0.1288</v>
      </c>
      <c r="S451" s="262">
        <v>9.4079999999999997E-2</v>
      </c>
      <c r="T451" s="262">
        <v>0.1008</v>
      </c>
      <c r="U451" s="262">
        <v>6.9440000000000002E-2</v>
      </c>
      <c r="V451" s="262">
        <v>0.17136000000000001</v>
      </c>
      <c r="W451" s="262">
        <v>0.17696000000000001</v>
      </c>
      <c r="X451" s="262">
        <v>0.21728</v>
      </c>
      <c r="Y451" s="262">
        <v>0.20832000000000001</v>
      </c>
      <c r="Z451" s="262">
        <v>0.27104</v>
      </c>
      <c r="AA451" s="262">
        <v>0.12991999999999998</v>
      </c>
      <c r="AB451" s="262">
        <v>0.17472000000000001</v>
      </c>
      <c r="AC451" s="262">
        <v>0.21168000000000001</v>
      </c>
      <c r="AD451" s="262">
        <v>8.6239999999999997E-2</v>
      </c>
      <c r="AE451" s="262">
        <v>7.9519999999999993E-2</v>
      </c>
      <c r="AF451" s="262">
        <v>6.8320000000000006E-2</v>
      </c>
      <c r="AG451" s="262">
        <v>9.7439999999999999E-2</v>
      </c>
      <c r="AH451" s="262">
        <v>0.19376000000000002</v>
      </c>
      <c r="AI451" s="262">
        <v>0.11984000000000002</v>
      </c>
      <c r="AJ451" s="262">
        <v>7.8399999999999997E-2</v>
      </c>
      <c r="AK451" s="262">
        <v>0.13103999999999999</v>
      </c>
      <c r="AL451" s="262">
        <v>8.6239999999999997E-2</v>
      </c>
      <c r="AM451" s="262">
        <v>7.6160000000000005E-2</v>
      </c>
      <c r="AN451" s="262">
        <v>6.608E-2</v>
      </c>
      <c r="AO451" s="262">
        <v>0.18256</v>
      </c>
      <c r="AP451" s="262">
        <v>0.11312</v>
      </c>
      <c r="AQ451" s="262">
        <v>0.23407999999999998</v>
      </c>
      <c r="AR451" s="262">
        <v>0.17808000000000002</v>
      </c>
      <c r="AS451" s="262">
        <v>0.2576</v>
      </c>
      <c r="AT451" s="262">
        <v>9.0720000000000009E-2</v>
      </c>
      <c r="AU451" s="262">
        <v>7.0559999999999998E-2</v>
      </c>
      <c r="AV451" s="262">
        <v>9.0720000000000009E-2</v>
      </c>
      <c r="AW451" s="262">
        <v>0.16016</v>
      </c>
      <c r="AX451" s="262">
        <v>6.7199999999999996E-2</v>
      </c>
      <c r="AY451" s="262">
        <v>7.0559999999999998E-2</v>
      </c>
      <c r="AZ451" s="262">
        <v>7.0559999999999998E-2</v>
      </c>
      <c r="BA451" s="262">
        <v>6.8320000000000006E-2</v>
      </c>
      <c r="BB451" s="262">
        <v>4.7039999999999998E-2</v>
      </c>
      <c r="BC451" s="262">
        <v>8.0640000000000003E-2</v>
      </c>
      <c r="BD451" s="262">
        <v>6.2720000000000012E-2</v>
      </c>
      <c r="BE451" s="262">
        <v>6.2720000000000012E-2</v>
      </c>
      <c r="BF451" s="262">
        <v>0.12432000000000001</v>
      </c>
      <c r="BG451" s="262">
        <v>9.6320000000000003E-2</v>
      </c>
      <c r="BH451" s="262">
        <v>9.4079999999999997E-2</v>
      </c>
      <c r="BI451" s="262">
        <v>7.8399999999999997E-2</v>
      </c>
      <c r="BJ451" s="262">
        <v>0.16352</v>
      </c>
      <c r="BK451" s="262">
        <v>0.16352</v>
      </c>
      <c r="BL451" s="262">
        <v>0.12991999999999998</v>
      </c>
      <c r="BM451" s="262">
        <v>8.6239999999999997E-2</v>
      </c>
      <c r="BN451" s="262">
        <v>9.2960000000000001E-2</v>
      </c>
      <c r="BO451" s="262">
        <v>9.8560000000000009E-2</v>
      </c>
      <c r="BP451" s="262">
        <v>9.8560000000000009E-2</v>
      </c>
    </row>
    <row r="452" spans="2:68" x14ac:dyDescent="0.25">
      <c r="B452" s="261"/>
      <c r="C452" t="s">
        <v>901</v>
      </c>
      <c r="D452" s="255">
        <f t="shared" si="39"/>
        <v>4.8057412525421069E-2</v>
      </c>
      <c r="E452" s="260">
        <f t="shared" si="37"/>
        <v>921.59699999999987</v>
      </c>
      <c r="F452" s="255">
        <f t="shared" si="40"/>
        <v>5.0728732583909267E-2</v>
      </c>
      <c r="G452" s="260">
        <f t="shared" si="38"/>
        <v>2625480.7734999992</v>
      </c>
      <c r="H452" s="255">
        <f t="shared" si="41"/>
        <v>-0.27244598725578389</v>
      </c>
      <c r="I452" s="260">
        <f t="shared" si="42"/>
        <v>94.734108418597629</v>
      </c>
      <c r="J452" s="262">
        <v>0</v>
      </c>
      <c r="K452" s="262">
        <v>0.1075</v>
      </c>
      <c r="L452" s="262">
        <v>8.7000000000000008E-2</v>
      </c>
      <c r="M452" s="262">
        <v>5.4000000000000006E-2</v>
      </c>
      <c r="N452" s="262">
        <v>5.2000000000000005E-2</v>
      </c>
      <c r="O452" s="262">
        <v>5.2000000000000005E-2</v>
      </c>
      <c r="P452" s="262">
        <v>5.2000000000000005E-2</v>
      </c>
      <c r="Q452" s="262">
        <v>5.2000000000000005E-2</v>
      </c>
      <c r="R452" s="262">
        <v>5.6499999999999995E-2</v>
      </c>
      <c r="S452" s="262">
        <v>4.5500000000000006E-2</v>
      </c>
      <c r="T452" s="262">
        <v>3.4999999999999996E-2</v>
      </c>
      <c r="U452" s="262">
        <v>3.2000000000000001E-2</v>
      </c>
      <c r="V452" s="262">
        <v>6.3E-2</v>
      </c>
      <c r="W452" s="262">
        <v>4.5500000000000006E-2</v>
      </c>
      <c r="X452" s="262">
        <v>9.0000000000000011E-2</v>
      </c>
      <c r="Y452" s="262">
        <v>9.0000000000000011E-2</v>
      </c>
      <c r="Z452" s="262">
        <v>0.1275</v>
      </c>
      <c r="AA452" s="262">
        <v>7.3999999999999996E-2</v>
      </c>
      <c r="AB452" s="262">
        <v>8.7000000000000008E-2</v>
      </c>
      <c r="AC452" s="262">
        <v>0.1065</v>
      </c>
      <c r="AD452" s="262">
        <v>2.8499999999999998E-2</v>
      </c>
      <c r="AE452" s="262">
        <v>2.8499999999999998E-2</v>
      </c>
      <c r="AF452" s="262">
        <v>2.8499999999999998E-2</v>
      </c>
      <c r="AG452" s="262">
        <v>4.0500000000000008E-2</v>
      </c>
      <c r="AH452" s="262">
        <v>0.10600000000000001</v>
      </c>
      <c r="AI452" s="262">
        <v>4.8500000000000001E-2</v>
      </c>
      <c r="AJ452" s="262">
        <v>4.3500000000000004E-2</v>
      </c>
      <c r="AK452" s="262">
        <v>6.7000000000000004E-2</v>
      </c>
      <c r="AL452" s="262">
        <v>3.9000000000000007E-2</v>
      </c>
      <c r="AM452" s="262">
        <v>2.3000000000000003E-2</v>
      </c>
      <c r="AN452" s="262">
        <v>3.9000000000000007E-2</v>
      </c>
      <c r="AO452" s="262">
        <v>6.0999999999999999E-2</v>
      </c>
      <c r="AP452" s="262">
        <v>3.4499999999999996E-2</v>
      </c>
      <c r="AQ452" s="262">
        <v>0.1095</v>
      </c>
      <c r="AR452" s="262">
        <v>8.7500000000000008E-2</v>
      </c>
      <c r="AS452" s="262">
        <v>0.12250000000000001</v>
      </c>
      <c r="AT452" s="262">
        <v>4.3500000000000004E-2</v>
      </c>
      <c r="AU452" s="262">
        <v>4.0000000000000008E-2</v>
      </c>
      <c r="AV452" s="262">
        <v>4.3500000000000004E-2</v>
      </c>
      <c r="AW452" s="262">
        <v>6.5500000000000003E-2</v>
      </c>
      <c r="AX452" s="262">
        <v>5.3500000000000006E-2</v>
      </c>
      <c r="AY452" s="262">
        <v>4.1500000000000002E-2</v>
      </c>
      <c r="AZ452" s="262">
        <v>2.7000000000000003E-2</v>
      </c>
      <c r="BA452" s="262">
        <v>2.4E-2</v>
      </c>
      <c r="BB452" s="262">
        <v>2.2500000000000003E-2</v>
      </c>
      <c r="BC452" s="262">
        <v>2.2000000000000002E-2</v>
      </c>
      <c r="BD452" s="262">
        <v>2.5500000000000002E-2</v>
      </c>
      <c r="BE452" s="262">
        <v>2.7500000000000004E-2</v>
      </c>
      <c r="BF452" s="262">
        <v>4.9000000000000002E-2</v>
      </c>
      <c r="BG452" s="262">
        <v>4.8500000000000001E-2</v>
      </c>
      <c r="BH452" s="262">
        <v>4.9000000000000002E-2</v>
      </c>
      <c r="BI452" s="262">
        <v>0.05</v>
      </c>
      <c r="BJ452" s="262">
        <v>5.8499999999999996E-2</v>
      </c>
      <c r="BK452" s="262">
        <v>8.3500000000000005E-2</v>
      </c>
      <c r="BL452" s="262">
        <v>0.05</v>
      </c>
      <c r="BM452" s="262">
        <v>3.5499999999999997E-2</v>
      </c>
      <c r="BN452" s="262">
        <v>2.4E-2</v>
      </c>
      <c r="BO452" s="262">
        <v>4.9000000000000002E-2</v>
      </c>
      <c r="BP452" s="262">
        <v>5.7999999999999996E-2</v>
      </c>
    </row>
    <row r="453" spans="2:68" x14ac:dyDescent="0.25">
      <c r="B453" s="261"/>
      <c r="C453" t="s">
        <v>902</v>
      </c>
      <c r="D453" s="255">
        <f t="shared" si="39"/>
        <v>3.611898524273871E-2</v>
      </c>
      <c r="E453" s="260">
        <f t="shared" si="37"/>
        <v>692.65378000000021</v>
      </c>
      <c r="F453" s="255">
        <f t="shared" si="40"/>
        <v>3.390354976243979E-2</v>
      </c>
      <c r="G453" s="260">
        <f t="shared" si="38"/>
        <v>1754688.3890200001</v>
      </c>
      <c r="H453" s="255">
        <f t="shared" si="41"/>
        <v>7.7592302278676584E-2</v>
      </c>
      <c r="I453" s="260">
        <f t="shared" si="42"/>
        <v>106.53452365850286</v>
      </c>
      <c r="J453" s="262">
        <v>0</v>
      </c>
      <c r="K453" s="262">
        <v>0.11186000000000001</v>
      </c>
      <c r="L453" s="262">
        <v>4.3520000000000003E-2</v>
      </c>
      <c r="M453" s="262">
        <v>1.5980000000000001E-2</v>
      </c>
      <c r="N453" s="262">
        <v>3.2300000000000002E-2</v>
      </c>
      <c r="O453" s="262">
        <v>3.2300000000000002E-2</v>
      </c>
      <c r="P453" s="262">
        <v>6.2220000000000004E-2</v>
      </c>
      <c r="Q453" s="262">
        <v>3.2300000000000002E-2</v>
      </c>
      <c r="R453" s="262">
        <v>4.1140000000000003E-2</v>
      </c>
      <c r="S453" s="262">
        <v>1.8700000000000001E-2</v>
      </c>
      <c r="T453" s="262">
        <v>2.5500000000000002E-2</v>
      </c>
      <c r="U453" s="262">
        <v>1.5980000000000001E-2</v>
      </c>
      <c r="V453" s="262">
        <v>1.4960000000000001E-2</v>
      </c>
      <c r="W453" s="262">
        <v>2.1420000000000002E-2</v>
      </c>
      <c r="X453" s="262">
        <v>4.0800000000000003E-2</v>
      </c>
      <c r="Y453" s="262">
        <v>4.1140000000000003E-2</v>
      </c>
      <c r="Z453" s="262">
        <v>4.0800000000000003E-2</v>
      </c>
      <c r="AA453" s="262">
        <v>4.2840000000000003E-2</v>
      </c>
      <c r="AB453" s="262">
        <v>4.2840000000000003E-2</v>
      </c>
      <c r="AC453" s="262">
        <v>4.4200000000000003E-2</v>
      </c>
      <c r="AD453" s="262">
        <v>3.0260000000000002E-2</v>
      </c>
      <c r="AE453" s="262">
        <v>3.2980000000000002E-2</v>
      </c>
      <c r="AF453" s="262">
        <v>3.2980000000000002E-2</v>
      </c>
      <c r="AG453" s="262">
        <v>3.8419999999999996E-2</v>
      </c>
      <c r="AH453" s="262">
        <v>3.8419999999999996E-2</v>
      </c>
      <c r="AI453" s="262">
        <v>4.3180000000000003E-2</v>
      </c>
      <c r="AJ453" s="262">
        <v>3.4000000000000002E-2</v>
      </c>
      <c r="AK453" s="262">
        <v>4.8960000000000004E-2</v>
      </c>
      <c r="AL453" s="262">
        <v>3.2980000000000002E-2</v>
      </c>
      <c r="AM453" s="262">
        <v>1.2580000000000001E-2</v>
      </c>
      <c r="AN453" s="262">
        <v>1.2580000000000001E-2</v>
      </c>
      <c r="AO453" s="262">
        <v>3.1620000000000002E-2</v>
      </c>
      <c r="AP453" s="262">
        <v>4.2160000000000003E-2</v>
      </c>
      <c r="AQ453" s="262">
        <v>3.4000000000000002E-2</v>
      </c>
      <c r="AR453" s="262">
        <v>3.4000000000000002E-2</v>
      </c>
      <c r="AS453" s="262">
        <v>3.4000000000000002E-2</v>
      </c>
      <c r="AT453" s="262">
        <v>6.6979999999999998E-2</v>
      </c>
      <c r="AU453" s="262">
        <v>2.1420000000000002E-2</v>
      </c>
      <c r="AV453" s="262">
        <v>3.4000000000000002E-2</v>
      </c>
      <c r="AW453" s="262">
        <v>3.808000000000001E-2</v>
      </c>
      <c r="AX453" s="262">
        <v>4.1480000000000003E-2</v>
      </c>
      <c r="AY453" s="262">
        <v>4.6919999999999996E-2</v>
      </c>
      <c r="AZ453" s="262">
        <v>3.9100000000000003E-2</v>
      </c>
      <c r="BA453" s="262">
        <v>3.0940000000000002E-2</v>
      </c>
      <c r="BB453" s="262">
        <v>1.0880000000000001E-2</v>
      </c>
      <c r="BC453" s="262">
        <v>2.1760000000000002E-2</v>
      </c>
      <c r="BD453" s="262">
        <v>2.1760000000000002E-2</v>
      </c>
      <c r="BE453" s="262">
        <v>2.1760000000000002E-2</v>
      </c>
      <c r="BF453" s="262">
        <v>3.5700000000000003E-2</v>
      </c>
      <c r="BG453" s="262">
        <v>3.5700000000000003E-2</v>
      </c>
      <c r="BH453" s="262">
        <v>3.7740000000000003E-2</v>
      </c>
      <c r="BI453" s="262">
        <v>5.5760000000000004E-2</v>
      </c>
      <c r="BJ453" s="262">
        <v>3.808000000000001E-2</v>
      </c>
      <c r="BK453" s="262">
        <v>3.808000000000001E-2</v>
      </c>
      <c r="BL453" s="262">
        <v>4.0120000000000003E-2</v>
      </c>
      <c r="BM453" s="262">
        <v>3.2300000000000002E-2</v>
      </c>
      <c r="BN453" s="262">
        <v>3.6720000000000003E-2</v>
      </c>
      <c r="BO453" s="262">
        <v>3.5700000000000003E-2</v>
      </c>
      <c r="BP453" s="262">
        <v>3.5700000000000003E-2</v>
      </c>
    </row>
    <row r="454" spans="2:68" x14ac:dyDescent="0.25">
      <c r="B454" s="261"/>
      <c r="C454" t="s">
        <v>903</v>
      </c>
      <c r="D454" s="255">
        <f t="shared" si="39"/>
        <v>2.6846182927465188E-2</v>
      </c>
      <c r="E454" s="260">
        <f t="shared" si="37"/>
        <v>514.82924999999989</v>
      </c>
      <c r="F454" s="255">
        <f t="shared" si="40"/>
        <v>2.7474342917343748E-2</v>
      </c>
      <c r="G454" s="260">
        <f t="shared" si="38"/>
        <v>1421942.859990001</v>
      </c>
      <c r="H454" s="255">
        <f t="shared" si="41"/>
        <v>-0.18305136934315261</v>
      </c>
      <c r="I454" s="260">
        <f t="shared" si="42"/>
        <v>97.713648723944473</v>
      </c>
      <c r="J454" s="262">
        <v>0</v>
      </c>
      <c r="K454" s="262">
        <v>4.3740000000000001E-2</v>
      </c>
      <c r="L454" s="262">
        <v>4.9140000000000003E-2</v>
      </c>
      <c r="M454" s="262">
        <v>1.431E-2</v>
      </c>
      <c r="N454" s="262">
        <v>5.2649999999999995E-2</v>
      </c>
      <c r="O454" s="262">
        <v>2.052E-2</v>
      </c>
      <c r="P454" s="262">
        <v>2.6460000000000001E-2</v>
      </c>
      <c r="Q454" s="262">
        <v>2.6460000000000001E-2</v>
      </c>
      <c r="R454" s="262">
        <v>2.6460000000000001E-2</v>
      </c>
      <c r="S454" s="262">
        <v>2.6460000000000001E-2</v>
      </c>
      <c r="T454" s="262">
        <v>3.1049999999999998E-2</v>
      </c>
      <c r="U454" s="262">
        <v>2.6460000000000001E-2</v>
      </c>
      <c r="V454" s="262">
        <v>2.6460000000000001E-2</v>
      </c>
      <c r="W454" s="262">
        <v>3.807E-2</v>
      </c>
      <c r="X454" s="262">
        <v>2.6189999999999998E-2</v>
      </c>
      <c r="Y454" s="262">
        <v>4.2390000000000004E-2</v>
      </c>
      <c r="Z454" s="262">
        <v>5.1299999999999998E-2</v>
      </c>
      <c r="AA454" s="262">
        <v>2.0250000000000001E-2</v>
      </c>
      <c r="AB454" s="262">
        <v>4.4549999999999999E-2</v>
      </c>
      <c r="AC454" s="262">
        <v>6.4259999999999998E-2</v>
      </c>
      <c r="AD454" s="262">
        <v>2.376E-2</v>
      </c>
      <c r="AE454" s="262">
        <v>1.7010000000000001E-2</v>
      </c>
      <c r="AF454" s="262">
        <v>1.593E-2</v>
      </c>
      <c r="AG454" s="262">
        <v>2.1330000000000002E-2</v>
      </c>
      <c r="AH454" s="262">
        <v>5.1029999999999999E-2</v>
      </c>
      <c r="AI454" s="262">
        <v>2.376E-2</v>
      </c>
      <c r="AJ454" s="262">
        <v>2.0789999999999999E-2</v>
      </c>
      <c r="AK454" s="262">
        <v>2.1330000000000002E-2</v>
      </c>
      <c r="AL454" s="262">
        <v>2.1059999999999999E-2</v>
      </c>
      <c r="AM454" s="262">
        <v>1.107E-2</v>
      </c>
      <c r="AN454" s="262">
        <v>1.107E-2</v>
      </c>
      <c r="AO454" s="262">
        <v>3.8609999999999998E-2</v>
      </c>
      <c r="AP454" s="262">
        <v>2.1870000000000001E-2</v>
      </c>
      <c r="AQ454" s="262">
        <v>5.8589999999999996E-2</v>
      </c>
      <c r="AR454" s="262">
        <v>5.0220000000000001E-2</v>
      </c>
      <c r="AS454" s="262">
        <v>5.0220000000000001E-2</v>
      </c>
      <c r="AT454" s="262">
        <v>1.8629999999999997E-2</v>
      </c>
      <c r="AU454" s="262">
        <v>1.269E-2</v>
      </c>
      <c r="AV454" s="262">
        <v>2.1600000000000001E-2</v>
      </c>
      <c r="AW454" s="262">
        <v>4.2390000000000004E-2</v>
      </c>
      <c r="AX454" s="262">
        <v>2.8890000000000002E-2</v>
      </c>
      <c r="AY454" s="262">
        <v>3.8339999999999999E-2</v>
      </c>
      <c r="AZ454" s="262">
        <v>2.673E-2</v>
      </c>
      <c r="BA454" s="262">
        <v>8.6400000000000001E-3</v>
      </c>
      <c r="BB454" s="262">
        <v>2.8080000000000001E-2</v>
      </c>
      <c r="BC454" s="262">
        <v>2.3220000000000001E-2</v>
      </c>
      <c r="BD454" s="262">
        <v>1.89E-2</v>
      </c>
      <c r="BE454" s="262">
        <v>2.3220000000000001E-2</v>
      </c>
      <c r="BF454" s="262">
        <v>3.1859999999999999E-2</v>
      </c>
      <c r="BG454" s="262">
        <v>2.214E-2</v>
      </c>
      <c r="BH454" s="262">
        <v>2.6460000000000001E-2</v>
      </c>
      <c r="BI454" s="262">
        <v>2.835E-2</v>
      </c>
      <c r="BJ454" s="262">
        <v>3.483E-2</v>
      </c>
      <c r="BK454" s="262">
        <v>7.8300000000000002E-3</v>
      </c>
      <c r="BL454" s="262">
        <v>5.4809999999999991E-2</v>
      </c>
      <c r="BM454" s="262">
        <v>2.835E-2</v>
      </c>
      <c r="BN454" s="262">
        <v>2.3220000000000001E-2</v>
      </c>
      <c r="BO454" s="262">
        <v>2.1059999999999999E-2</v>
      </c>
      <c r="BP454" s="262">
        <v>2.3220000000000001E-2</v>
      </c>
    </row>
    <row r="455" spans="2:68" x14ac:dyDescent="0.25">
      <c r="B455" s="261"/>
      <c r="C455" t="s">
        <v>904</v>
      </c>
      <c r="D455" s="255">
        <f t="shared" si="39"/>
        <v>9.3526322678208262E-2</v>
      </c>
      <c r="E455" s="260">
        <f t="shared" si="37"/>
        <v>1793.5542899999998</v>
      </c>
      <c r="F455" s="255">
        <f t="shared" si="40"/>
        <v>9.3105212066397033E-2</v>
      </c>
      <c r="G455" s="260">
        <f t="shared" si="38"/>
        <v>4818688.1820599986</v>
      </c>
      <c r="H455" s="255">
        <f t="shared" si="41"/>
        <v>-0.15838919787409128</v>
      </c>
      <c r="I455" s="260">
        <f t="shared" si="42"/>
        <v>100.4522954219909</v>
      </c>
      <c r="J455" s="262">
        <v>0</v>
      </c>
      <c r="K455" s="262">
        <v>0.30132000000000003</v>
      </c>
      <c r="L455" s="262">
        <v>0.10787999999999999</v>
      </c>
      <c r="M455" s="262">
        <v>8.2769999999999996E-2</v>
      </c>
      <c r="N455" s="262">
        <v>8.2769999999999996E-2</v>
      </c>
      <c r="O455" s="262">
        <v>7.7189999999999995E-2</v>
      </c>
      <c r="P455" s="262">
        <v>0.11252999999999999</v>
      </c>
      <c r="Q455" s="262">
        <v>7.9049999999999995E-2</v>
      </c>
      <c r="R455" s="262">
        <v>9.486E-2</v>
      </c>
      <c r="S455" s="262">
        <v>5.5799999999999995E-2</v>
      </c>
      <c r="T455" s="262">
        <v>7.6259999999999994E-2</v>
      </c>
      <c r="U455" s="262">
        <v>7.6259999999999994E-2</v>
      </c>
      <c r="V455" s="262">
        <v>8.0909999999999996E-2</v>
      </c>
      <c r="W455" s="262">
        <v>9.9510000000000001E-2</v>
      </c>
      <c r="X455" s="262">
        <v>0.17484</v>
      </c>
      <c r="Y455" s="262">
        <v>0.12554999999999999</v>
      </c>
      <c r="Z455" s="262">
        <v>0.12554999999999999</v>
      </c>
      <c r="AA455" s="262">
        <v>0.11904000000000001</v>
      </c>
      <c r="AB455" s="262">
        <v>0.12554999999999999</v>
      </c>
      <c r="AC455" s="262">
        <v>0.16367999999999999</v>
      </c>
      <c r="AD455" s="262">
        <v>6.3240000000000005E-2</v>
      </c>
      <c r="AE455" s="262">
        <v>7.3470000000000008E-2</v>
      </c>
      <c r="AF455" s="262">
        <v>5.0220000000000001E-2</v>
      </c>
      <c r="AG455" s="262">
        <v>8.9279999999999998E-2</v>
      </c>
      <c r="AH455" s="262">
        <v>0.10416</v>
      </c>
      <c r="AI455" s="262">
        <v>8.9279999999999998E-2</v>
      </c>
      <c r="AJ455" s="262">
        <v>8.3699999999999997E-2</v>
      </c>
      <c r="AK455" s="262">
        <v>8.3699999999999997E-2</v>
      </c>
      <c r="AL455" s="262">
        <v>8.3699999999999997E-2</v>
      </c>
      <c r="AM455" s="262">
        <v>4.929E-2</v>
      </c>
      <c r="AN455" s="262">
        <v>4.929E-2</v>
      </c>
      <c r="AO455" s="262">
        <v>0.11438999999999999</v>
      </c>
      <c r="AP455" s="262">
        <v>9.672E-2</v>
      </c>
      <c r="AQ455" s="262">
        <v>0.16089000000000001</v>
      </c>
      <c r="AR455" s="262">
        <v>0.14601</v>
      </c>
      <c r="AS455" s="262">
        <v>0.16181999999999999</v>
      </c>
      <c r="AT455" s="262">
        <v>9.1139999999999999E-2</v>
      </c>
      <c r="AU455" s="262">
        <v>9.1139999999999999E-2</v>
      </c>
      <c r="AV455" s="262">
        <v>8.5559999999999997E-2</v>
      </c>
      <c r="AW455" s="262">
        <v>9.579E-2</v>
      </c>
      <c r="AX455" s="262">
        <v>9.0209999999999999E-2</v>
      </c>
      <c r="AY455" s="262">
        <v>9.393E-2</v>
      </c>
      <c r="AZ455" s="262">
        <v>0.10880999999999999</v>
      </c>
      <c r="BA455" s="262">
        <v>9.393E-2</v>
      </c>
      <c r="BB455" s="262">
        <v>5.9520000000000003E-2</v>
      </c>
      <c r="BC455" s="262">
        <v>6.8819999999999992E-2</v>
      </c>
      <c r="BD455" s="262">
        <v>6.8819999999999992E-2</v>
      </c>
      <c r="BE455" s="262">
        <v>6.8819999999999992E-2</v>
      </c>
      <c r="BF455" s="262">
        <v>7.6259999999999994E-2</v>
      </c>
      <c r="BG455" s="262">
        <v>0.10416</v>
      </c>
      <c r="BH455" s="262">
        <v>9.1139999999999999E-2</v>
      </c>
      <c r="BI455" s="262">
        <v>9.2999999999999999E-2</v>
      </c>
      <c r="BJ455" s="262">
        <v>0.13577999999999998</v>
      </c>
      <c r="BK455" s="262">
        <v>0.14601</v>
      </c>
      <c r="BL455" s="262">
        <v>0.10880999999999999</v>
      </c>
      <c r="BM455" s="262">
        <v>0.10880999999999999</v>
      </c>
      <c r="BN455" s="262">
        <v>0.10973999999999999</v>
      </c>
      <c r="BO455" s="262">
        <v>9.672E-2</v>
      </c>
      <c r="BP455" s="262">
        <v>9.2069999999999999E-2</v>
      </c>
    </row>
    <row r="456" spans="2:68" x14ac:dyDescent="0.25">
      <c r="B456" s="261"/>
      <c r="C456" t="s">
        <v>905</v>
      </c>
      <c r="D456" s="255">
        <f t="shared" si="39"/>
        <v>6.4060472440944885E-2</v>
      </c>
      <c r="E456" s="260">
        <f t="shared" si="37"/>
        <v>1228.4876800000002</v>
      </c>
      <c r="F456" s="255">
        <f t="shared" si="40"/>
        <v>6.4866792117522262E-2</v>
      </c>
      <c r="G456" s="260">
        <f t="shared" si="38"/>
        <v>3357200.28608</v>
      </c>
      <c r="H456" s="255">
        <f t="shared" si="41"/>
        <v>-0.141953089676567</v>
      </c>
      <c r="I456" s="260">
        <f t="shared" si="42"/>
        <v>98.756960764891019</v>
      </c>
      <c r="J456" s="262">
        <v>0</v>
      </c>
      <c r="K456" s="262">
        <v>6.2719999999999998E-2</v>
      </c>
      <c r="L456" s="262">
        <v>0.10815999999999999</v>
      </c>
      <c r="M456" s="262">
        <v>6.7840000000000011E-2</v>
      </c>
      <c r="N456" s="262">
        <v>6.7840000000000011E-2</v>
      </c>
      <c r="O456" s="262">
        <v>6.7840000000000011E-2</v>
      </c>
      <c r="P456" s="262">
        <v>0.10752</v>
      </c>
      <c r="Q456" s="262">
        <v>6.7840000000000011E-2</v>
      </c>
      <c r="R456" s="262">
        <v>6.08E-2</v>
      </c>
      <c r="S456" s="262">
        <v>5.2479999999999999E-2</v>
      </c>
      <c r="T456" s="262">
        <v>5.3760000000000002E-2</v>
      </c>
      <c r="U456" s="262">
        <v>3.3280000000000004E-2</v>
      </c>
      <c r="V456" s="262">
        <v>6.4640000000000003E-2</v>
      </c>
      <c r="W456" s="262">
        <v>9.2159999999999992E-2</v>
      </c>
      <c r="X456" s="262">
        <v>9.9840000000000012E-2</v>
      </c>
      <c r="Y456" s="262">
        <v>9.9840000000000012E-2</v>
      </c>
      <c r="Z456" s="262">
        <v>0.12736</v>
      </c>
      <c r="AA456" s="262">
        <v>8.8959999999999997E-2</v>
      </c>
      <c r="AB456" s="262">
        <v>9.4079999999999997E-2</v>
      </c>
      <c r="AC456" s="262">
        <v>6.0159999999999998E-2</v>
      </c>
      <c r="AD456" s="262">
        <v>4.2880000000000001E-2</v>
      </c>
      <c r="AE456" s="262">
        <v>4.7359999999999999E-2</v>
      </c>
      <c r="AF456" s="262">
        <v>4.7359999999999999E-2</v>
      </c>
      <c r="AG456" s="262">
        <v>6.8479999999999999E-2</v>
      </c>
      <c r="AH456" s="262">
        <v>0.11776</v>
      </c>
      <c r="AI456" s="262">
        <v>6.1440000000000002E-2</v>
      </c>
      <c r="AJ456" s="262">
        <v>4.48E-2</v>
      </c>
      <c r="AK456" s="262">
        <v>4.9920000000000006E-2</v>
      </c>
      <c r="AL456" s="262">
        <v>5.3760000000000002E-2</v>
      </c>
      <c r="AM456" s="262">
        <v>3.5200000000000002E-2</v>
      </c>
      <c r="AN456" s="262">
        <v>3.5200000000000002E-2</v>
      </c>
      <c r="AO456" s="262">
        <v>9.9840000000000012E-2</v>
      </c>
      <c r="AP456" s="262">
        <v>5.6320000000000002E-2</v>
      </c>
      <c r="AQ456" s="262">
        <v>0.11008</v>
      </c>
      <c r="AR456" s="262">
        <v>0.11008</v>
      </c>
      <c r="AS456" s="262">
        <v>0.11328000000000001</v>
      </c>
      <c r="AT456" s="262">
        <v>3.1359999999999999E-2</v>
      </c>
      <c r="AU456" s="262">
        <v>5.6320000000000002E-2</v>
      </c>
      <c r="AV456" s="262">
        <v>5.824E-2</v>
      </c>
      <c r="AW456" s="262">
        <v>7.424E-2</v>
      </c>
      <c r="AX456" s="262">
        <v>5.3760000000000002E-2</v>
      </c>
      <c r="AY456" s="262">
        <v>8.0640000000000003E-2</v>
      </c>
      <c r="AZ456" s="262">
        <v>7.8719999999999998E-2</v>
      </c>
      <c r="BA456" s="262">
        <v>4.8640000000000003E-2</v>
      </c>
      <c r="BB456" s="262">
        <v>2.6239999999999999E-2</v>
      </c>
      <c r="BC456" s="262">
        <v>4.3520000000000003E-2</v>
      </c>
      <c r="BD456" s="262">
        <v>4.3520000000000003E-2</v>
      </c>
      <c r="BE456" s="262">
        <v>5.2479999999999999E-2</v>
      </c>
      <c r="BF456" s="262">
        <v>5.3760000000000002E-2</v>
      </c>
      <c r="BG456" s="262">
        <v>5.2479999999999999E-2</v>
      </c>
      <c r="BH456" s="262">
        <v>5.4399999999999997E-2</v>
      </c>
      <c r="BI456" s="262">
        <v>5.568E-2</v>
      </c>
      <c r="BJ456" s="262">
        <v>8.7680000000000008E-2</v>
      </c>
      <c r="BK456" s="262">
        <v>0.12736</v>
      </c>
      <c r="BL456" s="262">
        <v>7.1040000000000006E-2</v>
      </c>
      <c r="BM456" s="262">
        <v>6.4000000000000001E-2</v>
      </c>
      <c r="BN456" s="262">
        <v>6.1440000000000002E-2</v>
      </c>
      <c r="BO456" s="262">
        <v>6.1440000000000002E-2</v>
      </c>
      <c r="BP456" s="262">
        <v>5.8880000000000002E-2</v>
      </c>
    </row>
    <row r="457" spans="2:68" x14ac:dyDescent="0.25">
      <c r="B457" s="261"/>
      <c r="C457" t="s">
        <v>906</v>
      </c>
      <c r="D457" s="255">
        <f t="shared" si="39"/>
        <v>0.16088250925587949</v>
      </c>
      <c r="E457" s="260">
        <f t="shared" si="37"/>
        <v>3085.2438800000009</v>
      </c>
      <c r="F457" s="255">
        <f t="shared" si="40"/>
        <v>0.1589074349448269</v>
      </c>
      <c r="G457" s="260">
        <f t="shared" si="38"/>
        <v>8224301.9677999998</v>
      </c>
      <c r="H457" s="255">
        <f t="shared" si="41"/>
        <v>1.9826384751898816E-2</v>
      </c>
      <c r="I457" s="260">
        <f t="shared" si="42"/>
        <v>101.24290868563723</v>
      </c>
      <c r="J457" s="262">
        <v>0</v>
      </c>
      <c r="K457" s="262">
        <v>0.17380000000000001</v>
      </c>
      <c r="L457" s="262">
        <v>0.17380000000000001</v>
      </c>
      <c r="M457" s="262">
        <v>0.11218</v>
      </c>
      <c r="N457" s="262">
        <v>0.158</v>
      </c>
      <c r="O457" s="262">
        <v>0.15958</v>
      </c>
      <c r="P457" s="262">
        <v>0.18959999999999999</v>
      </c>
      <c r="Q457" s="262">
        <v>0.158</v>
      </c>
      <c r="R457" s="262">
        <v>0.2054</v>
      </c>
      <c r="S457" s="262">
        <v>0.11376</v>
      </c>
      <c r="T457" s="262">
        <v>0.1343</v>
      </c>
      <c r="U457" s="262">
        <v>0.11534</v>
      </c>
      <c r="V457" s="262">
        <v>0.13904</v>
      </c>
      <c r="W457" s="262">
        <v>0.23068</v>
      </c>
      <c r="X457" s="262">
        <v>0.24332000000000001</v>
      </c>
      <c r="Y457" s="262">
        <v>0.23383999999999999</v>
      </c>
      <c r="Z457" s="262">
        <v>0.19592000000000001</v>
      </c>
      <c r="AA457" s="262">
        <v>0.2291</v>
      </c>
      <c r="AB457" s="262">
        <v>0.24332000000000001</v>
      </c>
      <c r="AC457" s="262">
        <v>0.23225999999999999</v>
      </c>
      <c r="AD457" s="262">
        <v>0.11692</v>
      </c>
      <c r="AE457" s="262">
        <v>0.11692</v>
      </c>
      <c r="AF457" s="262">
        <v>0.11059999999999999</v>
      </c>
      <c r="AG457" s="262">
        <v>0.16274</v>
      </c>
      <c r="AH457" s="262">
        <v>0.11849999999999999</v>
      </c>
      <c r="AI457" s="262">
        <v>0.17222000000000001</v>
      </c>
      <c r="AJ457" s="262">
        <v>0.16274</v>
      </c>
      <c r="AK457" s="262">
        <v>0.18328</v>
      </c>
      <c r="AL457" s="262">
        <v>0.15168000000000001</v>
      </c>
      <c r="AM457" s="262">
        <v>9.7960000000000005E-2</v>
      </c>
      <c r="AN457" s="262">
        <v>0.158</v>
      </c>
      <c r="AO457" s="262">
        <v>0.23383999999999999</v>
      </c>
      <c r="AP457" s="262">
        <v>0.19434000000000001</v>
      </c>
      <c r="AQ457" s="262">
        <v>0.25596000000000002</v>
      </c>
      <c r="AR457" s="262">
        <v>0.23383999999999999</v>
      </c>
      <c r="AS457" s="262">
        <v>0.23383999999999999</v>
      </c>
      <c r="AT457" s="262">
        <v>0.16748000000000002</v>
      </c>
      <c r="AU457" s="262">
        <v>0.16906000000000002</v>
      </c>
      <c r="AV457" s="262">
        <v>0.14219999999999999</v>
      </c>
      <c r="AW457" s="262">
        <v>0.19117999999999999</v>
      </c>
      <c r="AX457" s="262">
        <v>0.15326000000000001</v>
      </c>
      <c r="AY457" s="262">
        <v>0.16431999999999999</v>
      </c>
      <c r="AZ457" s="262">
        <v>0.15326000000000001</v>
      </c>
      <c r="BA457" s="262">
        <v>0.12798000000000001</v>
      </c>
      <c r="BB457" s="262">
        <v>7.5840000000000005E-2</v>
      </c>
      <c r="BC457" s="262">
        <v>6.3200000000000006E-2</v>
      </c>
      <c r="BD457" s="262">
        <v>0.11376</v>
      </c>
      <c r="BE457" s="262">
        <v>0.10744000000000001</v>
      </c>
      <c r="BF457" s="262">
        <v>0.15326000000000001</v>
      </c>
      <c r="BG457" s="262">
        <v>0.16906000000000002</v>
      </c>
      <c r="BH457" s="262">
        <v>0.12640000000000001</v>
      </c>
      <c r="BI457" s="262">
        <v>0.158</v>
      </c>
      <c r="BJ457" s="262">
        <v>0.20856000000000002</v>
      </c>
      <c r="BK457" s="262">
        <v>0.158</v>
      </c>
      <c r="BL457" s="262">
        <v>0.12166</v>
      </c>
      <c r="BM457" s="262">
        <v>0.158</v>
      </c>
      <c r="BN457" s="262">
        <v>0.1343</v>
      </c>
      <c r="BO457" s="262">
        <v>0.14536000000000002</v>
      </c>
      <c r="BP457" s="262">
        <v>0.13746</v>
      </c>
    </row>
    <row r="458" spans="2:68" x14ac:dyDescent="0.25">
      <c r="B458" s="261" t="s">
        <v>908</v>
      </c>
      <c r="C458" t="s">
        <v>862</v>
      </c>
      <c r="D458" s="255">
        <f t="shared" si="39"/>
        <v>8.1208885644261361E-2</v>
      </c>
      <c r="E458" s="260">
        <f t="shared" si="37"/>
        <v>1557.3428000000001</v>
      </c>
      <c r="F458" s="255">
        <f t="shared" si="40"/>
        <v>7.9856058118105797E-2</v>
      </c>
      <c r="G458" s="260">
        <f t="shared" si="38"/>
        <v>4132974.2447200008</v>
      </c>
      <c r="H458" s="255">
        <f t="shared" si="41"/>
        <v>-3.5714612914940296E-3</v>
      </c>
      <c r="I458" s="260">
        <f t="shared" si="42"/>
        <v>101.69408252552957</v>
      </c>
      <c r="J458" s="262">
        <v>0</v>
      </c>
      <c r="K458" s="262">
        <v>0.27176</v>
      </c>
      <c r="L458" s="262">
        <v>9.085E-2</v>
      </c>
      <c r="M458" s="262">
        <v>6.3200000000000006E-2</v>
      </c>
      <c r="N458" s="262">
        <v>9.3219999999999997E-2</v>
      </c>
      <c r="O458" s="262">
        <v>0.10665000000000001</v>
      </c>
      <c r="P458" s="262">
        <v>8.9269999999999988E-2</v>
      </c>
      <c r="Q458" s="262">
        <v>8.9269999999999988E-2</v>
      </c>
      <c r="R458" s="262">
        <v>0.10112</v>
      </c>
      <c r="S458" s="262">
        <v>7.7420000000000003E-2</v>
      </c>
      <c r="T458" s="262">
        <v>7.6630000000000004E-2</v>
      </c>
      <c r="U458" s="262">
        <v>7.8210000000000002E-2</v>
      </c>
      <c r="V458" s="262">
        <v>7.8210000000000002E-2</v>
      </c>
      <c r="W458" s="262">
        <v>6.8729999999999999E-2</v>
      </c>
      <c r="X458" s="262">
        <v>0.12403</v>
      </c>
      <c r="Y458" s="262">
        <v>0.12561</v>
      </c>
      <c r="Z458" s="262">
        <v>6.6360000000000002E-2</v>
      </c>
      <c r="AA458" s="262">
        <v>0.10349</v>
      </c>
      <c r="AB458" s="262">
        <v>0.11059999999999999</v>
      </c>
      <c r="AC458" s="262">
        <v>0.14378000000000002</v>
      </c>
      <c r="AD458" s="262">
        <v>6.8729999999999999E-2</v>
      </c>
      <c r="AE458" s="262">
        <v>6.9519999999999998E-2</v>
      </c>
      <c r="AF458" s="262">
        <v>6.9519999999999998E-2</v>
      </c>
      <c r="AG458" s="262">
        <v>8.3740000000000009E-2</v>
      </c>
      <c r="AH458" s="262">
        <v>8.1369999999999998E-2</v>
      </c>
      <c r="AI458" s="262">
        <v>8.1369999999999998E-2</v>
      </c>
      <c r="AJ458" s="262">
        <v>6.8729999999999999E-2</v>
      </c>
      <c r="AK458" s="262">
        <v>8.0579999999999999E-2</v>
      </c>
      <c r="AL458" s="262">
        <v>7.6630000000000004E-2</v>
      </c>
      <c r="AM458" s="262">
        <v>5.135E-2</v>
      </c>
      <c r="AN458" s="262">
        <v>2.6070000000000003E-2</v>
      </c>
      <c r="AO458" s="262">
        <v>9.0059999999999987E-2</v>
      </c>
      <c r="AP458" s="262">
        <v>8.1369999999999998E-2</v>
      </c>
      <c r="AQ458" s="262">
        <v>6.6360000000000002E-2</v>
      </c>
      <c r="AR458" s="262">
        <v>0.10901999999999999</v>
      </c>
      <c r="AS458" s="262">
        <v>0.1343</v>
      </c>
      <c r="AT458" s="262">
        <v>7.8210000000000002E-2</v>
      </c>
      <c r="AU458" s="262">
        <v>8.6110000000000006E-2</v>
      </c>
      <c r="AV458" s="262">
        <v>6.5570000000000003E-2</v>
      </c>
      <c r="AW458" s="262">
        <v>7.1099999999999997E-2</v>
      </c>
      <c r="AX458" s="262">
        <v>0.11929000000000001</v>
      </c>
      <c r="AY458" s="262">
        <v>9.085E-2</v>
      </c>
      <c r="AZ458" s="262">
        <v>8.4530000000000008E-2</v>
      </c>
      <c r="BA458" s="262">
        <v>4.6609999999999999E-2</v>
      </c>
      <c r="BB458" s="262">
        <v>4.5029999999999994E-2</v>
      </c>
      <c r="BC458" s="262">
        <v>4.8980000000000003E-2</v>
      </c>
      <c r="BD458" s="262">
        <v>4.2660000000000003E-2</v>
      </c>
      <c r="BE458" s="262">
        <v>6.0040000000000003E-2</v>
      </c>
      <c r="BF458" s="262">
        <v>5.8459999999999998E-2</v>
      </c>
      <c r="BG458" s="262">
        <v>7.8210000000000002E-2</v>
      </c>
      <c r="BH458" s="262">
        <v>7.3470000000000008E-2</v>
      </c>
      <c r="BI458" s="262">
        <v>6.3200000000000006E-2</v>
      </c>
      <c r="BJ458" s="262">
        <v>9.2429999999999998E-2</v>
      </c>
      <c r="BK458" s="262">
        <v>9.1639999999999999E-2</v>
      </c>
      <c r="BL458" s="262">
        <v>3.3180000000000001E-2</v>
      </c>
      <c r="BM458" s="262">
        <v>9.3219999999999997E-2</v>
      </c>
      <c r="BN458" s="262">
        <v>6.0040000000000003E-2</v>
      </c>
      <c r="BO458" s="262">
        <v>5.7669999999999999E-2</v>
      </c>
      <c r="BP458" s="262">
        <v>6.0040000000000003E-2</v>
      </c>
    </row>
    <row r="459" spans="2:68" x14ac:dyDescent="0.25">
      <c r="B459" s="261"/>
      <c r="C459" t="s">
        <v>863</v>
      </c>
      <c r="D459" s="255">
        <f t="shared" si="39"/>
        <v>2.2515359023830631E-2</v>
      </c>
      <c r="E459" s="260">
        <f t="shared" si="37"/>
        <v>431.77704</v>
      </c>
      <c r="F459" s="255">
        <f t="shared" si="40"/>
        <v>2.392471591663076E-2</v>
      </c>
      <c r="G459" s="260">
        <f t="shared" si="38"/>
        <v>1238230.84968</v>
      </c>
      <c r="H459" s="255">
        <f t="shared" si="41"/>
        <v>-0.18015816361477288</v>
      </c>
      <c r="I459" s="260">
        <f t="shared" si="42"/>
        <v>94.109201138641552</v>
      </c>
      <c r="J459" s="262">
        <v>0</v>
      </c>
      <c r="K459" s="262">
        <v>2.3279999999999999E-2</v>
      </c>
      <c r="L459" s="262">
        <v>2.3279999999999999E-2</v>
      </c>
      <c r="M459" s="262">
        <v>2.8079999999999997E-2</v>
      </c>
      <c r="N459" s="262">
        <v>2.8079999999999997E-2</v>
      </c>
      <c r="O459" s="262">
        <v>2.112E-2</v>
      </c>
      <c r="P459" s="262">
        <v>0.03</v>
      </c>
      <c r="Q459" s="262">
        <v>2.4960000000000003E-2</v>
      </c>
      <c r="R459" s="262">
        <v>5.3039999999999997E-2</v>
      </c>
      <c r="S459" s="262">
        <v>1.5600000000000001E-2</v>
      </c>
      <c r="T459" s="262">
        <v>2.0639999999999999E-2</v>
      </c>
      <c r="U459" s="262">
        <v>2.0639999999999999E-2</v>
      </c>
      <c r="V459" s="262">
        <v>1.3679999999999999E-2</v>
      </c>
      <c r="W459" s="262">
        <v>2.8319999999999998E-2</v>
      </c>
      <c r="X459" s="262">
        <v>3.5520000000000003E-2</v>
      </c>
      <c r="Y459" s="262">
        <v>3.5520000000000003E-2</v>
      </c>
      <c r="Z459" s="262">
        <v>3.5520000000000003E-2</v>
      </c>
      <c r="AA459" s="262">
        <v>3.3119999999999997E-2</v>
      </c>
      <c r="AB459" s="262">
        <v>4.1759999999999999E-2</v>
      </c>
      <c r="AC459" s="262">
        <v>4.6559999999999997E-2</v>
      </c>
      <c r="AD459" s="262">
        <v>1.848E-2</v>
      </c>
      <c r="AE459" s="262">
        <v>1.848E-2</v>
      </c>
      <c r="AF459" s="262">
        <v>1.848E-2</v>
      </c>
      <c r="AG459" s="262">
        <v>2.6160000000000003E-2</v>
      </c>
      <c r="AH459" s="262">
        <v>6.9120000000000001E-2</v>
      </c>
      <c r="AI459" s="262">
        <v>2.8559999999999999E-2</v>
      </c>
      <c r="AJ459" s="262">
        <v>1.6320000000000001E-2</v>
      </c>
      <c r="AK459" s="262">
        <v>1.5600000000000001E-2</v>
      </c>
      <c r="AL459" s="262">
        <v>1.728E-2</v>
      </c>
      <c r="AM459" s="262">
        <v>1.6080000000000001E-2</v>
      </c>
      <c r="AN459" s="262">
        <v>1.44E-2</v>
      </c>
      <c r="AO459" s="262">
        <v>2.4240000000000001E-2</v>
      </c>
      <c r="AP459" s="262">
        <v>2.4240000000000001E-2</v>
      </c>
      <c r="AQ459" s="262">
        <v>1.8239999999999999E-2</v>
      </c>
      <c r="AR459" s="262">
        <v>2.7359999999999999E-2</v>
      </c>
      <c r="AS459" s="262">
        <v>2.256E-2</v>
      </c>
      <c r="AT459" s="262">
        <v>1.3440000000000002E-2</v>
      </c>
      <c r="AU459" s="262">
        <v>2.376E-2</v>
      </c>
      <c r="AV459" s="262">
        <v>1.6559999999999998E-2</v>
      </c>
      <c r="AW459" s="262">
        <v>1.7760000000000001E-2</v>
      </c>
      <c r="AX459" s="262">
        <v>1.584E-2</v>
      </c>
      <c r="AY459" s="262">
        <v>1.3200000000000002E-2</v>
      </c>
      <c r="AZ459" s="262">
        <v>2.4960000000000003E-2</v>
      </c>
      <c r="BA459" s="262">
        <v>8.1600000000000006E-3</v>
      </c>
      <c r="BB459" s="262">
        <v>1.6320000000000001E-2</v>
      </c>
      <c r="BC459" s="262">
        <v>1.6320000000000001E-2</v>
      </c>
      <c r="BD459" s="262">
        <v>1.0319999999999999E-2</v>
      </c>
      <c r="BE459" s="262">
        <v>2.3279999999999999E-2</v>
      </c>
      <c r="BF459" s="262">
        <v>2.4240000000000001E-2</v>
      </c>
      <c r="BG459" s="262">
        <v>2.9520000000000001E-2</v>
      </c>
      <c r="BH459" s="262">
        <v>2.52E-2</v>
      </c>
      <c r="BI459" s="262">
        <v>2.3519999999999999E-2</v>
      </c>
      <c r="BJ459" s="262">
        <v>3.696E-2</v>
      </c>
      <c r="BK459" s="262">
        <v>5.3039999999999997E-2</v>
      </c>
      <c r="BL459" s="262">
        <v>2.5440000000000001E-2</v>
      </c>
      <c r="BM459" s="262">
        <v>1.848E-2</v>
      </c>
      <c r="BN459" s="262">
        <v>1.1519999999999999E-2</v>
      </c>
      <c r="BO459" s="262">
        <v>2.4480000000000002E-2</v>
      </c>
      <c r="BP459" s="262">
        <v>2.4480000000000002E-2</v>
      </c>
    </row>
    <row r="460" spans="2:68" x14ac:dyDescent="0.25">
      <c r="B460" s="261"/>
      <c r="C460" t="s">
        <v>864</v>
      </c>
      <c r="D460" s="255">
        <f t="shared" si="39"/>
        <v>8.535259373207485E-2</v>
      </c>
      <c r="E460" s="260">
        <f t="shared" si="37"/>
        <v>1636.8066899999994</v>
      </c>
      <c r="F460" s="255">
        <f t="shared" si="40"/>
        <v>8.9412375236932226E-2</v>
      </c>
      <c r="G460" s="260">
        <f t="shared" si="38"/>
        <v>4627564.3040999984</v>
      </c>
      <c r="H460" s="255">
        <f t="shared" si="41"/>
        <v>-0.14972538847338615</v>
      </c>
      <c r="I460" s="260">
        <f t="shared" si="42"/>
        <v>95.459485899911016</v>
      </c>
      <c r="J460" s="262">
        <v>0</v>
      </c>
      <c r="K460" s="262">
        <v>0.2697</v>
      </c>
      <c r="L460" s="262">
        <v>0.20444999999999999</v>
      </c>
      <c r="M460" s="262">
        <v>0.10526999999999999</v>
      </c>
      <c r="N460" s="262">
        <v>0.13919999999999999</v>
      </c>
      <c r="O460" s="262">
        <v>0.10700999999999999</v>
      </c>
      <c r="P460" s="262">
        <v>8.9609999999999995E-2</v>
      </c>
      <c r="Q460" s="262">
        <v>8.6129999999999998E-2</v>
      </c>
      <c r="R460" s="262">
        <v>0.10700999999999999</v>
      </c>
      <c r="S460" s="262">
        <v>0.10874999999999999</v>
      </c>
      <c r="T460" s="262">
        <v>0.11658</v>
      </c>
      <c r="U460" s="262">
        <v>0.10613999999999998</v>
      </c>
      <c r="V460" s="262">
        <v>0.10874999999999999</v>
      </c>
      <c r="W460" s="262">
        <v>0.10613999999999998</v>
      </c>
      <c r="X460" s="262">
        <v>0.11223</v>
      </c>
      <c r="Y460" s="262">
        <v>0.10613999999999998</v>
      </c>
      <c r="Z460" s="262">
        <v>7.7429999999999999E-2</v>
      </c>
      <c r="AA460" s="262">
        <v>0.12179999999999998</v>
      </c>
      <c r="AB460" s="262">
        <v>0.12179999999999998</v>
      </c>
      <c r="AC460" s="262">
        <v>0.13746</v>
      </c>
      <c r="AD460" s="262">
        <v>8.3519999999999997E-2</v>
      </c>
      <c r="AE460" s="262">
        <v>0.11223</v>
      </c>
      <c r="AF460" s="262">
        <v>6.5250000000000002E-2</v>
      </c>
      <c r="AG460" s="262">
        <v>8.786999999999999E-2</v>
      </c>
      <c r="AH460" s="262">
        <v>8.786999999999999E-2</v>
      </c>
      <c r="AI460" s="262">
        <v>9.2219999999999996E-2</v>
      </c>
      <c r="AJ460" s="262">
        <v>8.0909999999999996E-2</v>
      </c>
      <c r="AK460" s="262">
        <v>8.5259999999999989E-2</v>
      </c>
      <c r="AL460" s="262">
        <v>9.6570000000000003E-2</v>
      </c>
      <c r="AM460" s="262">
        <v>7.0470000000000005E-2</v>
      </c>
      <c r="AN460" s="262">
        <v>7.0470000000000005E-2</v>
      </c>
      <c r="AO460" s="262">
        <v>0.10265999999999999</v>
      </c>
      <c r="AP460" s="262">
        <v>9.1350000000000001E-2</v>
      </c>
      <c r="AQ460" s="262">
        <v>9.3089999999999992E-2</v>
      </c>
      <c r="AR460" s="262">
        <v>9.3089999999999992E-2</v>
      </c>
      <c r="AS460" s="262">
        <v>0.10178999999999999</v>
      </c>
      <c r="AT460" s="262">
        <v>6.5250000000000002E-2</v>
      </c>
      <c r="AU460" s="262">
        <v>8.2649999999999987E-2</v>
      </c>
      <c r="AV460" s="262">
        <v>6.0899999999999989E-2</v>
      </c>
      <c r="AW460" s="262">
        <v>6.5250000000000002E-2</v>
      </c>
      <c r="AX460" s="262">
        <v>6.5250000000000002E-2</v>
      </c>
      <c r="AY460" s="262">
        <v>6.2639999999999987E-2</v>
      </c>
      <c r="AZ460" s="262">
        <v>6.5250000000000002E-2</v>
      </c>
      <c r="BA460" s="262">
        <v>6.5250000000000002E-2</v>
      </c>
      <c r="BB460" s="262">
        <v>2.0879999999999999E-2</v>
      </c>
      <c r="BC460" s="262">
        <v>4.6109999999999998E-2</v>
      </c>
      <c r="BD460" s="262">
        <v>4.1759999999999999E-2</v>
      </c>
      <c r="BE460" s="262">
        <v>6.9599999999999995E-2</v>
      </c>
      <c r="BF460" s="262">
        <v>7.6559999999999989E-2</v>
      </c>
      <c r="BG460" s="262">
        <v>7.6559999999999989E-2</v>
      </c>
      <c r="BH460" s="262">
        <v>7.5689999999999993E-2</v>
      </c>
      <c r="BI460" s="262">
        <v>7.7429999999999999E-2</v>
      </c>
      <c r="BJ460" s="262">
        <v>0.11136</v>
      </c>
      <c r="BK460" s="262">
        <v>0.11831999999999999</v>
      </c>
      <c r="BL460" s="262">
        <v>7.4819999999999998E-2</v>
      </c>
      <c r="BM460" s="262">
        <v>7.5689999999999993E-2</v>
      </c>
      <c r="BN460" s="262">
        <v>5.8290000000000002E-2</v>
      </c>
      <c r="BO460" s="262">
        <v>4.3499999999999997E-2</v>
      </c>
      <c r="BP460" s="262">
        <v>7.5689999999999993E-2</v>
      </c>
    </row>
    <row r="461" spans="2:68" x14ac:dyDescent="0.25">
      <c r="B461" s="261"/>
      <c r="C461" t="s">
        <v>865</v>
      </c>
      <c r="D461" s="255">
        <f t="shared" si="39"/>
        <v>7.7814381811545097E-2</v>
      </c>
      <c r="E461" s="260">
        <f t="shared" si="37"/>
        <v>1492.2464000000004</v>
      </c>
      <c r="F461" s="255">
        <f t="shared" si="40"/>
        <v>8.1666442524726948E-2</v>
      </c>
      <c r="G461" s="260">
        <f t="shared" si="38"/>
        <v>4226671.2328000003</v>
      </c>
      <c r="H461" s="255">
        <f t="shared" si="41"/>
        <v>-0.20806429248136507</v>
      </c>
      <c r="I461" s="260">
        <f t="shared" si="42"/>
        <v>95.283178017683909</v>
      </c>
      <c r="J461" s="262">
        <v>0</v>
      </c>
      <c r="K461" s="262">
        <v>0.31280000000000002</v>
      </c>
      <c r="L461" s="262">
        <v>8.5600000000000009E-2</v>
      </c>
      <c r="M461" s="262">
        <v>8.320000000000001E-2</v>
      </c>
      <c r="N461" s="262">
        <v>9.6000000000000002E-2</v>
      </c>
      <c r="O461" s="262">
        <v>9.6000000000000002E-2</v>
      </c>
      <c r="P461" s="262">
        <v>9.1199999999999989E-2</v>
      </c>
      <c r="Q461" s="262">
        <v>9.6000000000000002E-2</v>
      </c>
      <c r="R461" s="262">
        <v>0.1232</v>
      </c>
      <c r="S461" s="262">
        <v>9.6000000000000002E-2</v>
      </c>
      <c r="T461" s="262">
        <v>0.10400000000000001</v>
      </c>
      <c r="U461" s="262">
        <v>9.6000000000000002E-2</v>
      </c>
      <c r="V461" s="262">
        <v>8.6400000000000005E-2</v>
      </c>
      <c r="W461" s="262">
        <v>0.11119999999999999</v>
      </c>
      <c r="X461" s="262">
        <v>0.1376</v>
      </c>
      <c r="Y461" s="262">
        <v>0.1152</v>
      </c>
      <c r="Z461" s="262">
        <v>0.1152</v>
      </c>
      <c r="AA461" s="262">
        <v>0.1</v>
      </c>
      <c r="AB461" s="262">
        <v>9.2799999999999994E-2</v>
      </c>
      <c r="AC461" s="262">
        <v>0.13519999999999999</v>
      </c>
      <c r="AD461" s="262">
        <v>5.6799999999999996E-2</v>
      </c>
      <c r="AE461" s="262">
        <v>5.2000000000000005E-2</v>
      </c>
      <c r="AF461" s="262">
        <v>5.6799999999999996E-2</v>
      </c>
      <c r="AG461" s="262">
        <v>7.7600000000000002E-2</v>
      </c>
      <c r="AH461" s="262">
        <v>0.10800000000000001</v>
      </c>
      <c r="AI461" s="262">
        <v>7.2800000000000004E-2</v>
      </c>
      <c r="AJ461" s="262">
        <v>7.1199999999999999E-2</v>
      </c>
      <c r="AK461" s="262">
        <v>7.1199999999999999E-2</v>
      </c>
      <c r="AL461" s="262">
        <v>8.9600000000000013E-2</v>
      </c>
      <c r="AM461" s="262">
        <v>8.8000000000000009E-2</v>
      </c>
      <c r="AN461" s="262">
        <v>2.6400000000000003E-2</v>
      </c>
      <c r="AO461" s="262">
        <v>7.6799999999999993E-2</v>
      </c>
      <c r="AP461" s="262">
        <v>8.4000000000000005E-2</v>
      </c>
      <c r="AQ461" s="262">
        <v>0.11199999999999999</v>
      </c>
      <c r="AR461" s="262">
        <v>0.1048</v>
      </c>
      <c r="AS461" s="262">
        <v>0.1192</v>
      </c>
      <c r="AT461" s="262">
        <v>8.8800000000000004E-2</v>
      </c>
      <c r="AU461" s="262">
        <v>7.4400000000000008E-2</v>
      </c>
      <c r="AV461" s="262">
        <v>6.88E-2</v>
      </c>
      <c r="AW461" s="262">
        <v>9.2799999999999994E-2</v>
      </c>
      <c r="AX461" s="262">
        <v>5.6799999999999996E-2</v>
      </c>
      <c r="AY461" s="262">
        <v>4.5599999999999995E-2</v>
      </c>
      <c r="AZ461" s="262">
        <v>7.5200000000000003E-2</v>
      </c>
      <c r="BA461" s="262">
        <v>3.9199999999999999E-2</v>
      </c>
      <c r="BB461" s="262">
        <v>5.3600000000000002E-2</v>
      </c>
      <c r="BC461" s="262">
        <v>5.3600000000000002E-2</v>
      </c>
      <c r="BD461" s="262">
        <v>4.4800000000000006E-2</v>
      </c>
      <c r="BE461" s="262">
        <v>5.3600000000000002E-2</v>
      </c>
      <c r="BF461" s="262">
        <v>7.0400000000000004E-2</v>
      </c>
      <c r="BG461" s="262">
        <v>7.0400000000000004E-2</v>
      </c>
      <c r="BH461" s="262">
        <v>6.7199999999999996E-2</v>
      </c>
      <c r="BI461" s="262">
        <v>5.5999999999999994E-2</v>
      </c>
      <c r="BJ461" s="262">
        <v>0.1232</v>
      </c>
      <c r="BK461" s="262">
        <v>0.11199999999999999</v>
      </c>
      <c r="BL461" s="262">
        <v>6.08E-2</v>
      </c>
      <c r="BM461" s="262">
        <v>7.5999999999999998E-2</v>
      </c>
      <c r="BN461" s="262">
        <v>0.06</v>
      </c>
      <c r="BO461" s="262">
        <v>4.6399999999999997E-2</v>
      </c>
      <c r="BP461" s="262">
        <v>7.7600000000000002E-2</v>
      </c>
    </row>
    <row r="462" spans="2:68" x14ac:dyDescent="0.25">
      <c r="B462" s="261"/>
      <c r="C462" t="s">
        <v>866</v>
      </c>
      <c r="D462" s="255">
        <f t="shared" si="39"/>
        <v>0.12119860562131721</v>
      </c>
      <c r="E462" s="260">
        <f t="shared" si="37"/>
        <v>2324.2256600000001</v>
      </c>
      <c r="F462" s="255">
        <f t="shared" si="40"/>
        <v>0.12310784284778564</v>
      </c>
      <c r="G462" s="260">
        <f t="shared" si="38"/>
        <v>6371483.3389400002</v>
      </c>
      <c r="H462" s="255">
        <f t="shared" si="41"/>
        <v>-8.2907169028886937E-2</v>
      </c>
      <c r="I462" s="260">
        <f t="shared" si="42"/>
        <v>98.449134366825774</v>
      </c>
      <c r="J462" s="262">
        <v>0</v>
      </c>
      <c r="K462" s="262">
        <v>0.30134</v>
      </c>
      <c r="L462" s="262">
        <v>0.13664000000000001</v>
      </c>
      <c r="M462" s="262">
        <v>0.14518</v>
      </c>
      <c r="N462" s="262">
        <v>0.11224000000000001</v>
      </c>
      <c r="O462" s="262">
        <v>0.16835999999999998</v>
      </c>
      <c r="P462" s="262">
        <v>0.14029999999999998</v>
      </c>
      <c r="Q462" s="262">
        <v>0.14518</v>
      </c>
      <c r="R462" s="262">
        <v>0.18056</v>
      </c>
      <c r="S462" s="262">
        <v>0.11956</v>
      </c>
      <c r="T462" s="262">
        <v>0.13542000000000001</v>
      </c>
      <c r="U462" s="262">
        <v>0.13176000000000002</v>
      </c>
      <c r="V462" s="262">
        <v>0.13298000000000001</v>
      </c>
      <c r="W462" s="262">
        <v>0.1464</v>
      </c>
      <c r="X462" s="262">
        <v>0.15493999999999999</v>
      </c>
      <c r="Y462" s="262">
        <v>0.1464</v>
      </c>
      <c r="Z462" s="262">
        <v>0.1464</v>
      </c>
      <c r="AA462" s="262">
        <v>0.16957999999999998</v>
      </c>
      <c r="AB462" s="262">
        <v>0.14762</v>
      </c>
      <c r="AC462" s="262">
        <v>0.14762</v>
      </c>
      <c r="AD462" s="262">
        <v>9.8820000000000005E-2</v>
      </c>
      <c r="AE462" s="262">
        <v>0.122</v>
      </c>
      <c r="AF462" s="262">
        <v>0.122</v>
      </c>
      <c r="AG462" s="262">
        <v>0.12809999999999999</v>
      </c>
      <c r="AH462" s="262">
        <v>0.12809999999999999</v>
      </c>
      <c r="AI462" s="262">
        <v>0.13054000000000002</v>
      </c>
      <c r="AJ462" s="262">
        <v>0.10979999999999999</v>
      </c>
      <c r="AK462" s="262">
        <v>0.122</v>
      </c>
      <c r="AL462" s="262">
        <v>0.13664000000000001</v>
      </c>
      <c r="AM462" s="262">
        <v>0.11102000000000001</v>
      </c>
      <c r="AN462" s="262">
        <v>0.11102000000000001</v>
      </c>
      <c r="AO462" s="262">
        <v>0.13420000000000001</v>
      </c>
      <c r="AP462" s="262">
        <v>0.14151999999999998</v>
      </c>
      <c r="AQ462" s="262">
        <v>0.14029999999999998</v>
      </c>
      <c r="AR462" s="262">
        <v>0.20129999999999998</v>
      </c>
      <c r="AS462" s="262">
        <v>0.19154000000000002</v>
      </c>
      <c r="AT462" s="262">
        <v>0.13664000000000001</v>
      </c>
      <c r="AU462" s="262">
        <v>0.11956</v>
      </c>
      <c r="AV462" s="262">
        <v>9.3939999999999996E-2</v>
      </c>
      <c r="AW462" s="262">
        <v>7.075999999999999E-2</v>
      </c>
      <c r="AX462" s="262">
        <v>0.10736</v>
      </c>
      <c r="AY462" s="262">
        <v>9.1499999999999998E-2</v>
      </c>
      <c r="AZ462" s="262">
        <v>0.13176000000000002</v>
      </c>
      <c r="BA462" s="262">
        <v>9.8820000000000005E-2</v>
      </c>
      <c r="BB462" s="262">
        <v>6.0999999999999999E-2</v>
      </c>
      <c r="BC462" s="262">
        <v>5.978E-2</v>
      </c>
      <c r="BD462" s="262">
        <v>8.0520000000000008E-2</v>
      </c>
      <c r="BE462" s="262">
        <v>8.4179999999999991E-2</v>
      </c>
      <c r="BF462" s="262">
        <v>9.6380000000000007E-2</v>
      </c>
      <c r="BG462" s="262">
        <v>9.6380000000000007E-2</v>
      </c>
      <c r="BH462" s="262">
        <v>9.5159999999999995E-2</v>
      </c>
      <c r="BI462" s="262">
        <v>9.6380000000000007E-2</v>
      </c>
      <c r="BJ462" s="262">
        <v>0.14151999999999998</v>
      </c>
      <c r="BK462" s="262">
        <v>0.11589999999999999</v>
      </c>
      <c r="BL462" s="262">
        <v>0.11102000000000001</v>
      </c>
      <c r="BM462" s="262">
        <v>0.10979999999999999</v>
      </c>
      <c r="BN462" s="262">
        <v>9.8820000000000005E-2</v>
      </c>
      <c r="BO462" s="262">
        <v>8.4179999999999991E-2</v>
      </c>
      <c r="BP462" s="262">
        <v>9.8820000000000005E-2</v>
      </c>
    </row>
    <row r="463" spans="2:68" x14ac:dyDescent="0.25">
      <c r="B463" s="261"/>
      <c r="C463" t="s">
        <v>867</v>
      </c>
      <c r="D463" s="255">
        <f t="shared" si="39"/>
        <v>2.7374426656932786E-2</v>
      </c>
      <c r="E463" s="260">
        <f t="shared" si="37"/>
        <v>524.95938000000001</v>
      </c>
      <c r="F463" s="255">
        <f t="shared" si="40"/>
        <v>2.7348126722094159E-2</v>
      </c>
      <c r="G463" s="260">
        <f t="shared" si="38"/>
        <v>1415410.5029399998</v>
      </c>
      <c r="H463" s="255">
        <f t="shared" si="41"/>
        <v>-7.7327508166613282E-2</v>
      </c>
      <c r="I463" s="260">
        <f t="shared" si="42"/>
        <v>100.09616722602568</v>
      </c>
      <c r="J463" s="262">
        <v>0</v>
      </c>
      <c r="K463" s="262">
        <v>0.11205000000000001</v>
      </c>
      <c r="L463" s="262">
        <v>4.5359999999999998E-2</v>
      </c>
      <c r="M463" s="262">
        <v>2.8080000000000001E-2</v>
      </c>
      <c r="N463" s="262">
        <v>2.9160000000000002E-2</v>
      </c>
      <c r="O463" s="262">
        <v>2.1330000000000002E-2</v>
      </c>
      <c r="P463" s="262">
        <v>2.9160000000000002E-2</v>
      </c>
      <c r="Q463" s="262">
        <v>2.9430000000000001E-2</v>
      </c>
      <c r="R463" s="262">
        <v>4.8059999999999999E-2</v>
      </c>
      <c r="S463" s="262">
        <v>2.9160000000000002E-2</v>
      </c>
      <c r="T463" s="262">
        <v>3.1049999999999998E-2</v>
      </c>
      <c r="U463" s="262">
        <v>2.9160000000000002E-2</v>
      </c>
      <c r="V463" s="262">
        <v>2.5919999999999999E-2</v>
      </c>
      <c r="W463" s="262">
        <v>2.052E-2</v>
      </c>
      <c r="X463" s="262">
        <v>4.9140000000000003E-2</v>
      </c>
      <c r="Y463" s="262">
        <v>2.7269999999999999E-2</v>
      </c>
      <c r="Z463" s="262">
        <v>3.159E-2</v>
      </c>
      <c r="AA463" s="262">
        <v>2.511E-2</v>
      </c>
      <c r="AB463" s="262">
        <v>3.8339999999999999E-2</v>
      </c>
      <c r="AC463" s="262">
        <v>3.159E-2</v>
      </c>
      <c r="AD463" s="262">
        <v>1.1339999999999999E-2</v>
      </c>
      <c r="AE463" s="262">
        <v>2.4840000000000001E-2</v>
      </c>
      <c r="AF463" s="262">
        <v>2.1059999999999999E-2</v>
      </c>
      <c r="AG463" s="262">
        <v>2.7539999999999999E-2</v>
      </c>
      <c r="AH463" s="262">
        <v>2.7539999999999999E-2</v>
      </c>
      <c r="AI463" s="262">
        <v>2.9160000000000002E-2</v>
      </c>
      <c r="AJ463" s="262">
        <v>2.1870000000000001E-2</v>
      </c>
      <c r="AK463" s="262">
        <v>2.4840000000000001E-2</v>
      </c>
      <c r="AL463" s="262">
        <v>2.4840000000000001E-2</v>
      </c>
      <c r="AM463" s="262">
        <v>2.4029999999999999E-2</v>
      </c>
      <c r="AN463" s="262">
        <v>1.593E-2</v>
      </c>
      <c r="AO463" s="262">
        <v>2.862E-2</v>
      </c>
      <c r="AP463" s="262">
        <v>3.0779999999999998E-2</v>
      </c>
      <c r="AQ463" s="262">
        <v>2.9970000000000004E-2</v>
      </c>
      <c r="AR463" s="262">
        <v>3.2129999999999999E-2</v>
      </c>
      <c r="AS463" s="262">
        <v>2.2409999999999999E-2</v>
      </c>
      <c r="AT463" s="262">
        <v>3.2939999999999997E-2</v>
      </c>
      <c r="AU463" s="262">
        <v>4.2660000000000003E-2</v>
      </c>
      <c r="AV463" s="262">
        <v>1.9439999999999999E-2</v>
      </c>
      <c r="AW463" s="262">
        <v>4.725E-2</v>
      </c>
      <c r="AX463" s="262">
        <v>2.7E-2</v>
      </c>
      <c r="AY463" s="262">
        <v>2.7E-2</v>
      </c>
      <c r="AZ463" s="262">
        <v>3.9149999999999997E-2</v>
      </c>
      <c r="BA463" s="262">
        <v>1.4580000000000001E-2</v>
      </c>
      <c r="BB463" s="262">
        <v>1.6199999999999999E-2</v>
      </c>
      <c r="BC463" s="262">
        <v>2.0789999999999999E-2</v>
      </c>
      <c r="BD463" s="262">
        <v>9.7199999999999995E-3</v>
      </c>
      <c r="BE463" s="262">
        <v>3.9419999999999997E-2</v>
      </c>
      <c r="BF463" s="262">
        <v>1.4580000000000001E-2</v>
      </c>
      <c r="BG463" s="262">
        <v>1.9709999999999998E-2</v>
      </c>
      <c r="BH463" s="262">
        <v>1.9709999999999998E-2</v>
      </c>
      <c r="BI463" s="262">
        <v>2.4299999999999999E-2</v>
      </c>
      <c r="BJ463" s="262">
        <v>2.4299999999999999E-2</v>
      </c>
      <c r="BK463" s="262">
        <v>4.1849999999999998E-2</v>
      </c>
      <c r="BL463" s="262">
        <v>7.8300000000000002E-3</v>
      </c>
      <c r="BM463" s="262">
        <v>2.349E-2</v>
      </c>
      <c r="BN463" s="262">
        <v>4.0500000000000001E-2</v>
      </c>
      <c r="BO463" s="262">
        <v>1.5389999999999999E-2</v>
      </c>
      <c r="BP463" s="262">
        <v>2.5649999999999999E-2</v>
      </c>
    </row>
    <row r="464" spans="2:68" x14ac:dyDescent="0.25">
      <c r="B464" s="261"/>
      <c r="C464" t="s">
        <v>868</v>
      </c>
      <c r="D464" s="255">
        <f t="shared" si="39"/>
        <v>2.0516869687646662E-2</v>
      </c>
      <c r="E464" s="260">
        <f t="shared" si="37"/>
        <v>393.45201000000003</v>
      </c>
      <c r="F464" s="255">
        <f t="shared" si="40"/>
        <v>2.1247822300324803E-2</v>
      </c>
      <c r="G464" s="260">
        <f t="shared" si="38"/>
        <v>1099687.4175000002</v>
      </c>
      <c r="H464" s="255">
        <f t="shared" si="41"/>
        <v>-0.23130254240355425</v>
      </c>
      <c r="I464" s="260">
        <f t="shared" si="42"/>
        <v>96.559870454738473</v>
      </c>
      <c r="J464" s="262">
        <v>0</v>
      </c>
      <c r="K464" s="262">
        <v>0.10899000000000002</v>
      </c>
      <c r="L464" s="262">
        <v>3.15E-2</v>
      </c>
      <c r="M464" s="262">
        <v>1.848E-2</v>
      </c>
      <c r="N464" s="262">
        <v>2.1000000000000001E-2</v>
      </c>
      <c r="O464" s="262">
        <v>1.4489999999999999E-2</v>
      </c>
      <c r="P464" s="262">
        <v>2.2470000000000004E-2</v>
      </c>
      <c r="Q464" s="262">
        <v>2.9399999999999999E-2</v>
      </c>
      <c r="R464" s="262">
        <v>3.2340000000000001E-2</v>
      </c>
      <c r="S464" s="262">
        <v>1.302E-2</v>
      </c>
      <c r="T464" s="262">
        <v>9.8700000000000003E-3</v>
      </c>
      <c r="U464" s="262">
        <v>2.1420000000000002E-2</v>
      </c>
      <c r="V464" s="262">
        <v>2.0160000000000001E-2</v>
      </c>
      <c r="W464" s="262">
        <v>1.6800000000000002E-2</v>
      </c>
      <c r="X464" s="262">
        <v>6.5940000000000012E-2</v>
      </c>
      <c r="Y464" s="262">
        <v>2.436E-2</v>
      </c>
      <c r="Z464" s="262">
        <v>3.6540000000000003E-2</v>
      </c>
      <c r="AA464" s="262">
        <v>3.5070000000000004E-2</v>
      </c>
      <c r="AB464" s="262">
        <v>3.2760000000000004E-2</v>
      </c>
      <c r="AC464" s="262">
        <v>4.2840000000000003E-2</v>
      </c>
      <c r="AD464" s="262">
        <v>1.8270000000000002E-2</v>
      </c>
      <c r="AE464" s="262">
        <v>3.1710000000000002E-2</v>
      </c>
      <c r="AF464" s="262">
        <v>1.9740000000000001E-2</v>
      </c>
      <c r="AG464" s="262">
        <v>3.0450000000000001E-2</v>
      </c>
      <c r="AH464" s="262">
        <v>2.6250000000000002E-2</v>
      </c>
      <c r="AI464" s="262">
        <v>1.0500000000000001E-2</v>
      </c>
      <c r="AJ464" s="262">
        <v>7.77E-3</v>
      </c>
      <c r="AK464" s="262">
        <v>1.3860000000000001E-2</v>
      </c>
      <c r="AL464" s="262">
        <v>1.7010000000000001E-2</v>
      </c>
      <c r="AM464" s="262">
        <v>1.4280000000000003E-2</v>
      </c>
      <c r="AN464" s="262">
        <v>1.3860000000000001E-2</v>
      </c>
      <c r="AO464" s="262">
        <v>2.8560000000000006E-2</v>
      </c>
      <c r="AP464" s="262">
        <v>2.2890000000000004E-2</v>
      </c>
      <c r="AQ464" s="262">
        <v>2.1000000000000001E-2</v>
      </c>
      <c r="AR464" s="262">
        <v>2.1000000000000001E-2</v>
      </c>
      <c r="AS464" s="262">
        <v>2.1000000000000001E-2</v>
      </c>
      <c r="AT464" s="262">
        <v>2.3100000000000002E-2</v>
      </c>
      <c r="AU464" s="262">
        <v>2.1630000000000003E-2</v>
      </c>
      <c r="AV464" s="262">
        <v>2.1630000000000003E-2</v>
      </c>
      <c r="AW464" s="262">
        <v>2.6880000000000001E-2</v>
      </c>
      <c r="AX464" s="262">
        <v>2.478E-2</v>
      </c>
      <c r="AY464" s="262">
        <v>2.1000000000000001E-2</v>
      </c>
      <c r="AZ464" s="262">
        <v>2.1000000000000001E-2</v>
      </c>
      <c r="BA464" s="262">
        <v>1.008E-2</v>
      </c>
      <c r="BB464" s="262">
        <v>5.6700000000000006E-3</v>
      </c>
      <c r="BC464" s="262">
        <v>2.3729999999999998E-2</v>
      </c>
      <c r="BD464" s="262">
        <v>1.3860000000000001E-2</v>
      </c>
      <c r="BE464" s="262">
        <v>1.8690000000000002E-2</v>
      </c>
      <c r="BF464" s="262">
        <v>2.2680000000000002E-2</v>
      </c>
      <c r="BG464" s="262">
        <v>1.932E-2</v>
      </c>
      <c r="BH464" s="262">
        <v>1.3650000000000001E-2</v>
      </c>
      <c r="BI464" s="262">
        <v>1.218E-2</v>
      </c>
      <c r="BJ464" s="262">
        <v>2.1000000000000001E-2</v>
      </c>
      <c r="BK464" s="262">
        <v>2.5410000000000002E-2</v>
      </c>
      <c r="BL464" s="262">
        <v>5.2080000000000001E-2</v>
      </c>
      <c r="BM464" s="262">
        <v>1.302E-2</v>
      </c>
      <c r="BN464" s="262">
        <v>1.7639999999999999E-2</v>
      </c>
      <c r="BO464" s="262">
        <v>2.1000000000000001E-2</v>
      </c>
      <c r="BP464" s="262">
        <v>2.1630000000000003E-2</v>
      </c>
    </row>
    <row r="465" spans="2:68" x14ac:dyDescent="0.25">
      <c r="B465" s="261"/>
      <c r="C465" t="s">
        <v>869</v>
      </c>
      <c r="D465" s="255">
        <f t="shared" si="39"/>
        <v>0.19183212702716798</v>
      </c>
      <c r="E465" s="260">
        <f t="shared" si="37"/>
        <v>3678.7647000000006</v>
      </c>
      <c r="F465" s="255">
        <f t="shared" si="40"/>
        <v>0.2006840892121193</v>
      </c>
      <c r="G465" s="260">
        <f t="shared" si="38"/>
        <v>10386465.242399998</v>
      </c>
      <c r="H465" s="255">
        <f t="shared" si="41"/>
        <v>-0.17321940157093182</v>
      </c>
      <c r="I465" s="260">
        <f t="shared" si="42"/>
        <v>95.589106132078584</v>
      </c>
      <c r="J465" s="262">
        <v>0</v>
      </c>
      <c r="K465" s="262">
        <v>0.62790000000000001</v>
      </c>
      <c r="L465" s="262">
        <v>0.39194999999999997</v>
      </c>
      <c r="M465" s="262">
        <v>0.24765000000000001</v>
      </c>
      <c r="N465" s="262">
        <v>0.25935000000000002</v>
      </c>
      <c r="O465" s="262">
        <v>0.26520000000000005</v>
      </c>
      <c r="P465" s="262">
        <v>0.21840000000000004</v>
      </c>
      <c r="Q465" s="262">
        <v>0.26130000000000003</v>
      </c>
      <c r="R465" s="262">
        <v>0.31784999999999997</v>
      </c>
      <c r="S465" s="262">
        <v>0.2223</v>
      </c>
      <c r="T465" s="262">
        <v>0.22814999999999999</v>
      </c>
      <c r="U465" s="262">
        <v>0.19500000000000001</v>
      </c>
      <c r="V465" s="262">
        <v>0.2223</v>
      </c>
      <c r="W465" s="262">
        <v>0.31005000000000005</v>
      </c>
      <c r="X465" s="262">
        <v>0.30810000000000004</v>
      </c>
      <c r="Y465" s="262">
        <v>0.25545000000000001</v>
      </c>
      <c r="Z465" s="262">
        <v>0.19500000000000001</v>
      </c>
      <c r="AA465" s="262">
        <v>0.2457</v>
      </c>
      <c r="AB465" s="262">
        <v>0.2379</v>
      </c>
      <c r="AC465" s="262">
        <v>0.29055000000000003</v>
      </c>
      <c r="AD465" s="262">
        <v>0.19305</v>
      </c>
      <c r="AE465" s="262">
        <v>0.2457</v>
      </c>
      <c r="AF465" s="262">
        <v>0.16575000000000001</v>
      </c>
      <c r="AG465" s="262">
        <v>0.20085</v>
      </c>
      <c r="AH465" s="262">
        <v>0.12480000000000001</v>
      </c>
      <c r="AI465" s="262">
        <v>0.2301</v>
      </c>
      <c r="AJ465" s="262">
        <v>0.1794</v>
      </c>
      <c r="AK465" s="262">
        <v>0.1716</v>
      </c>
      <c r="AL465" s="262">
        <v>0.21255000000000002</v>
      </c>
      <c r="AM465" s="262">
        <v>0.16575000000000001</v>
      </c>
      <c r="AN465" s="262">
        <v>0.14430000000000001</v>
      </c>
      <c r="AO465" s="262">
        <v>0.19305</v>
      </c>
      <c r="AP465" s="262">
        <v>0.19500000000000001</v>
      </c>
      <c r="AQ465" s="262">
        <v>0.19109999999999999</v>
      </c>
      <c r="AR465" s="262">
        <v>0.21060000000000001</v>
      </c>
      <c r="AS465" s="262">
        <v>0.2535</v>
      </c>
      <c r="AT465" s="262">
        <v>0.18915000000000001</v>
      </c>
      <c r="AU465" s="262">
        <v>0.1716</v>
      </c>
      <c r="AV465" s="262">
        <v>0.15600000000000003</v>
      </c>
      <c r="AW465" s="262">
        <v>0.1638</v>
      </c>
      <c r="AX465" s="262">
        <v>0.16770000000000002</v>
      </c>
      <c r="AY465" s="262">
        <v>0.16184999999999999</v>
      </c>
      <c r="AZ465" s="262">
        <v>0.17355000000000001</v>
      </c>
      <c r="BA465" s="262">
        <v>0.12285</v>
      </c>
      <c r="BB465" s="262">
        <v>0.1014</v>
      </c>
      <c r="BC465" s="262">
        <v>0.12675</v>
      </c>
      <c r="BD465" s="262">
        <v>0.12675</v>
      </c>
      <c r="BE465" s="262">
        <v>0.14235</v>
      </c>
      <c r="BF465" s="262">
        <v>0.17745000000000002</v>
      </c>
      <c r="BG465" s="262">
        <v>0.20085</v>
      </c>
      <c r="BH465" s="262">
        <v>0.17745000000000002</v>
      </c>
      <c r="BI465" s="262">
        <v>0.1638</v>
      </c>
      <c r="BJ465" s="262">
        <v>0.20280000000000001</v>
      </c>
      <c r="BK465" s="262">
        <v>0.22619999999999998</v>
      </c>
      <c r="BL465" s="262">
        <v>0.12090000000000001</v>
      </c>
      <c r="BM465" s="262">
        <v>0.1716</v>
      </c>
      <c r="BN465" s="262">
        <v>0.14430000000000001</v>
      </c>
      <c r="BO465" s="262">
        <v>0.12480000000000001</v>
      </c>
      <c r="BP465" s="262">
        <v>0.14235</v>
      </c>
    </row>
    <row r="466" spans="2:68" x14ac:dyDescent="0.25">
      <c r="B466" s="261"/>
      <c r="C466" t="s">
        <v>356</v>
      </c>
      <c r="D466" s="255">
        <f t="shared" si="39"/>
        <v>0.17239506961464254</v>
      </c>
      <c r="E466" s="260">
        <f t="shared" si="37"/>
        <v>3306.02025</v>
      </c>
      <c r="F466" s="255">
        <f t="shared" si="40"/>
        <v>0.17149210210239338</v>
      </c>
      <c r="G466" s="260">
        <f t="shared" si="38"/>
        <v>8875625.1919400003</v>
      </c>
      <c r="H466" s="255">
        <f t="shared" si="41"/>
        <v>6.6767883985523357E-2</v>
      </c>
      <c r="I466" s="260">
        <f t="shared" si="42"/>
        <v>100.52653591691939</v>
      </c>
      <c r="J466" s="262">
        <v>0</v>
      </c>
      <c r="K466" s="262">
        <v>0.39884000000000003</v>
      </c>
      <c r="L466" s="262">
        <v>0.27378000000000002</v>
      </c>
      <c r="M466" s="262">
        <v>0.18421000000000001</v>
      </c>
      <c r="N466" s="262">
        <v>0.19266</v>
      </c>
      <c r="O466" s="262">
        <v>0.2366</v>
      </c>
      <c r="P466" s="262">
        <v>0.17914000000000002</v>
      </c>
      <c r="Q466" s="262">
        <v>0.19266</v>
      </c>
      <c r="R466" s="262">
        <v>0.19266</v>
      </c>
      <c r="S466" s="262">
        <v>0.16562000000000002</v>
      </c>
      <c r="T466" s="262">
        <v>0.17914000000000002</v>
      </c>
      <c r="U466" s="262">
        <v>0.18421000000000001</v>
      </c>
      <c r="V466" s="262">
        <v>0.13689000000000001</v>
      </c>
      <c r="W466" s="262">
        <v>0.21125000000000002</v>
      </c>
      <c r="X466" s="262">
        <v>0.17576000000000003</v>
      </c>
      <c r="Y466" s="262">
        <v>0.17745000000000002</v>
      </c>
      <c r="Z466" s="262">
        <v>0.15379000000000001</v>
      </c>
      <c r="AA466" s="262">
        <v>0.18590000000000004</v>
      </c>
      <c r="AB466" s="262">
        <v>0.19434999999999999</v>
      </c>
      <c r="AC466" s="262">
        <v>0.18421000000000001</v>
      </c>
      <c r="AD466" s="262">
        <v>0.12675</v>
      </c>
      <c r="AE466" s="262">
        <v>0.14534</v>
      </c>
      <c r="AF466" s="262">
        <v>0.14534</v>
      </c>
      <c r="AG466" s="262">
        <v>0.20449000000000001</v>
      </c>
      <c r="AH466" s="262">
        <v>0.18759000000000003</v>
      </c>
      <c r="AI466" s="262">
        <v>0.18759000000000003</v>
      </c>
      <c r="AJ466" s="262">
        <v>0.17238000000000001</v>
      </c>
      <c r="AK466" s="262">
        <v>0.17407</v>
      </c>
      <c r="AL466" s="262">
        <v>0.20449000000000001</v>
      </c>
      <c r="AM466" s="262">
        <v>0.13182000000000002</v>
      </c>
      <c r="AN466" s="262">
        <v>0.13182000000000002</v>
      </c>
      <c r="AO466" s="262">
        <v>0.19434999999999999</v>
      </c>
      <c r="AP466" s="262">
        <v>0.21294000000000002</v>
      </c>
      <c r="AQ466" s="262">
        <v>0.17576000000000003</v>
      </c>
      <c r="AR466" s="262">
        <v>0.19266</v>
      </c>
      <c r="AS466" s="262">
        <v>0.19097</v>
      </c>
      <c r="AT466" s="262">
        <v>0.18252000000000002</v>
      </c>
      <c r="AU466" s="262">
        <v>0.16055</v>
      </c>
      <c r="AV466" s="262">
        <v>0.16055</v>
      </c>
      <c r="AW466" s="262">
        <v>0.16055</v>
      </c>
      <c r="AX466" s="262">
        <v>0.15548000000000001</v>
      </c>
      <c r="AY466" s="262">
        <v>0.16224</v>
      </c>
      <c r="AZ466" s="262">
        <v>0.16731000000000001</v>
      </c>
      <c r="BA466" s="262">
        <v>0.14534</v>
      </c>
      <c r="BB466" s="262">
        <v>9.8019999999999996E-2</v>
      </c>
      <c r="BC466" s="262">
        <v>7.4360000000000009E-2</v>
      </c>
      <c r="BD466" s="262">
        <v>0.11492000000000002</v>
      </c>
      <c r="BE466" s="262">
        <v>0.12337000000000001</v>
      </c>
      <c r="BF466" s="262">
        <v>0.15041000000000002</v>
      </c>
      <c r="BG466" s="262">
        <v>0.15379000000000001</v>
      </c>
      <c r="BH466" s="262">
        <v>0.15379000000000001</v>
      </c>
      <c r="BI466" s="262">
        <v>0.16562000000000002</v>
      </c>
      <c r="BJ466" s="262">
        <v>0.15041000000000002</v>
      </c>
      <c r="BK466" s="262">
        <v>0.18759000000000003</v>
      </c>
      <c r="BL466" s="262">
        <v>0.16562000000000002</v>
      </c>
      <c r="BM466" s="262">
        <v>0.17745000000000002</v>
      </c>
      <c r="BN466" s="262">
        <v>0.16731000000000001</v>
      </c>
      <c r="BO466" s="262">
        <v>0.11323000000000001</v>
      </c>
      <c r="BP466" s="262">
        <v>0.14027000000000001</v>
      </c>
    </row>
    <row r="467" spans="2:68" x14ac:dyDescent="0.25">
      <c r="B467" s="261"/>
      <c r="C467" t="s">
        <v>870</v>
      </c>
      <c r="D467" s="255">
        <f t="shared" si="39"/>
        <v>6.5529029566668409E-2</v>
      </c>
      <c r="E467" s="260">
        <f t="shared" si="37"/>
        <v>1256.6502</v>
      </c>
      <c r="F467" s="255">
        <f t="shared" si="40"/>
        <v>6.6329347653283827E-2</v>
      </c>
      <c r="G467" s="260">
        <f t="shared" si="38"/>
        <v>3432895.2866000002</v>
      </c>
      <c r="H467" s="255">
        <f t="shared" si="41"/>
        <v>-3.0967663041298579E-2</v>
      </c>
      <c r="I467" s="260">
        <f t="shared" si="42"/>
        <v>98.793417823436414</v>
      </c>
      <c r="J467" s="262">
        <v>0</v>
      </c>
      <c r="K467" s="262">
        <v>0.11700000000000001</v>
      </c>
      <c r="L467" s="262">
        <v>0.11700000000000001</v>
      </c>
      <c r="M467" s="262">
        <v>7.8E-2</v>
      </c>
      <c r="N467" s="262">
        <v>8.5800000000000001E-2</v>
      </c>
      <c r="O467" s="262">
        <v>7.4099999999999999E-2</v>
      </c>
      <c r="P467" s="262">
        <v>7.8E-2</v>
      </c>
      <c r="Q467" s="262">
        <v>7.8649999999999998E-2</v>
      </c>
      <c r="R467" s="262">
        <v>6.8900000000000003E-2</v>
      </c>
      <c r="S467" s="262">
        <v>7.9299999999999995E-2</v>
      </c>
      <c r="T467" s="262">
        <v>9.035E-2</v>
      </c>
      <c r="U467" s="262">
        <v>7.2800000000000004E-2</v>
      </c>
      <c r="V467" s="262">
        <v>7.9299999999999995E-2</v>
      </c>
      <c r="W467" s="262">
        <v>0.1118</v>
      </c>
      <c r="X467" s="262">
        <v>9.2299999999999993E-2</v>
      </c>
      <c r="Y467" s="262">
        <v>9.2299999999999993E-2</v>
      </c>
      <c r="Z467" s="262">
        <v>9.2299999999999993E-2</v>
      </c>
      <c r="AA467" s="262">
        <v>8.7100000000000011E-2</v>
      </c>
      <c r="AB467" s="262">
        <v>9.035E-2</v>
      </c>
      <c r="AC467" s="262">
        <v>6.3049999999999995E-2</v>
      </c>
      <c r="AD467" s="262">
        <v>5.7200000000000001E-2</v>
      </c>
      <c r="AE467" s="262">
        <v>5.7200000000000001E-2</v>
      </c>
      <c r="AF467" s="262">
        <v>5.7200000000000001E-2</v>
      </c>
      <c r="AG467" s="262">
        <v>7.085000000000001E-2</v>
      </c>
      <c r="AH467" s="262">
        <v>6.4350000000000004E-2</v>
      </c>
      <c r="AI467" s="262">
        <v>6.3700000000000007E-2</v>
      </c>
      <c r="AJ467" s="262">
        <v>5.1350000000000007E-2</v>
      </c>
      <c r="AK467" s="262">
        <v>6.4350000000000004E-2</v>
      </c>
      <c r="AL467" s="262">
        <v>8.8400000000000006E-2</v>
      </c>
      <c r="AM467" s="262">
        <v>5.2000000000000005E-2</v>
      </c>
      <c r="AN467" s="262">
        <v>2.4050000000000002E-2</v>
      </c>
      <c r="AO467" s="262">
        <v>6.7600000000000007E-2</v>
      </c>
      <c r="AP467" s="262">
        <v>7.4099999999999999E-2</v>
      </c>
      <c r="AQ467" s="262">
        <v>7.0200000000000012E-2</v>
      </c>
      <c r="AR467" s="262">
        <v>7.0200000000000012E-2</v>
      </c>
      <c r="AS467" s="262">
        <v>7.8649999999999998E-2</v>
      </c>
      <c r="AT467" s="262">
        <v>6.6299999999999998E-2</v>
      </c>
      <c r="AU467" s="262">
        <v>5.9800000000000006E-2</v>
      </c>
      <c r="AV467" s="262">
        <v>4.095E-2</v>
      </c>
      <c r="AW467" s="262">
        <v>4.1600000000000005E-2</v>
      </c>
      <c r="AX467" s="262">
        <v>6.1100000000000002E-2</v>
      </c>
      <c r="AY467" s="262">
        <v>5.525E-2</v>
      </c>
      <c r="AZ467" s="262">
        <v>5.6550000000000003E-2</v>
      </c>
      <c r="BA467" s="262">
        <v>5.2650000000000002E-2</v>
      </c>
      <c r="BB467" s="262">
        <v>3.9E-2</v>
      </c>
      <c r="BC467" s="262">
        <v>3.9E-2</v>
      </c>
      <c r="BD467" s="262">
        <v>2.665E-2</v>
      </c>
      <c r="BE467" s="262">
        <v>4.9399999999999999E-2</v>
      </c>
      <c r="BF467" s="262">
        <v>5.9150000000000001E-2</v>
      </c>
      <c r="BG467" s="262">
        <v>6.1749999999999999E-2</v>
      </c>
      <c r="BH467" s="262">
        <v>5.0050000000000004E-2</v>
      </c>
      <c r="BI467" s="262">
        <v>5.1350000000000007E-2</v>
      </c>
      <c r="BJ467" s="262">
        <v>7.1500000000000008E-2</v>
      </c>
      <c r="BK467" s="262">
        <v>7.8E-2</v>
      </c>
      <c r="BL467" s="262">
        <v>5.9150000000000001E-2</v>
      </c>
      <c r="BM467" s="262">
        <v>5.8500000000000003E-2</v>
      </c>
      <c r="BN467" s="262">
        <v>5.5899999999999998E-2</v>
      </c>
      <c r="BO467" s="262">
        <v>4.7449999999999999E-2</v>
      </c>
      <c r="BP467" s="262">
        <v>5.7850000000000006E-2</v>
      </c>
    </row>
    <row r="468" spans="2:68" x14ac:dyDescent="0.25">
      <c r="B468" s="261"/>
      <c r="C468" t="s">
        <v>871</v>
      </c>
      <c r="D468" s="255">
        <f t="shared" si="39"/>
        <v>0.1008497929811754</v>
      </c>
      <c r="E468" s="260">
        <f t="shared" si="37"/>
        <v>1933.9964800000007</v>
      </c>
      <c r="F468" s="255">
        <f t="shared" si="40"/>
        <v>0.10309566184139596</v>
      </c>
      <c r="G468" s="260">
        <f t="shared" si="38"/>
        <v>5335746.9073000001</v>
      </c>
      <c r="H468" s="255">
        <f t="shared" si="41"/>
        <v>-5.272275245103597E-2</v>
      </c>
      <c r="I468" s="260">
        <f t="shared" si="42"/>
        <v>97.821568027105116</v>
      </c>
      <c r="J468" s="262">
        <v>0</v>
      </c>
      <c r="K468" s="262">
        <v>0.27270000000000005</v>
      </c>
      <c r="L468" s="262">
        <v>0.17877000000000001</v>
      </c>
      <c r="M468" s="262">
        <v>0.12019000000000001</v>
      </c>
      <c r="N468" s="262">
        <v>0.12625</v>
      </c>
      <c r="O468" s="262">
        <v>0.12019000000000001</v>
      </c>
      <c r="P468" s="262">
        <v>0.12019000000000001</v>
      </c>
      <c r="Q468" s="262">
        <v>0.10807000000000001</v>
      </c>
      <c r="R468" s="262">
        <v>0.12221</v>
      </c>
      <c r="S468" s="262">
        <v>0.11312000000000001</v>
      </c>
      <c r="T468" s="262">
        <v>0.11918000000000001</v>
      </c>
      <c r="U468" s="262">
        <v>0.11918000000000001</v>
      </c>
      <c r="V468" s="262">
        <v>0.11918000000000001</v>
      </c>
      <c r="W468" s="262">
        <v>0.12524000000000002</v>
      </c>
      <c r="X468" s="262">
        <v>0.13837000000000002</v>
      </c>
      <c r="Y468" s="262">
        <v>0.13332000000000002</v>
      </c>
      <c r="Z468" s="262">
        <v>0.11009000000000002</v>
      </c>
      <c r="AA468" s="262">
        <v>0.13837000000000002</v>
      </c>
      <c r="AB468" s="262">
        <v>0.11817</v>
      </c>
      <c r="AC468" s="262">
        <v>0.12221</v>
      </c>
      <c r="AD468" s="262">
        <v>0.10100000000000001</v>
      </c>
      <c r="AE468" s="262">
        <v>0.10100000000000001</v>
      </c>
      <c r="AF468" s="262">
        <v>9.5950000000000008E-2</v>
      </c>
      <c r="AG468" s="262">
        <v>0.10403000000000001</v>
      </c>
      <c r="AH468" s="262">
        <v>9.5950000000000008E-2</v>
      </c>
      <c r="AI468" s="262">
        <v>0.10100000000000001</v>
      </c>
      <c r="AJ468" s="262">
        <v>9.7970000000000002E-2</v>
      </c>
      <c r="AK468" s="262">
        <v>9.2920000000000016E-2</v>
      </c>
      <c r="AL468" s="262">
        <v>0.13029000000000002</v>
      </c>
      <c r="AM468" s="262">
        <v>8.7870000000000004E-2</v>
      </c>
      <c r="AN468" s="262">
        <v>8.7870000000000004E-2</v>
      </c>
      <c r="AO468" s="262">
        <v>0.11716</v>
      </c>
      <c r="AP468" s="262">
        <v>0.11716</v>
      </c>
      <c r="AQ468" s="262">
        <v>8.585000000000001E-2</v>
      </c>
      <c r="AR468" s="262">
        <v>0.10100000000000001</v>
      </c>
      <c r="AS468" s="262">
        <v>0.12423000000000001</v>
      </c>
      <c r="AT468" s="262">
        <v>7.1709999999999996E-2</v>
      </c>
      <c r="AU468" s="262">
        <v>0.10706000000000002</v>
      </c>
      <c r="AV468" s="262">
        <v>8.8880000000000001E-2</v>
      </c>
      <c r="AW468" s="262">
        <v>8.7870000000000004E-2</v>
      </c>
      <c r="AX468" s="262">
        <v>8.8880000000000001E-2</v>
      </c>
      <c r="AY468" s="262">
        <v>8.8880000000000001E-2</v>
      </c>
      <c r="AZ468" s="262">
        <v>0.13231000000000001</v>
      </c>
      <c r="BA468" s="262">
        <v>7.3730000000000004E-2</v>
      </c>
      <c r="BB468" s="262">
        <v>4.8480000000000002E-2</v>
      </c>
      <c r="BC468" s="262">
        <v>6.2620000000000009E-2</v>
      </c>
      <c r="BD468" s="262">
        <v>5.5550000000000009E-2</v>
      </c>
      <c r="BE468" s="262">
        <v>7.9790000000000014E-2</v>
      </c>
      <c r="BF468" s="262">
        <v>8.4839999999999999E-2</v>
      </c>
      <c r="BG468" s="262">
        <v>8.4839999999999999E-2</v>
      </c>
      <c r="BH468" s="262">
        <v>8.4839999999999999E-2</v>
      </c>
      <c r="BI468" s="262">
        <v>7.0699999999999999E-2</v>
      </c>
      <c r="BJ468" s="262">
        <v>0.10403000000000001</v>
      </c>
      <c r="BK468" s="262">
        <v>0.11211000000000002</v>
      </c>
      <c r="BL468" s="262">
        <v>5.3530000000000008E-2</v>
      </c>
      <c r="BM468" s="262">
        <v>0.10504000000000001</v>
      </c>
      <c r="BN468" s="262">
        <v>6.565E-2</v>
      </c>
      <c r="BO468" s="262">
        <v>6.0600000000000001E-2</v>
      </c>
      <c r="BP468" s="262">
        <v>6.565E-2</v>
      </c>
    </row>
    <row r="469" spans="2:68" x14ac:dyDescent="0.25">
      <c r="B469" s="261"/>
      <c r="C469" t="s">
        <v>872</v>
      </c>
      <c r="D469" s="255">
        <f t="shared" si="39"/>
        <v>0.10620401418365753</v>
      </c>
      <c r="E469" s="260">
        <f t="shared" si="37"/>
        <v>2036.6743800000006</v>
      </c>
      <c r="F469" s="255">
        <f t="shared" si="40"/>
        <v>0.10878462335586886</v>
      </c>
      <c r="G469" s="260">
        <f t="shared" si="38"/>
        <v>5630180.8171699997</v>
      </c>
      <c r="H469" s="255">
        <f t="shared" si="41"/>
        <v>-2.9879116291659392E-2</v>
      </c>
      <c r="I469" s="260">
        <f t="shared" si="42"/>
        <v>97.62778130529594</v>
      </c>
      <c r="J469" s="262">
        <v>0</v>
      </c>
      <c r="K469" s="262">
        <v>0.27070999999999995</v>
      </c>
      <c r="L469" s="262">
        <v>0.12625999999999998</v>
      </c>
      <c r="M469" s="262">
        <v>0.11663000000000001</v>
      </c>
      <c r="N469" s="262">
        <v>0.13053999999999999</v>
      </c>
      <c r="O469" s="262">
        <v>0.13803000000000001</v>
      </c>
      <c r="P469" s="262">
        <v>0.13053999999999999</v>
      </c>
      <c r="Q469" s="262">
        <v>0.12519</v>
      </c>
      <c r="R469" s="262">
        <v>0.16156999999999999</v>
      </c>
      <c r="S469" s="262">
        <v>0.13696</v>
      </c>
      <c r="T469" s="262">
        <v>0.12411999999999999</v>
      </c>
      <c r="U469" s="262">
        <v>0.12519</v>
      </c>
      <c r="V469" s="262">
        <v>0.12625999999999998</v>
      </c>
      <c r="W469" s="262">
        <v>0.11770000000000001</v>
      </c>
      <c r="X469" s="262">
        <v>0.17334000000000002</v>
      </c>
      <c r="Y469" s="262">
        <v>0.11770000000000001</v>
      </c>
      <c r="Z469" s="262">
        <v>7.3829999999999993E-2</v>
      </c>
      <c r="AA469" s="262">
        <v>0.12625999999999998</v>
      </c>
      <c r="AB469" s="262">
        <v>0.11984000000000002</v>
      </c>
      <c r="AC469" s="262">
        <v>0.13053999999999999</v>
      </c>
      <c r="AD469" s="262">
        <v>0.107</v>
      </c>
      <c r="AE469" s="262">
        <v>0.10057999999999999</v>
      </c>
      <c r="AF469" s="262">
        <v>9.2019999999999991E-2</v>
      </c>
      <c r="AG469" s="262">
        <v>0.12733</v>
      </c>
      <c r="AH469" s="262">
        <v>0.11877000000000001</v>
      </c>
      <c r="AI469" s="262">
        <v>0.11984000000000002</v>
      </c>
      <c r="AJ469" s="262">
        <v>0.11021</v>
      </c>
      <c r="AK469" s="262">
        <v>9.7369999999999998E-2</v>
      </c>
      <c r="AL469" s="262">
        <v>0.12625999999999998</v>
      </c>
      <c r="AM469" s="262">
        <v>7.3829999999999993E-2</v>
      </c>
      <c r="AN469" s="262">
        <v>7.3829999999999993E-2</v>
      </c>
      <c r="AO469" s="262">
        <v>0.14552000000000001</v>
      </c>
      <c r="AP469" s="262">
        <v>0.13696</v>
      </c>
      <c r="AQ469" s="262">
        <v>9.7369999999999998E-2</v>
      </c>
      <c r="AR469" s="262">
        <v>9.7369999999999998E-2</v>
      </c>
      <c r="AS469" s="262">
        <v>0.10164999999999999</v>
      </c>
      <c r="AT469" s="262">
        <v>0.10271999999999999</v>
      </c>
      <c r="AU469" s="262">
        <v>0.11449000000000001</v>
      </c>
      <c r="AV469" s="262">
        <v>8.7739999999999999E-2</v>
      </c>
      <c r="AW469" s="262">
        <v>8.5600000000000009E-2</v>
      </c>
      <c r="AX469" s="262">
        <v>8.881E-2</v>
      </c>
      <c r="AY469" s="262">
        <v>7.8109999999999999E-2</v>
      </c>
      <c r="AZ469" s="262">
        <v>0.10807</v>
      </c>
      <c r="BA469" s="262">
        <v>7.0620000000000002E-2</v>
      </c>
      <c r="BB469" s="262">
        <v>3.959E-2</v>
      </c>
      <c r="BC469" s="262">
        <v>4.6009999999999995E-2</v>
      </c>
      <c r="BD469" s="262">
        <v>5.3499999999999999E-2</v>
      </c>
      <c r="BE469" s="262">
        <v>0.11770000000000001</v>
      </c>
      <c r="BF469" s="262">
        <v>9.844E-2</v>
      </c>
      <c r="BG469" s="262">
        <v>0.10164999999999999</v>
      </c>
      <c r="BH469" s="262">
        <v>9.4159999999999994E-2</v>
      </c>
      <c r="BI469" s="262">
        <v>8.9880000000000002E-2</v>
      </c>
      <c r="BJ469" s="262">
        <v>0.14552000000000001</v>
      </c>
      <c r="BK469" s="262">
        <v>0.11984000000000002</v>
      </c>
      <c r="BL469" s="262">
        <v>8.9880000000000002E-2</v>
      </c>
      <c r="BM469" s="262">
        <v>0.10378999999999999</v>
      </c>
      <c r="BN469" s="262">
        <v>6.4199999999999993E-2</v>
      </c>
      <c r="BO469" s="262">
        <v>5.9920000000000008E-2</v>
      </c>
      <c r="BP469" s="262">
        <v>6.4199999999999993E-2</v>
      </c>
    </row>
    <row r="470" spans="2:68" x14ac:dyDescent="0.25">
      <c r="B470" s="261"/>
      <c r="C470" t="s">
        <v>873</v>
      </c>
      <c r="D470" s="255">
        <f t="shared" si="39"/>
        <v>6.6014368775095186E-2</v>
      </c>
      <c r="E470" s="260">
        <f t="shared" si="37"/>
        <v>1265.9575500000003</v>
      </c>
      <c r="F470" s="255">
        <f t="shared" si="40"/>
        <v>6.6089042306778242E-2</v>
      </c>
      <c r="G470" s="260">
        <f t="shared" si="38"/>
        <v>3420458.2112999996</v>
      </c>
      <c r="H470" s="255">
        <f t="shared" si="41"/>
        <v>-3.7400223534315748E-2</v>
      </c>
      <c r="I470" s="260">
        <f t="shared" si="42"/>
        <v>99.887010722085463</v>
      </c>
      <c r="J470" s="262">
        <v>0</v>
      </c>
      <c r="K470" s="262">
        <v>0.2717</v>
      </c>
      <c r="L470" s="262">
        <v>7.4099999999999999E-2</v>
      </c>
      <c r="M470" s="262">
        <v>6.565E-2</v>
      </c>
      <c r="N470" s="262">
        <v>7.7350000000000002E-2</v>
      </c>
      <c r="O470" s="262">
        <v>8.6450000000000013E-2</v>
      </c>
      <c r="P470" s="262">
        <v>7.7350000000000002E-2</v>
      </c>
      <c r="Q470" s="262">
        <v>7.7350000000000002E-2</v>
      </c>
      <c r="R470" s="262">
        <v>8.7100000000000011E-2</v>
      </c>
      <c r="S470" s="262">
        <v>4.3550000000000005E-2</v>
      </c>
      <c r="T470" s="262">
        <v>8.3850000000000008E-2</v>
      </c>
      <c r="U470" s="262">
        <v>7.4099999999999999E-2</v>
      </c>
      <c r="V470" s="262">
        <v>7.4099999999999999E-2</v>
      </c>
      <c r="W470" s="262">
        <v>8.6450000000000013E-2</v>
      </c>
      <c r="X470" s="262">
        <v>0.11570000000000001</v>
      </c>
      <c r="Y470" s="262">
        <v>7.8E-2</v>
      </c>
      <c r="Z470" s="262">
        <v>6.1749999999999999E-2</v>
      </c>
      <c r="AA470" s="262">
        <v>8.9700000000000002E-2</v>
      </c>
      <c r="AB470" s="262">
        <v>9.2950000000000005E-2</v>
      </c>
      <c r="AC470" s="262">
        <v>8.9700000000000002E-2</v>
      </c>
      <c r="AD470" s="262">
        <v>4.6149999999999997E-2</v>
      </c>
      <c r="AE470" s="262">
        <v>3.9649999999999998E-2</v>
      </c>
      <c r="AF470" s="262">
        <v>4.6149999999999997E-2</v>
      </c>
      <c r="AG470" s="262">
        <v>7.1500000000000008E-2</v>
      </c>
      <c r="AH470" s="262">
        <v>7.9299999999999995E-2</v>
      </c>
      <c r="AI470" s="262">
        <v>8.7750000000000009E-2</v>
      </c>
      <c r="AJ470" s="262">
        <v>6.1100000000000002E-2</v>
      </c>
      <c r="AK470" s="262">
        <v>6.4350000000000004E-2</v>
      </c>
      <c r="AL470" s="262">
        <v>7.8E-2</v>
      </c>
      <c r="AM470" s="262">
        <v>5.7850000000000006E-2</v>
      </c>
      <c r="AN470" s="262">
        <v>2.4050000000000002E-2</v>
      </c>
      <c r="AO470" s="262">
        <v>6.565E-2</v>
      </c>
      <c r="AP470" s="262">
        <v>7.9950000000000007E-2</v>
      </c>
      <c r="AQ470" s="262">
        <v>6.8900000000000003E-2</v>
      </c>
      <c r="AR470" s="262">
        <v>5.6550000000000003E-2</v>
      </c>
      <c r="AS470" s="262">
        <v>7.0200000000000012E-2</v>
      </c>
      <c r="AT470" s="262">
        <v>6.3700000000000007E-2</v>
      </c>
      <c r="AU470" s="262">
        <v>6.8900000000000003E-2</v>
      </c>
      <c r="AV470" s="262">
        <v>5.9800000000000006E-2</v>
      </c>
      <c r="AW470" s="262">
        <v>5.2650000000000002E-2</v>
      </c>
      <c r="AX470" s="262">
        <v>5.8500000000000003E-2</v>
      </c>
      <c r="AY470" s="262">
        <v>5.8500000000000003E-2</v>
      </c>
      <c r="AZ470" s="262">
        <v>7.3450000000000001E-2</v>
      </c>
      <c r="BA470" s="262">
        <v>5.2650000000000002E-2</v>
      </c>
      <c r="BB470" s="262">
        <v>3.3800000000000004E-2</v>
      </c>
      <c r="BC470" s="262">
        <v>3.8350000000000002E-2</v>
      </c>
      <c r="BD470" s="262">
        <v>3.8350000000000002E-2</v>
      </c>
      <c r="BE470" s="262">
        <v>3.8350000000000002E-2</v>
      </c>
      <c r="BF470" s="262">
        <v>6.6299999999999998E-2</v>
      </c>
      <c r="BG470" s="262">
        <v>7.085000000000001E-2</v>
      </c>
      <c r="BH470" s="262">
        <v>2.9250000000000002E-2</v>
      </c>
      <c r="BI470" s="262">
        <v>5.9150000000000001E-2</v>
      </c>
      <c r="BJ470" s="262">
        <v>7.9299999999999995E-2</v>
      </c>
      <c r="BK470" s="262">
        <v>0.1144</v>
      </c>
      <c r="BL470" s="262">
        <v>2.4050000000000002E-2</v>
      </c>
      <c r="BM470" s="262">
        <v>6.1749999999999999E-2</v>
      </c>
      <c r="BN470" s="262">
        <v>3.6400000000000002E-2</v>
      </c>
      <c r="BO470" s="262">
        <v>3.8350000000000002E-2</v>
      </c>
      <c r="BP470" s="262">
        <v>3.8350000000000002E-2</v>
      </c>
    </row>
    <row r="471" spans="2:68" x14ac:dyDescent="0.25">
      <c r="B471" s="261"/>
      <c r="C471" t="s">
        <v>874</v>
      </c>
      <c r="D471" s="255">
        <f t="shared" si="39"/>
        <v>0.16952928820983471</v>
      </c>
      <c r="E471" s="260">
        <f t="shared" si="37"/>
        <v>3251.0631600000002</v>
      </c>
      <c r="F471" s="255">
        <f t="shared" si="40"/>
        <v>0.17548897058040441</v>
      </c>
      <c r="G471" s="260">
        <f t="shared" si="38"/>
        <v>9082484.3190800045</v>
      </c>
      <c r="H471" s="255">
        <f t="shared" si="41"/>
        <v>-5.8687794984011053E-3</v>
      </c>
      <c r="I471" s="260">
        <f t="shared" si="42"/>
        <v>96.603956162681385</v>
      </c>
      <c r="J471" s="262">
        <v>0</v>
      </c>
      <c r="K471" s="262">
        <v>0.25283999999999995</v>
      </c>
      <c r="L471" s="262">
        <v>0.25283999999999995</v>
      </c>
      <c r="M471" s="262">
        <v>0.21499999999999997</v>
      </c>
      <c r="N471" s="262">
        <v>0.21499999999999997</v>
      </c>
      <c r="O471" s="262">
        <v>0.25800000000000001</v>
      </c>
      <c r="P471" s="262">
        <v>0.18748000000000001</v>
      </c>
      <c r="Q471" s="262">
        <v>0.18920000000000001</v>
      </c>
      <c r="R471" s="262">
        <v>0.24939999999999998</v>
      </c>
      <c r="S471" s="262">
        <v>0.19951999999999998</v>
      </c>
      <c r="T471" s="262">
        <v>0.19435999999999998</v>
      </c>
      <c r="U471" s="262">
        <v>0.18404000000000001</v>
      </c>
      <c r="V471" s="262">
        <v>0.18576000000000001</v>
      </c>
      <c r="W471" s="262">
        <v>0.25283999999999995</v>
      </c>
      <c r="X471" s="262">
        <v>0.24251999999999996</v>
      </c>
      <c r="Y471" s="262">
        <v>0.21499999999999997</v>
      </c>
      <c r="Z471" s="262">
        <v>0.18059999999999998</v>
      </c>
      <c r="AA471" s="262">
        <v>0.21499999999999997</v>
      </c>
      <c r="AB471" s="262">
        <v>0.21499999999999997</v>
      </c>
      <c r="AC471" s="262">
        <v>0.21499999999999997</v>
      </c>
      <c r="AD471" s="262">
        <v>0.17371999999999999</v>
      </c>
      <c r="AE471" s="262">
        <v>0.21327999999999997</v>
      </c>
      <c r="AF471" s="262">
        <v>0.15823999999999999</v>
      </c>
      <c r="AG471" s="262">
        <v>0.22015999999999999</v>
      </c>
      <c r="AH471" s="262">
        <v>0.14792</v>
      </c>
      <c r="AI471" s="262">
        <v>0.19607999999999998</v>
      </c>
      <c r="AJ471" s="262">
        <v>0.16855999999999999</v>
      </c>
      <c r="AK471" s="262">
        <v>0.15823999999999999</v>
      </c>
      <c r="AL471" s="262">
        <v>0.20467999999999997</v>
      </c>
      <c r="AM471" s="262">
        <v>0.14447999999999997</v>
      </c>
      <c r="AN471" s="262">
        <v>9.2880000000000004E-2</v>
      </c>
      <c r="AO471" s="262">
        <v>0.17371999999999999</v>
      </c>
      <c r="AP471" s="262">
        <v>0.18920000000000001</v>
      </c>
      <c r="AQ471" s="262">
        <v>0.14103999999999997</v>
      </c>
      <c r="AR471" s="262">
        <v>0.11008</v>
      </c>
      <c r="AS471" s="262">
        <v>0.23047999999999999</v>
      </c>
      <c r="AT471" s="262">
        <v>0.20811999999999997</v>
      </c>
      <c r="AU471" s="262">
        <v>0.15995999999999999</v>
      </c>
      <c r="AV471" s="262">
        <v>0.14447999999999997</v>
      </c>
      <c r="AW471" s="262">
        <v>0.15307999999999999</v>
      </c>
      <c r="AX471" s="262">
        <v>0.14792</v>
      </c>
      <c r="AY471" s="262">
        <v>0.13244</v>
      </c>
      <c r="AZ471" s="262">
        <v>0.13416</v>
      </c>
      <c r="BA471" s="262">
        <v>0.10491999999999999</v>
      </c>
      <c r="BB471" s="262">
        <v>8.2559999999999995E-2</v>
      </c>
      <c r="BC471" s="262">
        <v>8.9439999999999992E-2</v>
      </c>
      <c r="BD471" s="262">
        <v>0.11352</v>
      </c>
      <c r="BE471" s="262">
        <v>0.13588</v>
      </c>
      <c r="BF471" s="262">
        <v>0.14792</v>
      </c>
      <c r="BG471" s="262">
        <v>0.16683999999999999</v>
      </c>
      <c r="BH471" s="262">
        <v>0.15479999999999999</v>
      </c>
      <c r="BI471" s="262">
        <v>0.1462</v>
      </c>
      <c r="BJ471" s="262">
        <v>0.15307999999999999</v>
      </c>
      <c r="BK471" s="262">
        <v>0.20811999999999997</v>
      </c>
      <c r="BL471" s="262">
        <v>7.5679999999999997E-2</v>
      </c>
      <c r="BM471" s="262">
        <v>0.18059999999999998</v>
      </c>
      <c r="BN471" s="262">
        <v>0.1118</v>
      </c>
      <c r="BO471" s="262">
        <v>0.1118</v>
      </c>
      <c r="BP471" s="262">
        <v>0.1118</v>
      </c>
    </row>
    <row r="472" spans="2:68" x14ac:dyDescent="0.25">
      <c r="B472" s="261"/>
      <c r="C472" t="s">
        <v>875</v>
      </c>
      <c r="D472" s="255">
        <f t="shared" si="39"/>
        <v>9.4429781509099447E-2</v>
      </c>
      <c r="E472" s="260">
        <f t="shared" si="37"/>
        <v>1810.8799200000001</v>
      </c>
      <c r="F472" s="255">
        <f t="shared" si="40"/>
        <v>9.6185143227070433E-2</v>
      </c>
      <c r="G472" s="260">
        <f t="shared" si="38"/>
        <v>4978090.9432599982</v>
      </c>
      <c r="H472" s="255">
        <f t="shared" si="41"/>
        <v>-3.2310926528395886E-2</v>
      </c>
      <c r="I472" s="260">
        <f t="shared" si="42"/>
        <v>98.175017825957809</v>
      </c>
      <c r="J472" s="262">
        <v>0</v>
      </c>
      <c r="K472" s="262">
        <v>0.21714</v>
      </c>
      <c r="L472" s="262">
        <v>0.11844</v>
      </c>
      <c r="M472" s="262">
        <v>7.7079999999999996E-2</v>
      </c>
      <c r="N472" s="262">
        <v>0.12314</v>
      </c>
      <c r="O472" s="262">
        <v>0.12596000000000002</v>
      </c>
      <c r="P472" s="262">
        <v>0.13441999999999998</v>
      </c>
      <c r="Q472" s="262">
        <v>0.12314</v>
      </c>
      <c r="R472" s="262">
        <v>0.19457999999999998</v>
      </c>
      <c r="S472" s="262">
        <v>0.12126000000000001</v>
      </c>
      <c r="T472" s="262">
        <v>0.11844</v>
      </c>
      <c r="U472" s="262">
        <v>0.10058</v>
      </c>
      <c r="V472" s="262">
        <v>0.11844</v>
      </c>
      <c r="W472" s="262">
        <v>0.16638</v>
      </c>
      <c r="X472" s="262">
        <v>0.17859999999999998</v>
      </c>
      <c r="Y472" s="262">
        <v>0.14194000000000001</v>
      </c>
      <c r="Z472" s="262">
        <v>9.3060000000000004E-2</v>
      </c>
      <c r="AA472" s="262">
        <v>0.14663999999999999</v>
      </c>
      <c r="AB472" s="262">
        <v>0.14382</v>
      </c>
      <c r="AC472" s="262">
        <v>0.14288000000000001</v>
      </c>
      <c r="AD472" s="262">
        <v>6.0159999999999998E-2</v>
      </c>
      <c r="AE472" s="262">
        <v>6.0159999999999998E-2</v>
      </c>
      <c r="AF472" s="262">
        <v>5.9220000000000002E-2</v>
      </c>
      <c r="AG472" s="262">
        <v>0.11091999999999999</v>
      </c>
      <c r="AH472" s="262">
        <v>6.3920000000000005E-2</v>
      </c>
      <c r="AI472" s="262">
        <v>9.3060000000000004E-2</v>
      </c>
      <c r="AJ472" s="262">
        <v>9.4939999999999997E-2</v>
      </c>
      <c r="AK472" s="262">
        <v>0.10246000000000001</v>
      </c>
      <c r="AL472" s="262">
        <v>9.4939999999999997E-2</v>
      </c>
      <c r="AM472" s="262">
        <v>7.4260000000000007E-2</v>
      </c>
      <c r="AN472" s="262">
        <v>2.8199999999999999E-2</v>
      </c>
      <c r="AO472" s="262">
        <v>9.4E-2</v>
      </c>
      <c r="AP472" s="262">
        <v>9.5880000000000007E-2</v>
      </c>
      <c r="AQ472" s="262">
        <v>0.10715999999999999</v>
      </c>
      <c r="AR472" s="262">
        <v>0.10058</v>
      </c>
      <c r="AS472" s="262">
        <v>0.12032</v>
      </c>
      <c r="AT472" s="262">
        <v>7.238E-2</v>
      </c>
      <c r="AU472" s="262">
        <v>7.8019999999999992E-2</v>
      </c>
      <c r="AV472" s="262">
        <v>7.4260000000000007E-2</v>
      </c>
      <c r="AW472" s="262">
        <v>6.9559999999999997E-2</v>
      </c>
      <c r="AX472" s="262">
        <v>7.9899999999999999E-2</v>
      </c>
      <c r="AY472" s="262">
        <v>7.4260000000000007E-2</v>
      </c>
      <c r="AZ472" s="262">
        <v>7.6139999999999999E-2</v>
      </c>
      <c r="BA472" s="262">
        <v>5.8279999999999998E-2</v>
      </c>
      <c r="BB472" s="262">
        <v>2.5380000000000003E-2</v>
      </c>
      <c r="BC472" s="262">
        <v>5.3579999999999996E-2</v>
      </c>
      <c r="BD472" s="262">
        <v>5.3579999999999996E-2</v>
      </c>
      <c r="BE472" s="262">
        <v>5.3579999999999996E-2</v>
      </c>
      <c r="BF472" s="262">
        <v>8.929999999999999E-2</v>
      </c>
      <c r="BG472" s="262">
        <v>8.5540000000000005E-2</v>
      </c>
      <c r="BH472" s="262">
        <v>8.5540000000000005E-2</v>
      </c>
      <c r="BI472" s="262">
        <v>6.6739999999999994E-2</v>
      </c>
      <c r="BJ472" s="262">
        <v>0.15697999999999998</v>
      </c>
      <c r="BK472" s="262">
        <v>8.929999999999999E-2</v>
      </c>
      <c r="BL472" s="262">
        <v>5.9220000000000002E-2</v>
      </c>
      <c r="BM472" s="262">
        <v>8.929999999999999E-2</v>
      </c>
      <c r="BN472" s="262">
        <v>6.7680000000000004E-2</v>
      </c>
      <c r="BO472" s="262">
        <v>6.7680000000000004E-2</v>
      </c>
      <c r="BP472" s="262">
        <v>6.3920000000000005E-2</v>
      </c>
    </row>
    <row r="473" spans="2:68" x14ac:dyDescent="0.25">
      <c r="B473" s="261"/>
      <c r="C473" t="s">
        <v>876</v>
      </c>
      <c r="D473" s="255">
        <f t="shared" si="39"/>
        <v>7.0107362986911406E-2</v>
      </c>
      <c r="E473" s="260">
        <f t="shared" si="37"/>
        <v>1344.4489000000001</v>
      </c>
      <c r="F473" s="255">
        <f t="shared" si="40"/>
        <v>7.2566717250793625E-2</v>
      </c>
      <c r="G473" s="260">
        <f t="shared" si="38"/>
        <v>3755712.2213299992</v>
      </c>
      <c r="H473" s="255">
        <f t="shared" si="41"/>
        <v>-0.15109079384187837</v>
      </c>
      <c r="I473" s="260">
        <f t="shared" si="42"/>
        <v>96.610905995123659</v>
      </c>
      <c r="J473" s="262">
        <v>0</v>
      </c>
      <c r="K473" s="262">
        <v>0.31240000000000001</v>
      </c>
      <c r="L473" s="262">
        <v>0.13347999999999999</v>
      </c>
      <c r="M473" s="262">
        <v>8.7329999999999991E-2</v>
      </c>
      <c r="N473" s="262">
        <v>8.7329999999999991E-2</v>
      </c>
      <c r="O473" s="262">
        <v>0.10223999999999998</v>
      </c>
      <c r="P473" s="262">
        <v>6.1059999999999996E-2</v>
      </c>
      <c r="Q473" s="262">
        <v>8.7329999999999991E-2</v>
      </c>
      <c r="R473" s="262">
        <v>0.10294999999999999</v>
      </c>
      <c r="S473" s="262">
        <v>8.1649999999999986E-2</v>
      </c>
      <c r="T473" s="262">
        <v>8.5199999999999984E-2</v>
      </c>
      <c r="U473" s="262">
        <v>8.5199999999999984E-2</v>
      </c>
      <c r="V473" s="262">
        <v>8.5199999999999984E-2</v>
      </c>
      <c r="W473" s="262">
        <v>7.8100000000000003E-2</v>
      </c>
      <c r="X473" s="262">
        <v>7.8100000000000003E-2</v>
      </c>
      <c r="Y473" s="262">
        <v>7.8100000000000003E-2</v>
      </c>
      <c r="Z473" s="262">
        <v>7.4549999999999991E-2</v>
      </c>
      <c r="AA473" s="262">
        <v>9.7269999999999995E-2</v>
      </c>
      <c r="AB473" s="262">
        <v>9.0879999999999989E-2</v>
      </c>
      <c r="AC473" s="262">
        <v>9.7269999999999995E-2</v>
      </c>
      <c r="AD473" s="262">
        <v>4.1889999999999997E-2</v>
      </c>
      <c r="AE473" s="262">
        <v>5.040999999999999E-2</v>
      </c>
      <c r="AF473" s="262">
        <v>5.9639999999999992E-2</v>
      </c>
      <c r="AG473" s="262">
        <v>6.8159999999999984E-2</v>
      </c>
      <c r="AH473" s="262">
        <v>6.8159999999999984E-2</v>
      </c>
      <c r="AI473" s="262">
        <v>6.8159999999999984E-2</v>
      </c>
      <c r="AJ473" s="262">
        <v>6.1059999999999996E-2</v>
      </c>
      <c r="AK473" s="262">
        <v>6.5320000000000003E-2</v>
      </c>
      <c r="AL473" s="262">
        <v>6.6029999999999991E-2</v>
      </c>
      <c r="AM473" s="262">
        <v>6.7449999999999996E-2</v>
      </c>
      <c r="AN473" s="262">
        <v>6.4610000000000001E-2</v>
      </c>
      <c r="AO473" s="262">
        <v>8.5199999999999984E-2</v>
      </c>
      <c r="AP473" s="262">
        <v>8.0229999999999982E-2</v>
      </c>
      <c r="AQ473" s="262">
        <v>7.9520000000000007E-2</v>
      </c>
      <c r="AR473" s="262">
        <v>8.6619999999999989E-2</v>
      </c>
      <c r="AS473" s="262">
        <v>0.10294999999999999</v>
      </c>
      <c r="AT473" s="262">
        <v>6.7449999999999996E-2</v>
      </c>
      <c r="AU473" s="262">
        <v>6.6029999999999991E-2</v>
      </c>
      <c r="AV473" s="262">
        <v>6.1059999999999996E-2</v>
      </c>
      <c r="AW473" s="262">
        <v>6.1059999999999996E-2</v>
      </c>
      <c r="AX473" s="262">
        <v>5.3959999999999994E-2</v>
      </c>
      <c r="AY473" s="262">
        <v>5.1119999999999992E-2</v>
      </c>
      <c r="AZ473" s="262">
        <v>7.9520000000000007E-2</v>
      </c>
      <c r="BA473" s="262">
        <v>4.6149999999999997E-2</v>
      </c>
      <c r="BB473" s="262">
        <v>4.3309999999999994E-2</v>
      </c>
      <c r="BC473" s="262">
        <v>4.6149999999999997E-2</v>
      </c>
      <c r="BD473" s="262">
        <v>3.4789999999999995E-2</v>
      </c>
      <c r="BE473" s="262">
        <v>6.7449999999999996E-2</v>
      </c>
      <c r="BF473" s="262">
        <v>6.6029999999999991E-2</v>
      </c>
      <c r="BG473" s="262">
        <v>6.6029999999999991E-2</v>
      </c>
      <c r="BH473" s="262">
        <v>5.9639999999999992E-2</v>
      </c>
      <c r="BI473" s="262">
        <v>6.6739999999999994E-2</v>
      </c>
      <c r="BJ473" s="262">
        <v>6.6739999999999994E-2</v>
      </c>
      <c r="BK473" s="262">
        <v>6.8869999999999987E-2</v>
      </c>
      <c r="BL473" s="262">
        <v>8.0229999999999982E-2</v>
      </c>
      <c r="BM473" s="262">
        <v>6.6739999999999994E-2</v>
      </c>
      <c r="BN473" s="262">
        <v>5.8219999999999994E-2</v>
      </c>
      <c r="BO473" s="262">
        <v>5.8219999999999994E-2</v>
      </c>
      <c r="BP473" s="262">
        <v>5.7509999999999999E-2</v>
      </c>
    </row>
    <row r="474" spans="2:68" x14ac:dyDescent="0.25">
      <c r="B474" s="261"/>
      <c r="C474" t="s">
        <v>877</v>
      </c>
      <c r="D474" s="255">
        <f t="shared" si="39"/>
        <v>9.0826039526516147E-2</v>
      </c>
      <c r="E474" s="260">
        <f t="shared" si="37"/>
        <v>1741.7709600000003</v>
      </c>
      <c r="F474" s="255">
        <f t="shared" si="40"/>
        <v>9.4447371014369563E-2</v>
      </c>
      <c r="G474" s="260">
        <f t="shared" si="38"/>
        <v>4888152.0210600011</v>
      </c>
      <c r="H474" s="255">
        <f t="shared" si="41"/>
        <v>-0.21747314195181672</v>
      </c>
      <c r="I474" s="260">
        <f t="shared" si="42"/>
        <v>96.165767825022414</v>
      </c>
      <c r="J474" s="262">
        <v>0</v>
      </c>
      <c r="K474" s="262">
        <v>0.30410999999999999</v>
      </c>
      <c r="L474" s="262">
        <v>0.12183000000000001</v>
      </c>
      <c r="M474" s="262">
        <v>9.672E-2</v>
      </c>
      <c r="N474" s="262">
        <v>9.2069999999999999E-2</v>
      </c>
      <c r="O474" s="262">
        <v>0.1023</v>
      </c>
      <c r="P474" s="262">
        <v>7.3470000000000008E-2</v>
      </c>
      <c r="Q474" s="262">
        <v>0.13205999999999998</v>
      </c>
      <c r="R474" s="262">
        <v>0.13113</v>
      </c>
      <c r="S474" s="262">
        <v>0.10137</v>
      </c>
      <c r="T474" s="262">
        <v>0.10137</v>
      </c>
      <c r="U474" s="262">
        <v>0.10137</v>
      </c>
      <c r="V474" s="262">
        <v>6.6959999999999992E-2</v>
      </c>
      <c r="W474" s="262">
        <v>0.10973999999999999</v>
      </c>
      <c r="X474" s="262">
        <v>0.16275000000000001</v>
      </c>
      <c r="Y474" s="262">
        <v>0.10973999999999999</v>
      </c>
      <c r="Z474" s="262">
        <v>8.7419999999999998E-2</v>
      </c>
      <c r="AA474" s="262">
        <v>0.10601999999999999</v>
      </c>
      <c r="AB474" s="262">
        <v>9.7650000000000001E-2</v>
      </c>
      <c r="AC474" s="262">
        <v>0.14229</v>
      </c>
      <c r="AD474" s="262">
        <v>7.9049999999999995E-2</v>
      </c>
      <c r="AE474" s="262">
        <v>7.9049999999999995E-2</v>
      </c>
      <c r="AF474" s="262">
        <v>7.1610000000000007E-2</v>
      </c>
      <c r="AG474" s="262">
        <v>9.486E-2</v>
      </c>
      <c r="AH474" s="262">
        <v>0.11624999999999999</v>
      </c>
      <c r="AI474" s="262">
        <v>9.486E-2</v>
      </c>
      <c r="AJ474" s="262">
        <v>9.0209999999999999E-2</v>
      </c>
      <c r="AK474" s="262">
        <v>6.9750000000000006E-2</v>
      </c>
      <c r="AL474" s="262">
        <v>9.7650000000000001E-2</v>
      </c>
      <c r="AM474" s="262">
        <v>7.1610000000000007E-2</v>
      </c>
      <c r="AN474" s="262">
        <v>6.2310000000000004E-2</v>
      </c>
      <c r="AO474" s="262">
        <v>9.0209999999999999E-2</v>
      </c>
      <c r="AP474" s="262">
        <v>9.2069999999999999E-2</v>
      </c>
      <c r="AQ474" s="262">
        <v>0.14694000000000002</v>
      </c>
      <c r="AR474" s="262">
        <v>0.14694000000000002</v>
      </c>
      <c r="AS474" s="262">
        <v>0.14880000000000002</v>
      </c>
      <c r="AT474" s="262">
        <v>0.10137</v>
      </c>
      <c r="AU474" s="262">
        <v>9.2069999999999999E-2</v>
      </c>
      <c r="AV474" s="262">
        <v>5.7659999999999996E-2</v>
      </c>
      <c r="AW474" s="262">
        <v>8.3699999999999997E-2</v>
      </c>
      <c r="AX474" s="262">
        <v>9.0209999999999999E-2</v>
      </c>
      <c r="AY474" s="262">
        <v>6.9750000000000006E-2</v>
      </c>
      <c r="AZ474" s="262">
        <v>9.7650000000000001E-2</v>
      </c>
      <c r="BA474" s="262">
        <v>7.1610000000000007E-2</v>
      </c>
      <c r="BB474" s="262">
        <v>6.1380000000000004E-2</v>
      </c>
      <c r="BC474" s="262">
        <v>6.4169999999999991E-2</v>
      </c>
      <c r="BD474" s="262">
        <v>5.5799999999999995E-2</v>
      </c>
      <c r="BE474" s="262">
        <v>9.9510000000000001E-2</v>
      </c>
      <c r="BF474" s="262">
        <v>9.0209999999999999E-2</v>
      </c>
      <c r="BG474" s="262">
        <v>0.10137</v>
      </c>
      <c r="BH474" s="262">
        <v>9.2069999999999999E-2</v>
      </c>
      <c r="BI474" s="262">
        <v>9.579E-2</v>
      </c>
      <c r="BJ474" s="262">
        <v>8.3699999999999997E-2</v>
      </c>
      <c r="BK474" s="262">
        <v>0.12927</v>
      </c>
      <c r="BL474" s="262">
        <v>9.579E-2</v>
      </c>
      <c r="BM474" s="262">
        <v>0.10508999999999999</v>
      </c>
      <c r="BN474" s="262">
        <v>8.1839999999999996E-2</v>
      </c>
      <c r="BO474" s="262">
        <v>7.6259999999999994E-2</v>
      </c>
      <c r="BP474" s="262">
        <v>8.1839999999999996E-2</v>
      </c>
    </row>
    <row r="475" spans="2:68" x14ac:dyDescent="0.25">
      <c r="B475" s="261"/>
      <c r="C475" t="s">
        <v>878</v>
      </c>
      <c r="D475" s="255">
        <f t="shared" si="39"/>
        <v>0.12996180945924807</v>
      </c>
      <c r="E475" s="260">
        <f t="shared" si="37"/>
        <v>2492.2776200000003</v>
      </c>
      <c r="F475" s="255">
        <f t="shared" si="40"/>
        <v>0.13392565080484514</v>
      </c>
      <c r="G475" s="260">
        <f t="shared" si="38"/>
        <v>6931362.235100002</v>
      </c>
      <c r="H475" s="255">
        <f t="shared" si="41"/>
        <v>-5.9285260566615062E-3</v>
      </c>
      <c r="I475" s="260">
        <f t="shared" si="42"/>
        <v>97.040267251437044</v>
      </c>
      <c r="J475" s="262">
        <v>0</v>
      </c>
      <c r="K475" s="262">
        <v>0.16637000000000002</v>
      </c>
      <c r="L475" s="262">
        <v>0.16637000000000002</v>
      </c>
      <c r="M475" s="262">
        <v>0.17161000000000001</v>
      </c>
      <c r="N475" s="262">
        <v>0.19388</v>
      </c>
      <c r="O475" s="262">
        <v>0.17161000000000001</v>
      </c>
      <c r="P475" s="262">
        <v>0.16375000000000001</v>
      </c>
      <c r="Q475" s="262">
        <v>0.15851000000000001</v>
      </c>
      <c r="R475" s="262">
        <v>0.19781000000000001</v>
      </c>
      <c r="S475" s="262">
        <v>0.16768000000000002</v>
      </c>
      <c r="T475" s="262">
        <v>0.16637000000000002</v>
      </c>
      <c r="U475" s="262">
        <v>0.15589</v>
      </c>
      <c r="V475" s="262">
        <v>0.16637000000000002</v>
      </c>
      <c r="W475" s="262">
        <v>0.19126000000000001</v>
      </c>
      <c r="X475" s="262">
        <v>0.18995000000000001</v>
      </c>
      <c r="Y475" s="262">
        <v>0.13755000000000001</v>
      </c>
      <c r="Z475" s="262">
        <v>0.12445000000000001</v>
      </c>
      <c r="AA475" s="262">
        <v>0.16637000000000002</v>
      </c>
      <c r="AB475" s="262">
        <v>0.16637000000000002</v>
      </c>
      <c r="AC475" s="262">
        <v>0.16637000000000002</v>
      </c>
      <c r="AD475" s="262">
        <v>0.11528000000000001</v>
      </c>
      <c r="AE475" s="262">
        <v>0.15720000000000001</v>
      </c>
      <c r="AF475" s="262">
        <v>0.10349000000000001</v>
      </c>
      <c r="AG475" s="262">
        <v>0.14672000000000002</v>
      </c>
      <c r="AH475" s="262">
        <v>0.12837999999999999</v>
      </c>
      <c r="AI475" s="262">
        <v>0.15589</v>
      </c>
      <c r="AJ475" s="262">
        <v>0.13362000000000002</v>
      </c>
      <c r="AK475" s="262">
        <v>0.13362000000000002</v>
      </c>
      <c r="AL475" s="262">
        <v>0.13493000000000002</v>
      </c>
      <c r="AM475" s="262">
        <v>0.12183000000000001</v>
      </c>
      <c r="AN475" s="262">
        <v>0.10872999999999999</v>
      </c>
      <c r="AO475" s="262">
        <v>0.14279000000000003</v>
      </c>
      <c r="AP475" s="262">
        <v>0.16637000000000002</v>
      </c>
      <c r="AQ475" s="262">
        <v>0.12969</v>
      </c>
      <c r="AR475" s="262">
        <v>0.13493000000000002</v>
      </c>
      <c r="AS475" s="262">
        <v>0.15065000000000001</v>
      </c>
      <c r="AT475" s="262">
        <v>0.11659000000000001</v>
      </c>
      <c r="AU475" s="262">
        <v>0.11004</v>
      </c>
      <c r="AV475" s="262">
        <v>0.1048</v>
      </c>
      <c r="AW475" s="262">
        <v>9.956000000000001E-2</v>
      </c>
      <c r="AX475" s="262">
        <v>0.12183000000000001</v>
      </c>
      <c r="AY475" s="262">
        <v>0.1048</v>
      </c>
      <c r="AZ475" s="262">
        <v>0.1048</v>
      </c>
      <c r="BA475" s="262">
        <v>7.8600000000000003E-2</v>
      </c>
      <c r="BB475" s="262">
        <v>5.8950000000000002E-2</v>
      </c>
      <c r="BC475" s="262">
        <v>8.2530000000000006E-2</v>
      </c>
      <c r="BD475" s="262">
        <v>8.2530000000000006E-2</v>
      </c>
      <c r="BE475" s="262">
        <v>8.5150000000000003E-2</v>
      </c>
      <c r="BF475" s="262">
        <v>0.10742</v>
      </c>
      <c r="BG475" s="262">
        <v>0.11135</v>
      </c>
      <c r="BH475" s="262">
        <v>0.10742</v>
      </c>
      <c r="BI475" s="262">
        <v>0.10218000000000001</v>
      </c>
      <c r="BJ475" s="262">
        <v>0.15981999999999999</v>
      </c>
      <c r="BK475" s="262">
        <v>0.16113</v>
      </c>
      <c r="BL475" s="262">
        <v>0.11397</v>
      </c>
      <c r="BM475" s="262">
        <v>0.11135</v>
      </c>
      <c r="BN475" s="262">
        <v>6.9430000000000006E-2</v>
      </c>
      <c r="BO475" s="262">
        <v>6.2880000000000005E-2</v>
      </c>
      <c r="BP475" s="262">
        <v>6.9430000000000006E-2</v>
      </c>
    </row>
    <row r="476" spans="2:68" x14ac:dyDescent="0.25">
      <c r="B476" s="261"/>
      <c r="C476" t="s">
        <v>879</v>
      </c>
      <c r="D476" s="255">
        <f t="shared" si="39"/>
        <v>0.14846365594201383</v>
      </c>
      <c r="E476" s="260">
        <f t="shared" si="37"/>
        <v>2847.0875299999993</v>
      </c>
      <c r="F476" s="255">
        <f t="shared" si="40"/>
        <v>0.15209103385121911</v>
      </c>
      <c r="G476" s="260">
        <f t="shared" si="38"/>
        <v>7871517.084280001</v>
      </c>
      <c r="H476" s="255">
        <f t="shared" si="41"/>
        <v>-0.12342691237132157</v>
      </c>
      <c r="I476" s="260">
        <f t="shared" si="42"/>
        <v>97.614995560649746</v>
      </c>
      <c r="J476" s="262">
        <v>0</v>
      </c>
      <c r="K476" s="262">
        <v>0.43805999999999995</v>
      </c>
      <c r="L476" s="262">
        <v>0.21306999999999998</v>
      </c>
      <c r="M476" s="262">
        <v>0.17134999999999997</v>
      </c>
      <c r="N476" s="262">
        <v>0.18028999999999998</v>
      </c>
      <c r="O476" s="262">
        <v>0.19966</v>
      </c>
      <c r="P476" s="262">
        <v>0.18028999999999998</v>
      </c>
      <c r="Q476" s="262">
        <v>0.17432999999999998</v>
      </c>
      <c r="R476" s="262">
        <v>0.21008999999999997</v>
      </c>
      <c r="S476" s="262">
        <v>0.16539000000000001</v>
      </c>
      <c r="T476" s="262">
        <v>0.16539000000000001</v>
      </c>
      <c r="U476" s="262">
        <v>0.14751</v>
      </c>
      <c r="V476" s="262">
        <v>0.16539000000000001</v>
      </c>
      <c r="W476" s="262">
        <v>0.21604999999999999</v>
      </c>
      <c r="X476" s="262">
        <v>0.20264000000000001</v>
      </c>
      <c r="Y476" s="262">
        <v>0.18773999999999999</v>
      </c>
      <c r="Z476" s="262">
        <v>0.14452999999999999</v>
      </c>
      <c r="AA476" s="262">
        <v>0.16390000000000002</v>
      </c>
      <c r="AB476" s="262">
        <v>0.20264000000000001</v>
      </c>
      <c r="AC476" s="262">
        <v>0.19519</v>
      </c>
      <c r="AD476" s="262">
        <v>0.12814</v>
      </c>
      <c r="AE476" s="262">
        <v>0.14751</v>
      </c>
      <c r="AF476" s="262">
        <v>0.13261000000000001</v>
      </c>
      <c r="AG476" s="262">
        <v>0.16985999999999998</v>
      </c>
      <c r="AH476" s="262">
        <v>0.16241</v>
      </c>
      <c r="AI476" s="262">
        <v>0.16241</v>
      </c>
      <c r="AJ476" s="262">
        <v>0.14899999999999999</v>
      </c>
      <c r="AK476" s="262">
        <v>0.14899999999999999</v>
      </c>
      <c r="AL476" s="262">
        <v>0.16539000000000001</v>
      </c>
      <c r="AM476" s="262">
        <v>0.1192</v>
      </c>
      <c r="AN476" s="262">
        <v>0.11026</v>
      </c>
      <c r="AO476" s="262">
        <v>0.17283999999999999</v>
      </c>
      <c r="AP476" s="262">
        <v>0.16390000000000002</v>
      </c>
      <c r="AQ476" s="262">
        <v>0.19220999999999999</v>
      </c>
      <c r="AR476" s="262">
        <v>0.19072</v>
      </c>
      <c r="AS476" s="262">
        <v>0.20264000000000001</v>
      </c>
      <c r="AT476" s="262">
        <v>0.14899999999999999</v>
      </c>
      <c r="AU476" s="262">
        <v>0.12217999999999998</v>
      </c>
      <c r="AV476" s="262">
        <v>0.12217999999999998</v>
      </c>
      <c r="AW476" s="262">
        <v>0.12217999999999998</v>
      </c>
      <c r="AX476" s="262">
        <v>0.12217999999999998</v>
      </c>
      <c r="AY476" s="262">
        <v>0.12963</v>
      </c>
      <c r="AZ476" s="262">
        <v>0.12515999999999999</v>
      </c>
      <c r="BA476" s="262">
        <v>8.4929999999999992E-2</v>
      </c>
      <c r="BB476" s="262">
        <v>7.3009999999999992E-2</v>
      </c>
      <c r="BC476" s="262">
        <v>8.344E-2</v>
      </c>
      <c r="BD476" s="262">
        <v>7.3009999999999992E-2</v>
      </c>
      <c r="BE476" s="262">
        <v>0.11323999999999999</v>
      </c>
      <c r="BF476" s="262">
        <v>0.14899999999999999</v>
      </c>
      <c r="BG476" s="262">
        <v>0.15794</v>
      </c>
      <c r="BH476" s="262">
        <v>0.14899999999999999</v>
      </c>
      <c r="BI476" s="262">
        <v>0.11473</v>
      </c>
      <c r="BJ476" s="262">
        <v>0.19667999999999999</v>
      </c>
      <c r="BK476" s="262">
        <v>0.18475999999999998</v>
      </c>
      <c r="BL476" s="262">
        <v>0.12217999999999998</v>
      </c>
      <c r="BM476" s="262">
        <v>0.14304</v>
      </c>
      <c r="BN476" s="262">
        <v>0.11174999999999999</v>
      </c>
      <c r="BO476" s="262">
        <v>8.9399999999999993E-2</v>
      </c>
      <c r="BP476" s="262">
        <v>0.1192</v>
      </c>
    </row>
    <row r="477" spans="2:68" x14ac:dyDescent="0.25">
      <c r="B477" s="261"/>
      <c r="C477" t="s">
        <v>880</v>
      </c>
      <c r="D477" s="255">
        <f t="shared" si="39"/>
        <v>0.10093404494967929</v>
      </c>
      <c r="E477" s="260">
        <f t="shared" si="37"/>
        <v>1935.6121799999999</v>
      </c>
      <c r="F477" s="255">
        <f t="shared" si="40"/>
        <v>0.10409385261335553</v>
      </c>
      <c r="G477" s="260">
        <f t="shared" si="38"/>
        <v>5387408.5701599997</v>
      </c>
      <c r="H477" s="255">
        <f t="shared" si="41"/>
        <v>-9.3221099778390437E-2</v>
      </c>
      <c r="I477" s="260">
        <f t="shared" si="42"/>
        <v>96.964462757072724</v>
      </c>
      <c r="J477" s="262">
        <v>0</v>
      </c>
      <c r="K477" s="262">
        <v>0.26928000000000002</v>
      </c>
      <c r="L477" s="262">
        <v>0.15095999999999998</v>
      </c>
      <c r="M477" s="262">
        <v>9.1799999999999993E-2</v>
      </c>
      <c r="N477" s="262">
        <v>0.1275</v>
      </c>
      <c r="O477" s="262">
        <v>0.16524</v>
      </c>
      <c r="P477" s="262">
        <v>0.1275</v>
      </c>
      <c r="Q477" s="262">
        <v>0.1275</v>
      </c>
      <c r="R477" s="262">
        <v>0.15809999999999999</v>
      </c>
      <c r="S477" s="262">
        <v>0.11015999999999999</v>
      </c>
      <c r="T477" s="262">
        <v>0.11831999999999998</v>
      </c>
      <c r="U477" s="262">
        <v>0.10607999999999999</v>
      </c>
      <c r="V477" s="262">
        <v>0.10914</v>
      </c>
      <c r="W477" s="262">
        <v>0.16014</v>
      </c>
      <c r="X477" s="262">
        <v>0.12953999999999999</v>
      </c>
      <c r="Y477" s="262">
        <v>0.12953999999999999</v>
      </c>
      <c r="Z477" s="262">
        <v>8.7719999999999992E-2</v>
      </c>
      <c r="AA477" s="262">
        <v>0.14177999999999999</v>
      </c>
      <c r="AB477" s="262">
        <v>0.14075999999999997</v>
      </c>
      <c r="AC477" s="262">
        <v>0.17339999999999997</v>
      </c>
      <c r="AD477" s="262">
        <v>9.6899999999999986E-2</v>
      </c>
      <c r="AE477" s="262">
        <v>0.12137999999999999</v>
      </c>
      <c r="AF477" s="262">
        <v>8.8739999999999999E-2</v>
      </c>
      <c r="AG477" s="262">
        <v>9.8939999999999986E-2</v>
      </c>
      <c r="AH477" s="262">
        <v>4.7939999999999997E-2</v>
      </c>
      <c r="AI477" s="262">
        <v>0.11831999999999998</v>
      </c>
      <c r="AJ477" s="262">
        <v>9.282E-2</v>
      </c>
      <c r="AK477" s="262">
        <v>9.3839999999999993E-2</v>
      </c>
      <c r="AL477" s="262">
        <v>9.486E-2</v>
      </c>
      <c r="AM477" s="262">
        <v>6.7320000000000005E-2</v>
      </c>
      <c r="AN477" s="262">
        <v>4.5899999999999996E-2</v>
      </c>
      <c r="AO477" s="262">
        <v>0.10607999999999999</v>
      </c>
      <c r="AP477" s="262">
        <v>0.10097999999999999</v>
      </c>
      <c r="AQ477" s="262">
        <v>0.10097999999999999</v>
      </c>
      <c r="AR477" s="262">
        <v>9.8939999999999986E-2</v>
      </c>
      <c r="AS477" s="262">
        <v>0.11627999999999998</v>
      </c>
      <c r="AT477" s="262">
        <v>0.12953999999999999</v>
      </c>
      <c r="AU477" s="262">
        <v>9.6899999999999986E-2</v>
      </c>
      <c r="AV477" s="262">
        <v>9.6899999999999986E-2</v>
      </c>
      <c r="AW477" s="262">
        <v>9.6899999999999986E-2</v>
      </c>
      <c r="AX477" s="262">
        <v>7.7519999999999992E-2</v>
      </c>
      <c r="AY477" s="262">
        <v>7.3439999999999991E-2</v>
      </c>
      <c r="AZ477" s="262">
        <v>8.9759999999999993E-2</v>
      </c>
      <c r="BA477" s="262">
        <v>5.4059999999999997E-2</v>
      </c>
      <c r="BB477" s="262">
        <v>4.6919999999999996E-2</v>
      </c>
      <c r="BC477" s="262">
        <v>3.7739999999999996E-2</v>
      </c>
      <c r="BD477" s="262">
        <v>7.0379999999999984E-2</v>
      </c>
      <c r="BE477" s="262">
        <v>9.7919999999999993E-2</v>
      </c>
      <c r="BF477" s="262">
        <v>9.5879999999999993E-2</v>
      </c>
      <c r="BG477" s="262">
        <v>9.5879999999999993E-2</v>
      </c>
      <c r="BH477" s="262">
        <v>9.5879999999999993E-2</v>
      </c>
      <c r="BI477" s="262">
        <v>8.6699999999999985E-2</v>
      </c>
      <c r="BJ477" s="262">
        <v>0.10199999999999999</v>
      </c>
      <c r="BK477" s="262">
        <v>0.12137999999999999</v>
      </c>
      <c r="BL477" s="262">
        <v>8.4659999999999985E-2</v>
      </c>
      <c r="BM477" s="262">
        <v>0.12545999999999999</v>
      </c>
      <c r="BN477" s="262">
        <v>8.4659999999999985E-2</v>
      </c>
      <c r="BO477" s="262">
        <v>7.4459999999999998E-2</v>
      </c>
      <c r="BP477" s="262">
        <v>8.4659999999999985E-2</v>
      </c>
    </row>
    <row r="478" spans="2:68" x14ac:dyDescent="0.25">
      <c r="B478" s="261"/>
      <c r="C478" t="s">
        <v>881</v>
      </c>
      <c r="D478" s="255">
        <f t="shared" si="39"/>
        <v>2.418218438754758E-2</v>
      </c>
      <c r="E478" s="260">
        <f t="shared" si="37"/>
        <v>463.74174999999991</v>
      </c>
      <c r="F478" s="255">
        <f t="shared" si="40"/>
        <v>2.4976933381701968E-2</v>
      </c>
      <c r="G478" s="260">
        <f t="shared" si="38"/>
        <v>1292688.68025</v>
      </c>
      <c r="H478" s="255">
        <f t="shared" si="41"/>
        <v>-0.13451978675093396</v>
      </c>
      <c r="I478" s="260">
        <f t="shared" si="42"/>
        <v>96.818068167100861</v>
      </c>
      <c r="J478" s="262">
        <v>0</v>
      </c>
      <c r="K478" s="262">
        <v>0.1095</v>
      </c>
      <c r="L478" s="262">
        <v>2.1250000000000002E-2</v>
      </c>
      <c r="M478" s="262">
        <v>2.4500000000000001E-2</v>
      </c>
      <c r="N478" s="262">
        <v>2.4500000000000001E-2</v>
      </c>
      <c r="O478" s="262">
        <v>2.3250000000000003E-2</v>
      </c>
      <c r="P478" s="262">
        <v>3.2750000000000001E-2</v>
      </c>
      <c r="Q478" s="262">
        <v>2.4500000000000001E-2</v>
      </c>
      <c r="R478" s="262">
        <v>2.4500000000000001E-2</v>
      </c>
      <c r="S478" s="262">
        <v>2.9749999999999999E-2</v>
      </c>
      <c r="T478" s="262">
        <v>2.4750000000000001E-2</v>
      </c>
      <c r="U478" s="262">
        <v>2.2250000000000002E-2</v>
      </c>
      <c r="V478" s="262">
        <v>2.4750000000000001E-2</v>
      </c>
      <c r="W478" s="262">
        <v>3.1E-2</v>
      </c>
      <c r="X478" s="262">
        <v>3.7249999999999998E-2</v>
      </c>
      <c r="Y478" s="262">
        <v>2.9749999999999999E-2</v>
      </c>
      <c r="Z478" s="262">
        <v>2.7000000000000003E-2</v>
      </c>
      <c r="AA478" s="262">
        <v>3.2750000000000001E-2</v>
      </c>
      <c r="AB478" s="262">
        <v>3.15E-2</v>
      </c>
      <c r="AC478" s="262">
        <v>3.15E-2</v>
      </c>
      <c r="AD478" s="262">
        <v>1.175E-2</v>
      </c>
      <c r="AE478" s="262">
        <v>1.8750000000000003E-2</v>
      </c>
      <c r="AF478" s="262">
        <v>2.2750000000000003E-2</v>
      </c>
      <c r="AG478" s="262">
        <v>2.8999999999999998E-2</v>
      </c>
      <c r="AH478" s="262">
        <v>7.1250000000000008E-2</v>
      </c>
      <c r="AI478" s="262">
        <v>2.8249999999999997E-2</v>
      </c>
      <c r="AJ478" s="262">
        <v>2.4500000000000001E-2</v>
      </c>
      <c r="AK478" s="262">
        <v>3.2500000000000001E-2</v>
      </c>
      <c r="AL478" s="262">
        <v>2.3250000000000003E-2</v>
      </c>
      <c r="AM478" s="262">
        <v>2.1500000000000002E-2</v>
      </c>
      <c r="AN478" s="262">
        <v>1.4999999999999999E-2</v>
      </c>
      <c r="AO478" s="262">
        <v>2.375E-2</v>
      </c>
      <c r="AP478" s="262">
        <v>2.375E-2</v>
      </c>
      <c r="AQ478" s="262">
        <v>1.8499999999999999E-2</v>
      </c>
      <c r="AR478" s="262">
        <v>1.8499999999999999E-2</v>
      </c>
      <c r="AS478" s="262">
        <v>1.8499999999999999E-2</v>
      </c>
      <c r="AT478" s="262">
        <v>1.9250000000000003E-2</v>
      </c>
      <c r="AU478" s="262">
        <v>3.4499999999999996E-2</v>
      </c>
      <c r="AV478" s="262">
        <v>2.1250000000000002E-2</v>
      </c>
      <c r="AW478" s="262">
        <v>2.3000000000000003E-2</v>
      </c>
      <c r="AX478" s="262">
        <v>1.6500000000000001E-2</v>
      </c>
      <c r="AY478" s="262">
        <v>1.6500000000000001E-2</v>
      </c>
      <c r="AZ478" s="262">
        <v>1.7749999999999998E-2</v>
      </c>
      <c r="BA478" s="262">
        <v>1.0500000000000001E-2</v>
      </c>
      <c r="BB478" s="262">
        <v>1.175E-2</v>
      </c>
      <c r="BC478" s="262">
        <v>9.7500000000000017E-3</v>
      </c>
      <c r="BD478" s="262">
        <v>1.175E-2</v>
      </c>
      <c r="BE478" s="262">
        <v>1.175E-2</v>
      </c>
      <c r="BF478" s="262">
        <v>2.8999999999999998E-2</v>
      </c>
      <c r="BG478" s="262">
        <v>3.4999999999999996E-2</v>
      </c>
      <c r="BH478" s="262">
        <v>2.8999999999999998E-2</v>
      </c>
      <c r="BI478" s="262">
        <v>2.4250000000000001E-2</v>
      </c>
      <c r="BJ478" s="262">
        <v>2.375E-2</v>
      </c>
      <c r="BK478" s="262">
        <v>5.0500000000000003E-2</v>
      </c>
      <c r="BL478" s="262">
        <v>6.0999999999999999E-2</v>
      </c>
      <c r="BM478" s="262">
        <v>1.8249999999999999E-2</v>
      </c>
      <c r="BN478" s="262">
        <v>8.9999999999999993E-3</v>
      </c>
      <c r="BO478" s="262">
        <v>2.2750000000000003E-2</v>
      </c>
      <c r="BP478" s="262">
        <v>1.7000000000000001E-2</v>
      </c>
    </row>
    <row r="479" spans="2:68" x14ac:dyDescent="0.25">
      <c r="B479" s="261"/>
      <c r="C479" t="s">
        <v>882</v>
      </c>
      <c r="D479" s="255">
        <f t="shared" si="39"/>
        <v>2.0454377639881106E-2</v>
      </c>
      <c r="E479" s="260">
        <f t="shared" si="37"/>
        <v>392.25359999999995</v>
      </c>
      <c r="F479" s="255">
        <f t="shared" si="40"/>
        <v>1.9855462339122758E-2</v>
      </c>
      <c r="G479" s="260">
        <f t="shared" si="38"/>
        <v>1027625.41</v>
      </c>
      <c r="H479" s="255">
        <f t="shared" si="41"/>
        <v>7.1102102974243492E-2</v>
      </c>
      <c r="I479" s="260">
        <f t="shared" si="42"/>
        <v>103.01637549672293</v>
      </c>
      <c r="J479" s="262">
        <v>0</v>
      </c>
      <c r="K479" s="262">
        <v>1.9E-2</v>
      </c>
      <c r="L479" s="262">
        <v>1.9E-2</v>
      </c>
      <c r="M479" s="262">
        <v>1.6E-2</v>
      </c>
      <c r="N479" s="262">
        <v>9.4000000000000004E-3</v>
      </c>
      <c r="O479" s="262">
        <v>1.6E-2</v>
      </c>
      <c r="P479" s="262">
        <v>6.6000000000000008E-3</v>
      </c>
      <c r="Q479" s="262">
        <v>1.6E-2</v>
      </c>
      <c r="R479" s="262">
        <v>2.4799999999999999E-2</v>
      </c>
      <c r="S479" s="262">
        <v>1.9800000000000002E-2</v>
      </c>
      <c r="T479" s="262">
        <v>1.8600000000000002E-2</v>
      </c>
      <c r="U479" s="262">
        <v>2.58E-2</v>
      </c>
      <c r="V479" s="262">
        <v>2.3799999999999998E-2</v>
      </c>
      <c r="W479" s="262">
        <v>2.1000000000000001E-2</v>
      </c>
      <c r="X479" s="262">
        <v>3.6200000000000003E-2</v>
      </c>
      <c r="Y479" s="262">
        <v>3.04E-2</v>
      </c>
      <c r="Z479" s="262">
        <v>3.3599999999999998E-2</v>
      </c>
      <c r="AA479" s="262">
        <v>2.5400000000000002E-2</v>
      </c>
      <c r="AB479" s="262">
        <v>2.5400000000000002E-2</v>
      </c>
      <c r="AC479" s="262">
        <v>2.2599999999999999E-2</v>
      </c>
      <c r="AD479" s="262">
        <v>0.02</v>
      </c>
      <c r="AE479" s="262">
        <v>5.4000000000000003E-3</v>
      </c>
      <c r="AF479" s="262">
        <v>2.1000000000000001E-2</v>
      </c>
      <c r="AG479" s="262">
        <v>2.2000000000000002E-2</v>
      </c>
      <c r="AH479" s="262">
        <v>2.7000000000000003E-2</v>
      </c>
      <c r="AI479" s="262">
        <v>3.8199999999999998E-2</v>
      </c>
      <c r="AJ479" s="262">
        <v>2.1400000000000002E-2</v>
      </c>
      <c r="AK479" s="262">
        <v>2.1400000000000002E-2</v>
      </c>
      <c r="AL479" s="262">
        <v>2.2400000000000003E-2</v>
      </c>
      <c r="AM479" s="262">
        <v>1.3200000000000002E-2</v>
      </c>
      <c r="AN479" s="262">
        <v>1.3200000000000002E-2</v>
      </c>
      <c r="AO479" s="262">
        <v>2.1000000000000001E-2</v>
      </c>
      <c r="AP479" s="262">
        <v>2.1000000000000001E-2</v>
      </c>
      <c r="AQ479" s="262">
        <v>8.3999999999999995E-3</v>
      </c>
      <c r="AR479" s="262">
        <v>1.1200000000000002E-2</v>
      </c>
      <c r="AS479" s="262">
        <v>3.2199999999999999E-2</v>
      </c>
      <c r="AT479" s="262">
        <v>1.4199999999999999E-2</v>
      </c>
      <c r="AU479" s="262">
        <v>1.4199999999999999E-2</v>
      </c>
      <c r="AV479" s="262">
        <v>1.4199999999999999E-2</v>
      </c>
      <c r="AW479" s="262">
        <v>1.4199999999999999E-2</v>
      </c>
      <c r="AX479" s="262">
        <v>6.8000000000000005E-3</v>
      </c>
      <c r="AY479" s="262">
        <v>2.0800000000000003E-2</v>
      </c>
      <c r="AZ479" s="262">
        <v>0.02</v>
      </c>
      <c r="BA479" s="262">
        <v>6.9999999999999993E-3</v>
      </c>
      <c r="BB479" s="262">
        <v>5.6000000000000008E-3</v>
      </c>
      <c r="BC479" s="262">
        <v>3.1200000000000002E-2</v>
      </c>
      <c r="BD479" s="262">
        <v>3.8E-3</v>
      </c>
      <c r="BE479" s="262">
        <v>1.0400000000000001E-2</v>
      </c>
      <c r="BF479" s="262">
        <v>1.38E-2</v>
      </c>
      <c r="BG479" s="262">
        <v>3.3599999999999998E-2</v>
      </c>
      <c r="BH479" s="262">
        <v>2.2200000000000001E-2</v>
      </c>
      <c r="BI479" s="262">
        <v>1.1200000000000002E-2</v>
      </c>
      <c r="BJ479" s="262">
        <v>2.3E-2</v>
      </c>
      <c r="BK479" s="262">
        <v>3.1000000000000003E-2</v>
      </c>
      <c r="BL479" s="262">
        <v>5.4000000000000006E-2</v>
      </c>
      <c r="BM479" s="262">
        <v>2.3E-2</v>
      </c>
      <c r="BN479" s="262">
        <v>2.1600000000000001E-2</v>
      </c>
      <c r="BO479" s="262">
        <v>1.8600000000000002E-2</v>
      </c>
      <c r="BP479" s="262">
        <v>3.0200000000000001E-2</v>
      </c>
    </row>
    <row r="480" spans="2:68" x14ac:dyDescent="0.25">
      <c r="B480" s="261"/>
      <c r="C480" t="s">
        <v>883</v>
      </c>
      <c r="D480" s="255">
        <f t="shared" si="39"/>
        <v>1.3412484747353601E-2</v>
      </c>
      <c r="E480" s="260">
        <f t="shared" si="37"/>
        <v>257.21122000000003</v>
      </c>
      <c r="F480" s="255">
        <f t="shared" si="40"/>
        <v>1.4265004213674735E-2</v>
      </c>
      <c r="G480" s="260">
        <f t="shared" si="38"/>
        <v>738289.57258000004</v>
      </c>
      <c r="H480" s="255">
        <f t="shared" si="41"/>
        <v>-0.26418879822230179</v>
      </c>
      <c r="I480" s="260">
        <f t="shared" si="42"/>
        <v>94.023699863306803</v>
      </c>
      <c r="J480" s="262">
        <v>0</v>
      </c>
      <c r="K480" s="262">
        <v>0.11158</v>
      </c>
      <c r="L480" s="262">
        <v>3.6680000000000004E-2</v>
      </c>
      <c r="M480" s="262">
        <v>1.806E-2</v>
      </c>
      <c r="N480" s="262">
        <v>1.414E-2</v>
      </c>
      <c r="O480" s="262">
        <v>1.4E-2</v>
      </c>
      <c r="P480" s="262">
        <v>1.414E-2</v>
      </c>
      <c r="Q480" s="262">
        <v>1.414E-2</v>
      </c>
      <c r="R480" s="262">
        <v>1.6379999999999999E-2</v>
      </c>
      <c r="S480" s="262">
        <v>7.9799999999999992E-3</v>
      </c>
      <c r="T480" s="262">
        <v>1.1200000000000002E-2</v>
      </c>
      <c r="U480" s="262">
        <v>7.5600000000000007E-3</v>
      </c>
      <c r="V480" s="262">
        <v>1.022E-2</v>
      </c>
      <c r="W480" s="262">
        <v>2.5060000000000002E-2</v>
      </c>
      <c r="X480" s="262">
        <v>2.5340000000000001E-2</v>
      </c>
      <c r="Y480" s="262">
        <v>9.9399999999999992E-3</v>
      </c>
      <c r="Z480" s="262">
        <v>2.5060000000000002E-2</v>
      </c>
      <c r="AA480" s="262">
        <v>2.128E-2</v>
      </c>
      <c r="AB480" s="262">
        <v>2.6460000000000001E-2</v>
      </c>
      <c r="AC480" s="262">
        <v>3.0099999999999998E-2</v>
      </c>
      <c r="AD480" s="262">
        <v>5.1799999999999997E-3</v>
      </c>
      <c r="AE480" s="262">
        <v>1.1479999999999999E-2</v>
      </c>
      <c r="AF480" s="262">
        <v>1.162E-2</v>
      </c>
      <c r="AG480" s="262">
        <v>8.8199999999999997E-3</v>
      </c>
      <c r="AH480" s="262">
        <v>1.6799999999999999E-2</v>
      </c>
      <c r="AI480" s="262">
        <v>9.9399999999999992E-3</v>
      </c>
      <c r="AJ480" s="262">
        <v>9.1000000000000004E-3</v>
      </c>
      <c r="AK480" s="262">
        <v>9.1000000000000004E-3</v>
      </c>
      <c r="AL480" s="262">
        <v>9.1000000000000004E-3</v>
      </c>
      <c r="AM480" s="262">
        <v>1.1200000000000002E-2</v>
      </c>
      <c r="AN480" s="262">
        <v>1.1200000000000002E-2</v>
      </c>
      <c r="AO480" s="262">
        <v>1.6239999999999997E-2</v>
      </c>
      <c r="AP480" s="262">
        <v>1.5819999999999997E-2</v>
      </c>
      <c r="AQ480" s="262">
        <v>3.6260000000000001E-2</v>
      </c>
      <c r="AR480" s="262">
        <v>3.1780000000000003E-2</v>
      </c>
      <c r="AS480" s="262">
        <v>3.1780000000000003E-2</v>
      </c>
      <c r="AT480" s="262">
        <v>9.2399999999999999E-3</v>
      </c>
      <c r="AU480" s="262">
        <v>9.2399999999999999E-3</v>
      </c>
      <c r="AV480" s="262">
        <v>4.62E-3</v>
      </c>
      <c r="AW480" s="262">
        <v>9.2399999999999999E-3</v>
      </c>
      <c r="AX480" s="262">
        <v>1.6379999999999999E-2</v>
      </c>
      <c r="AY480" s="262">
        <v>1.2460000000000001E-2</v>
      </c>
      <c r="AZ480" s="262">
        <v>1.2460000000000001E-2</v>
      </c>
      <c r="BA480" s="262">
        <v>5.7399999999999994E-3</v>
      </c>
      <c r="BB480" s="262">
        <v>7.4200000000000004E-3</v>
      </c>
      <c r="BC480" s="262">
        <v>7.4200000000000004E-3</v>
      </c>
      <c r="BD480" s="262">
        <v>3.0800000000000003E-3</v>
      </c>
      <c r="BE480" s="262">
        <v>9.7999999999999997E-3</v>
      </c>
      <c r="BF480" s="262">
        <v>1.4840000000000001E-2</v>
      </c>
      <c r="BG480" s="262">
        <v>1.4840000000000001E-2</v>
      </c>
      <c r="BH480" s="262">
        <v>1.4700000000000001E-2</v>
      </c>
      <c r="BI480" s="262">
        <v>1.5680000000000003E-2</v>
      </c>
      <c r="BJ480" s="262">
        <v>1.5680000000000003E-2</v>
      </c>
      <c r="BK480" s="262">
        <v>2.6180000000000002E-2</v>
      </c>
      <c r="BL480" s="262">
        <v>2.5900000000000003E-2</v>
      </c>
      <c r="BM480" s="262">
        <v>1.106E-2</v>
      </c>
      <c r="BN480" s="262">
        <v>1.1479999999999999E-2</v>
      </c>
      <c r="BO480" s="262">
        <v>2.0580000000000001E-2</v>
      </c>
      <c r="BP480" s="262">
        <v>2.436E-2</v>
      </c>
    </row>
    <row r="481" spans="2:68" x14ac:dyDescent="0.25">
      <c r="B481" s="261"/>
      <c r="C481" t="s">
        <v>884</v>
      </c>
      <c r="D481" s="255">
        <f t="shared" si="39"/>
        <v>0.15096692913385826</v>
      </c>
      <c r="E481" s="260">
        <f t="shared" si="37"/>
        <v>2895.0927999999999</v>
      </c>
      <c r="F481" s="255">
        <f t="shared" si="40"/>
        <v>0.15377765021224882</v>
      </c>
      <c r="G481" s="260">
        <f t="shared" si="38"/>
        <v>7958808.4200300016</v>
      </c>
      <c r="H481" s="255">
        <f t="shared" si="41"/>
        <v>3.0286582444660894E-2</v>
      </c>
      <c r="I481" s="260">
        <f t="shared" si="42"/>
        <v>98.172217435686449</v>
      </c>
      <c r="J481" s="262">
        <v>0</v>
      </c>
      <c r="K481" s="262">
        <v>0.30350999999999995</v>
      </c>
      <c r="L481" s="262">
        <v>0.19478999999999999</v>
      </c>
      <c r="M481" s="262">
        <v>0.15704000000000001</v>
      </c>
      <c r="N481" s="262">
        <v>0.19932</v>
      </c>
      <c r="O481" s="262">
        <v>0.21894999999999998</v>
      </c>
      <c r="P481" s="262">
        <v>0.14948999999999998</v>
      </c>
      <c r="Q481" s="262">
        <v>0.19177</v>
      </c>
      <c r="R481" s="262">
        <v>0.24160000000000001</v>
      </c>
      <c r="S481" s="262">
        <v>0.15553</v>
      </c>
      <c r="T481" s="262">
        <v>0.15401999999999999</v>
      </c>
      <c r="U481" s="262">
        <v>0.15553</v>
      </c>
      <c r="V481" s="262">
        <v>0.14948999999999998</v>
      </c>
      <c r="W481" s="262">
        <v>0.19025999999999998</v>
      </c>
      <c r="X481" s="262">
        <v>0.21894999999999998</v>
      </c>
      <c r="Y481" s="262">
        <v>0.12683999999999998</v>
      </c>
      <c r="Z481" s="262">
        <v>0.151</v>
      </c>
      <c r="AA481" s="262">
        <v>0.21441999999999997</v>
      </c>
      <c r="AB481" s="262">
        <v>0.20385</v>
      </c>
      <c r="AC481" s="262">
        <v>0.20385</v>
      </c>
      <c r="AD481" s="262">
        <v>0.13741</v>
      </c>
      <c r="AE481" s="262">
        <v>0.16308</v>
      </c>
      <c r="AF481" s="262">
        <v>0.11476</v>
      </c>
      <c r="AG481" s="262">
        <v>0.18270999999999998</v>
      </c>
      <c r="AH481" s="262">
        <v>0.16308</v>
      </c>
      <c r="AI481" s="262">
        <v>0.17213999999999999</v>
      </c>
      <c r="AJ481" s="262">
        <v>0.14948999999999998</v>
      </c>
      <c r="AK481" s="262">
        <v>0.12683999999999998</v>
      </c>
      <c r="AL481" s="262">
        <v>0.17817999999999998</v>
      </c>
      <c r="AM481" s="262">
        <v>0.14948999999999998</v>
      </c>
      <c r="AN481" s="262">
        <v>5.1340000000000004E-2</v>
      </c>
      <c r="AO481" s="262">
        <v>0.16459000000000001</v>
      </c>
      <c r="AP481" s="262">
        <v>0.17968999999999999</v>
      </c>
      <c r="AQ481" s="262">
        <v>0.15401999999999999</v>
      </c>
      <c r="AR481" s="262">
        <v>0.12683999999999998</v>
      </c>
      <c r="AS481" s="262">
        <v>0.18421999999999999</v>
      </c>
      <c r="AT481" s="262">
        <v>0.19177</v>
      </c>
      <c r="AU481" s="262">
        <v>0.13741</v>
      </c>
      <c r="AV481" s="262">
        <v>0.13741</v>
      </c>
      <c r="AW481" s="262">
        <v>0.13741</v>
      </c>
      <c r="AX481" s="262">
        <v>0.12834999999999999</v>
      </c>
      <c r="AY481" s="262">
        <v>0.13439000000000001</v>
      </c>
      <c r="AZ481" s="262">
        <v>0.13439000000000001</v>
      </c>
      <c r="BA481" s="262">
        <v>0.11324999999999999</v>
      </c>
      <c r="BB481" s="262">
        <v>5.8889999999999998E-2</v>
      </c>
      <c r="BC481" s="262">
        <v>8.7579999999999991E-2</v>
      </c>
      <c r="BD481" s="262">
        <v>8.7579999999999991E-2</v>
      </c>
      <c r="BE481" s="262">
        <v>8.7579999999999991E-2</v>
      </c>
      <c r="BF481" s="262">
        <v>0.13741</v>
      </c>
      <c r="BG481" s="262">
        <v>0.15553</v>
      </c>
      <c r="BH481" s="262">
        <v>0.14193999999999998</v>
      </c>
      <c r="BI481" s="262">
        <v>0.10569999999999999</v>
      </c>
      <c r="BJ481" s="262">
        <v>0.17213999999999999</v>
      </c>
      <c r="BK481" s="262">
        <v>0.14495999999999998</v>
      </c>
      <c r="BL481" s="262">
        <v>0.11929000000000001</v>
      </c>
      <c r="BM481" s="262">
        <v>0.13288</v>
      </c>
      <c r="BN481" s="262">
        <v>0.10418999999999999</v>
      </c>
      <c r="BO481" s="262">
        <v>0.10268000000000001</v>
      </c>
      <c r="BP481" s="262">
        <v>0.10418999999999999</v>
      </c>
    </row>
    <row r="482" spans="2:68" x14ac:dyDescent="0.25">
      <c r="B482" s="261"/>
      <c r="C482" t="s">
        <v>885</v>
      </c>
      <c r="D482" s="255">
        <f t="shared" si="39"/>
        <v>6.6214551285393983E-2</v>
      </c>
      <c r="E482" s="260">
        <f t="shared" si="37"/>
        <v>1269.7964500000003</v>
      </c>
      <c r="F482" s="255">
        <f t="shared" si="40"/>
        <v>6.554618445550503E-2</v>
      </c>
      <c r="G482" s="260">
        <f t="shared" si="38"/>
        <v>3392362.4403499993</v>
      </c>
      <c r="H482" s="255">
        <f t="shared" si="41"/>
        <v>0.18852959208032297</v>
      </c>
      <c r="I482" s="260">
        <f t="shared" si="42"/>
        <v>101.01968838528299</v>
      </c>
      <c r="J482" s="262">
        <v>0</v>
      </c>
      <c r="K482" s="262">
        <v>0.10985</v>
      </c>
      <c r="L482" s="262">
        <v>7.4749999999999997E-2</v>
      </c>
      <c r="M482" s="262">
        <v>5.9800000000000006E-2</v>
      </c>
      <c r="N482" s="262">
        <v>6.8250000000000005E-2</v>
      </c>
      <c r="O482" s="262">
        <v>6.8250000000000005E-2</v>
      </c>
      <c r="P482" s="262">
        <v>5.0050000000000004E-2</v>
      </c>
      <c r="Q482" s="262">
        <v>6.8250000000000005E-2</v>
      </c>
      <c r="R482" s="262">
        <v>0.10465000000000001</v>
      </c>
      <c r="S482" s="262">
        <v>8.1900000000000001E-2</v>
      </c>
      <c r="T482" s="262">
        <v>6.8250000000000005E-2</v>
      </c>
      <c r="U482" s="262">
        <v>5.6550000000000003E-2</v>
      </c>
      <c r="V482" s="262">
        <v>6.8250000000000005E-2</v>
      </c>
      <c r="W482" s="262">
        <v>6.8250000000000005E-2</v>
      </c>
      <c r="X482" s="262">
        <v>5.0700000000000002E-2</v>
      </c>
      <c r="Y482" s="262">
        <v>2.7949999999999999E-2</v>
      </c>
      <c r="Z482" s="262">
        <v>4.6149999999999997E-2</v>
      </c>
      <c r="AA482" s="262">
        <v>0.10270000000000001</v>
      </c>
      <c r="AB482" s="262">
        <v>9.035E-2</v>
      </c>
      <c r="AC482" s="262">
        <v>9.035E-2</v>
      </c>
      <c r="AD482" s="262">
        <v>5.7850000000000006E-2</v>
      </c>
      <c r="AE482" s="262">
        <v>5.7850000000000006E-2</v>
      </c>
      <c r="AF482" s="262">
        <v>5.33E-2</v>
      </c>
      <c r="AG482" s="262">
        <v>7.4099999999999999E-2</v>
      </c>
      <c r="AH482" s="262">
        <v>7.9950000000000007E-2</v>
      </c>
      <c r="AI482" s="262">
        <v>7.0200000000000012E-2</v>
      </c>
      <c r="AJ482" s="262">
        <v>6.1100000000000002E-2</v>
      </c>
      <c r="AK482" s="262">
        <v>5.5899999999999998E-2</v>
      </c>
      <c r="AL482" s="262">
        <v>9.2950000000000005E-2</v>
      </c>
      <c r="AM482" s="262">
        <v>6.4350000000000004E-2</v>
      </c>
      <c r="AN482" s="262">
        <v>6.4350000000000004E-2</v>
      </c>
      <c r="AO482" s="262">
        <v>8.5800000000000001E-2</v>
      </c>
      <c r="AP482" s="262">
        <v>8.1900000000000001E-2</v>
      </c>
      <c r="AQ482" s="262">
        <v>6.3049999999999995E-2</v>
      </c>
      <c r="AR482" s="262">
        <v>5.5899999999999998E-2</v>
      </c>
      <c r="AS482" s="262">
        <v>6.8250000000000005E-2</v>
      </c>
      <c r="AT482" s="262">
        <v>4.8100000000000004E-2</v>
      </c>
      <c r="AU482" s="262">
        <v>7.8649999999999998E-2</v>
      </c>
      <c r="AV482" s="262">
        <v>5.33E-2</v>
      </c>
      <c r="AW482" s="262">
        <v>5.7200000000000001E-2</v>
      </c>
      <c r="AX482" s="262">
        <v>5.3949999999999998E-2</v>
      </c>
      <c r="AY482" s="262">
        <v>5.5899999999999998E-2</v>
      </c>
      <c r="AZ482" s="262">
        <v>5.8500000000000003E-2</v>
      </c>
      <c r="BA482" s="262">
        <v>4.8100000000000004E-2</v>
      </c>
      <c r="BB482" s="262">
        <v>4.095E-2</v>
      </c>
      <c r="BC482" s="262">
        <v>4.6149999999999997E-2</v>
      </c>
      <c r="BD482" s="262">
        <v>4.6149999999999997E-2</v>
      </c>
      <c r="BE482" s="262">
        <v>4.6149999999999997E-2</v>
      </c>
      <c r="BF482" s="262">
        <v>6.0450000000000004E-2</v>
      </c>
      <c r="BG482" s="262">
        <v>6.565E-2</v>
      </c>
      <c r="BH482" s="262">
        <v>4.7449999999999999E-2</v>
      </c>
      <c r="BI482" s="262">
        <v>6.1100000000000002E-2</v>
      </c>
      <c r="BJ482" s="262">
        <v>9.4899999999999998E-2</v>
      </c>
      <c r="BK482" s="262">
        <v>7.2150000000000006E-2</v>
      </c>
      <c r="BL482" s="262">
        <v>5.0700000000000002E-2</v>
      </c>
      <c r="BM482" s="262">
        <v>7.1500000000000008E-2</v>
      </c>
      <c r="BN482" s="262">
        <v>4.4850000000000001E-2</v>
      </c>
      <c r="BO482" s="262">
        <v>4.0300000000000002E-2</v>
      </c>
      <c r="BP482" s="262">
        <v>4.4850000000000001E-2</v>
      </c>
    </row>
    <row r="483" spans="2:68" x14ac:dyDescent="0.25">
      <c r="B483" s="261"/>
      <c r="C483" t="s">
        <v>886</v>
      </c>
      <c r="D483" s="255">
        <f t="shared" si="39"/>
        <v>5.0710414037649254E-2</v>
      </c>
      <c r="E483" s="260">
        <f t="shared" si="37"/>
        <v>972.47360999999978</v>
      </c>
      <c r="F483" s="255">
        <f t="shared" si="40"/>
        <v>5.0832437980651256E-2</v>
      </c>
      <c r="G483" s="260">
        <f t="shared" si="38"/>
        <v>2630848.07742</v>
      </c>
      <c r="H483" s="255">
        <f t="shared" si="41"/>
        <v>2.8062222681873503E-2</v>
      </c>
      <c r="I483" s="260">
        <f t="shared" si="42"/>
        <v>99.759948670869477</v>
      </c>
      <c r="J483" s="262">
        <v>0</v>
      </c>
      <c r="K483" s="262">
        <v>0.11015999999999999</v>
      </c>
      <c r="L483" s="262">
        <v>6.4259999999999998E-2</v>
      </c>
      <c r="M483" s="262">
        <v>5.2019999999999997E-2</v>
      </c>
      <c r="N483" s="262">
        <v>4.641E-2</v>
      </c>
      <c r="O483" s="262">
        <v>4.641E-2</v>
      </c>
      <c r="P483" s="262">
        <v>5.2019999999999997E-2</v>
      </c>
      <c r="Q483" s="262">
        <v>5.457E-2</v>
      </c>
      <c r="R483" s="262">
        <v>8.6699999999999985E-2</v>
      </c>
      <c r="S483" s="262">
        <v>3.0599999999999995E-2</v>
      </c>
      <c r="T483" s="262">
        <v>5.2019999999999997E-2</v>
      </c>
      <c r="U483" s="262">
        <v>5.0999999999999997E-2</v>
      </c>
      <c r="V483" s="262">
        <v>5.0999999999999997E-2</v>
      </c>
      <c r="W483" s="262">
        <v>6.7830000000000001E-2</v>
      </c>
      <c r="X483" s="262">
        <v>9.2310000000000003E-2</v>
      </c>
      <c r="Y483" s="262">
        <v>1.5809999999999998E-2</v>
      </c>
      <c r="Z483" s="262">
        <v>5.8649999999999994E-2</v>
      </c>
      <c r="AA483" s="262">
        <v>7.1399999999999991E-2</v>
      </c>
      <c r="AB483" s="262">
        <v>7.1399999999999991E-2</v>
      </c>
      <c r="AC483" s="262">
        <v>7.1399999999999991E-2</v>
      </c>
      <c r="AD483" s="262">
        <v>5.0999999999999997E-2</v>
      </c>
      <c r="AE483" s="262">
        <v>4.539E-2</v>
      </c>
      <c r="AF483" s="262">
        <v>5.0999999999999997E-2</v>
      </c>
      <c r="AG483" s="262">
        <v>5.355E-2</v>
      </c>
      <c r="AH483" s="262">
        <v>6.3239999999999991E-2</v>
      </c>
      <c r="AI483" s="262">
        <v>5.355E-2</v>
      </c>
      <c r="AJ483" s="262">
        <v>4.4879999999999996E-2</v>
      </c>
      <c r="AK483" s="262">
        <v>5.355E-2</v>
      </c>
      <c r="AL483" s="262">
        <v>5.0999999999999997E-2</v>
      </c>
      <c r="AM483" s="262">
        <v>3.4169999999999999E-2</v>
      </c>
      <c r="AN483" s="262">
        <v>2.1419999999999998E-2</v>
      </c>
      <c r="AO483" s="262">
        <v>6.4769999999999994E-2</v>
      </c>
      <c r="AP483" s="262">
        <v>4.6919999999999996E-2</v>
      </c>
      <c r="AQ483" s="262">
        <v>4.2839999999999996E-2</v>
      </c>
      <c r="AR483" s="262">
        <v>4.539E-2</v>
      </c>
      <c r="AS483" s="262">
        <v>4.539E-2</v>
      </c>
      <c r="AT483" s="262">
        <v>2.2439999999999998E-2</v>
      </c>
      <c r="AU483" s="262">
        <v>5.0999999999999997E-2</v>
      </c>
      <c r="AV483" s="262">
        <v>4.539E-2</v>
      </c>
      <c r="AW483" s="262">
        <v>6.017999999999999E-2</v>
      </c>
      <c r="AX483" s="262">
        <v>3.9269999999999999E-2</v>
      </c>
      <c r="AY483" s="262">
        <v>4.8449999999999993E-2</v>
      </c>
      <c r="AZ483" s="262">
        <v>5.6100000000000004E-2</v>
      </c>
      <c r="BA483" s="262">
        <v>3.9779999999999996E-2</v>
      </c>
      <c r="BB483" s="262">
        <v>3.3149999999999999E-2</v>
      </c>
      <c r="BC483" s="262">
        <v>2.6009999999999998E-2</v>
      </c>
      <c r="BD483" s="262">
        <v>3.4169999999999999E-2</v>
      </c>
      <c r="BE483" s="262">
        <v>4.1309999999999999E-2</v>
      </c>
      <c r="BF483" s="262">
        <v>5.0999999999999997E-2</v>
      </c>
      <c r="BG483" s="262">
        <v>5.9669999999999994E-2</v>
      </c>
      <c r="BH483" s="262">
        <v>4.4879999999999996E-2</v>
      </c>
      <c r="BI483" s="262">
        <v>4.437E-2</v>
      </c>
      <c r="BJ483" s="262">
        <v>5.151E-2</v>
      </c>
      <c r="BK483" s="262">
        <v>5.253E-2</v>
      </c>
      <c r="BL483" s="262">
        <v>5.0999999999999997E-2</v>
      </c>
      <c r="BM483" s="262">
        <v>5.0999999999999997E-2</v>
      </c>
      <c r="BN483" s="262">
        <v>5.0999999999999997E-2</v>
      </c>
      <c r="BO483" s="262">
        <v>5.0999999999999997E-2</v>
      </c>
      <c r="BP483" s="262">
        <v>4.8959999999999997E-2</v>
      </c>
    </row>
    <row r="484" spans="2:68" x14ac:dyDescent="0.25">
      <c r="B484" s="261"/>
      <c r="C484" t="s">
        <v>887</v>
      </c>
      <c r="D484" s="255">
        <f t="shared" si="39"/>
        <v>2.8572367940762376E-2</v>
      </c>
      <c r="E484" s="260">
        <f t="shared" si="37"/>
        <v>547.93230000000005</v>
      </c>
      <c r="F484" s="255">
        <f t="shared" si="40"/>
        <v>3.1671532681677037E-2</v>
      </c>
      <c r="G484" s="260">
        <f t="shared" si="38"/>
        <v>1639169.6753999996</v>
      </c>
      <c r="H484" s="255">
        <f t="shared" si="41"/>
        <v>-0.23066144063247956</v>
      </c>
      <c r="I484" s="260">
        <f t="shared" si="42"/>
        <v>90.214667625771</v>
      </c>
      <c r="J484" s="262">
        <v>0</v>
      </c>
      <c r="K484" s="262">
        <v>0.30659999999999998</v>
      </c>
      <c r="L484" s="262">
        <v>9.0299999999999991E-2</v>
      </c>
      <c r="M484" s="262">
        <v>4.1100000000000005E-2</v>
      </c>
      <c r="N484" s="262">
        <v>4.1100000000000005E-2</v>
      </c>
      <c r="O484" s="262">
        <v>5.0099999999999999E-2</v>
      </c>
      <c r="P484" s="262">
        <v>4.9499999999999995E-2</v>
      </c>
      <c r="Q484" s="262">
        <v>3.8399999999999997E-2</v>
      </c>
      <c r="R484" s="262">
        <v>4.1100000000000005E-2</v>
      </c>
      <c r="S484" s="262">
        <v>3.7499999999999999E-2</v>
      </c>
      <c r="T484" s="262">
        <v>3.9E-2</v>
      </c>
      <c r="U484" s="262">
        <v>3.6899999999999995E-2</v>
      </c>
      <c r="V484" s="262">
        <v>3.9E-2</v>
      </c>
      <c r="W484" s="262">
        <v>4.1999999999999996E-2</v>
      </c>
      <c r="X484" s="262">
        <v>8.43E-2</v>
      </c>
      <c r="Y484" s="262">
        <v>6.5699999999999995E-2</v>
      </c>
      <c r="Z484" s="262">
        <v>3.9899999999999998E-2</v>
      </c>
      <c r="AA484" s="262">
        <v>4.2599999999999999E-2</v>
      </c>
      <c r="AB484" s="262">
        <v>5.16E-2</v>
      </c>
      <c r="AC484" s="262">
        <v>4.9499999999999995E-2</v>
      </c>
      <c r="AD484" s="262">
        <v>2.9399999999999999E-2</v>
      </c>
      <c r="AE484" s="262">
        <v>3.5099999999999999E-2</v>
      </c>
      <c r="AF484" s="262">
        <v>2.5199999999999997E-2</v>
      </c>
      <c r="AG484" s="262">
        <v>3.5099999999999999E-2</v>
      </c>
      <c r="AH484" s="262">
        <v>4.5899999999999996E-2</v>
      </c>
      <c r="AI484" s="262">
        <v>4.2599999999999999E-2</v>
      </c>
      <c r="AJ484" s="262">
        <v>2.4599999999999997E-2</v>
      </c>
      <c r="AK484" s="262">
        <v>3.6899999999999995E-2</v>
      </c>
      <c r="AL484" s="262">
        <v>2.7E-2</v>
      </c>
      <c r="AM484" s="262">
        <v>2.5499999999999998E-2</v>
      </c>
      <c r="AN484" s="262">
        <v>2.6699999999999998E-2</v>
      </c>
      <c r="AO484" s="262">
        <v>2.9399999999999999E-2</v>
      </c>
      <c r="AP484" s="262">
        <v>2.9399999999999999E-2</v>
      </c>
      <c r="AQ484" s="262">
        <v>4.0800000000000003E-2</v>
      </c>
      <c r="AR484" s="262">
        <v>4.0500000000000001E-2</v>
      </c>
      <c r="AS484" s="262">
        <v>4.2899999999999994E-2</v>
      </c>
      <c r="AT484" s="262">
        <v>1.6800000000000002E-2</v>
      </c>
      <c r="AU484" s="262">
        <v>1.6800000000000002E-2</v>
      </c>
      <c r="AV484" s="262">
        <v>1.0200000000000001E-2</v>
      </c>
      <c r="AW484" s="262">
        <v>2.9399999999999999E-2</v>
      </c>
      <c r="AX484" s="262">
        <v>1.29E-2</v>
      </c>
      <c r="AY484" s="262">
        <v>1.7399999999999999E-2</v>
      </c>
      <c r="AZ484" s="262">
        <v>1.6800000000000002E-2</v>
      </c>
      <c r="BA484" s="262">
        <v>1.6800000000000002E-2</v>
      </c>
      <c r="BB484" s="262">
        <v>7.1999999999999998E-3</v>
      </c>
      <c r="BC484" s="262">
        <v>7.1999999999999998E-3</v>
      </c>
      <c r="BD484" s="262">
        <v>6.6E-3</v>
      </c>
      <c r="BE484" s="262">
        <v>7.1999999999999998E-3</v>
      </c>
      <c r="BF484" s="262">
        <v>1.8599999999999998E-2</v>
      </c>
      <c r="BG484" s="262">
        <v>3.2100000000000004E-2</v>
      </c>
      <c r="BH484" s="262">
        <v>2.3099999999999999E-2</v>
      </c>
      <c r="BI484" s="262">
        <v>1.8599999999999998E-2</v>
      </c>
      <c r="BJ484" s="262">
        <v>3.5999999999999997E-2</v>
      </c>
      <c r="BK484" s="262">
        <v>2.7E-2</v>
      </c>
      <c r="BL484" s="262">
        <v>1.7399999999999999E-2</v>
      </c>
      <c r="BM484" s="262">
        <v>1.17E-2</v>
      </c>
      <c r="BN484" s="262">
        <v>2.2199999999999998E-2</v>
      </c>
      <c r="BO484" s="262">
        <v>2.0699999999999996E-2</v>
      </c>
      <c r="BP484" s="262">
        <v>2.2199999999999998E-2</v>
      </c>
    </row>
    <row r="485" spans="2:68" x14ac:dyDescent="0.25">
      <c r="B485" s="261"/>
      <c r="C485" t="s">
        <v>888</v>
      </c>
      <c r="D485" s="255">
        <f t="shared" si="39"/>
        <v>2.9051410543880694E-2</v>
      </c>
      <c r="E485" s="260">
        <f t="shared" si="37"/>
        <v>557.11890000000005</v>
      </c>
      <c r="F485" s="255">
        <f t="shared" si="40"/>
        <v>3.0251191781324807E-2</v>
      </c>
      <c r="G485" s="260">
        <f t="shared" si="38"/>
        <v>1565659.5059999998</v>
      </c>
      <c r="H485" s="255">
        <f t="shared" si="41"/>
        <v>-0.1741146008618592</v>
      </c>
      <c r="I485" s="260">
        <f t="shared" si="42"/>
        <v>96.033937287109524</v>
      </c>
      <c r="J485" s="262">
        <v>0</v>
      </c>
      <c r="K485" s="262">
        <v>0.1089</v>
      </c>
      <c r="L485" s="262">
        <v>3.5699999999999996E-2</v>
      </c>
      <c r="M485" s="262">
        <v>2.8499999999999998E-2</v>
      </c>
      <c r="N485" s="262">
        <v>4.02E-2</v>
      </c>
      <c r="O485" s="262">
        <v>4.02E-2</v>
      </c>
      <c r="P485" s="262">
        <v>5.0699999999999995E-2</v>
      </c>
      <c r="Q485" s="262">
        <v>5.0099999999999999E-2</v>
      </c>
      <c r="R485" s="262">
        <v>4.9199999999999994E-2</v>
      </c>
      <c r="S485" s="262">
        <v>3.3600000000000005E-2</v>
      </c>
      <c r="T485" s="262">
        <v>3.3600000000000005E-2</v>
      </c>
      <c r="U485" s="262">
        <v>2.8499999999999998E-2</v>
      </c>
      <c r="V485" s="262">
        <v>3.3600000000000005E-2</v>
      </c>
      <c r="W485" s="262">
        <v>4.7100000000000003E-2</v>
      </c>
      <c r="X485" s="262">
        <v>4.7100000000000003E-2</v>
      </c>
      <c r="Y485" s="262">
        <v>4.7100000000000003E-2</v>
      </c>
      <c r="Z485" s="262">
        <v>3.4199999999999994E-2</v>
      </c>
      <c r="AA485" s="262">
        <v>4.7100000000000003E-2</v>
      </c>
      <c r="AB485" s="262">
        <v>5.5500000000000001E-2</v>
      </c>
      <c r="AC485" s="262">
        <v>7.2900000000000006E-2</v>
      </c>
      <c r="AD485" s="262">
        <v>2.2199999999999998E-2</v>
      </c>
      <c r="AE485" s="262">
        <v>2.4E-2</v>
      </c>
      <c r="AF485" s="262">
        <v>2.4899999999999999E-2</v>
      </c>
      <c r="AG485" s="262">
        <v>2.7900000000000001E-2</v>
      </c>
      <c r="AH485" s="262">
        <v>2.7900000000000001E-2</v>
      </c>
      <c r="AI485" s="262">
        <v>2.7900000000000001E-2</v>
      </c>
      <c r="AJ485" s="262">
        <v>1.89E-2</v>
      </c>
      <c r="AK485" s="262">
        <v>2.3699999999999999E-2</v>
      </c>
      <c r="AL485" s="262">
        <v>2.3699999999999999E-2</v>
      </c>
      <c r="AM485" s="262">
        <v>2.7900000000000001E-2</v>
      </c>
      <c r="AN485" s="262">
        <v>1.6500000000000001E-2</v>
      </c>
      <c r="AO485" s="262">
        <v>3.8699999999999998E-2</v>
      </c>
      <c r="AP485" s="262">
        <v>3.2100000000000004E-2</v>
      </c>
      <c r="AQ485" s="262">
        <v>1.1099999999999999E-2</v>
      </c>
      <c r="AR485" s="262">
        <v>3.6299999999999999E-2</v>
      </c>
      <c r="AS485" s="262">
        <v>5.1899999999999995E-2</v>
      </c>
      <c r="AT485" s="262">
        <v>3.9E-2</v>
      </c>
      <c r="AU485" s="262">
        <v>3.3600000000000005E-2</v>
      </c>
      <c r="AV485" s="262">
        <v>1.7999999999999999E-2</v>
      </c>
      <c r="AW485" s="262">
        <v>2.5199999999999997E-2</v>
      </c>
      <c r="AX485" s="262">
        <v>2.2199999999999998E-2</v>
      </c>
      <c r="AY485" s="262">
        <v>2.01E-2</v>
      </c>
      <c r="AZ485" s="262">
        <v>2.01E-2</v>
      </c>
      <c r="BA485" s="262">
        <v>1.1099999999999999E-2</v>
      </c>
      <c r="BB485" s="262">
        <v>1.5599999999999999E-2</v>
      </c>
      <c r="BC485" s="262">
        <v>1.5599999999999999E-2</v>
      </c>
      <c r="BD485" s="262">
        <v>1.14E-2</v>
      </c>
      <c r="BE485" s="262">
        <v>1.5599999999999999E-2</v>
      </c>
      <c r="BF485" s="262">
        <v>2.7E-2</v>
      </c>
      <c r="BG485" s="262">
        <v>2.7E-2</v>
      </c>
      <c r="BH485" s="262">
        <v>2.7E-2</v>
      </c>
      <c r="BI485" s="262">
        <v>1.4099999999999998E-2</v>
      </c>
      <c r="BJ485" s="262">
        <v>3.3600000000000005E-2</v>
      </c>
      <c r="BK485" s="262">
        <v>3.3600000000000005E-2</v>
      </c>
      <c r="BL485" s="262">
        <v>2.1899999999999999E-2</v>
      </c>
      <c r="BM485" s="262">
        <v>2.2199999999999998E-2</v>
      </c>
      <c r="BN485" s="262">
        <v>2.7E-2</v>
      </c>
      <c r="BO485" s="262">
        <v>2.4599999999999997E-2</v>
      </c>
      <c r="BP485" s="262">
        <v>3.1800000000000002E-2</v>
      </c>
    </row>
    <row r="486" spans="2:68" x14ac:dyDescent="0.25">
      <c r="B486" s="261"/>
      <c r="C486" t="s">
        <v>889</v>
      </c>
      <c r="D486" s="255">
        <f t="shared" si="39"/>
        <v>5.5269462376805557E-2</v>
      </c>
      <c r="E486" s="260">
        <f t="shared" si="37"/>
        <v>1059.9024800000002</v>
      </c>
      <c r="F486" s="255">
        <f t="shared" si="40"/>
        <v>5.6304315112075481E-2</v>
      </c>
      <c r="G486" s="260">
        <f t="shared" si="38"/>
        <v>2914046.7199200001</v>
      </c>
      <c r="H486" s="255">
        <f t="shared" si="41"/>
        <v>-0.11925510457803447</v>
      </c>
      <c r="I486" s="260">
        <f t="shared" si="42"/>
        <v>98.162036545138648</v>
      </c>
      <c r="J486" s="262">
        <v>0</v>
      </c>
      <c r="K486" s="262">
        <v>0.27104</v>
      </c>
      <c r="L486" s="262">
        <v>7.2800000000000004E-2</v>
      </c>
      <c r="M486" s="262">
        <v>3.8080000000000003E-2</v>
      </c>
      <c r="N486" s="262">
        <v>5.6559999999999999E-2</v>
      </c>
      <c r="O486" s="262">
        <v>5.6559999999999999E-2</v>
      </c>
      <c r="P486" s="262">
        <v>4.9280000000000004E-2</v>
      </c>
      <c r="Q486" s="262">
        <v>6.9440000000000002E-2</v>
      </c>
      <c r="R486" s="262">
        <v>7.1120000000000003E-2</v>
      </c>
      <c r="S486" s="262">
        <v>5.824E-2</v>
      </c>
      <c r="T486" s="262">
        <v>6.1040000000000004E-2</v>
      </c>
      <c r="U486" s="262">
        <v>5.824E-2</v>
      </c>
      <c r="V486" s="262">
        <v>5.824E-2</v>
      </c>
      <c r="W486" s="262">
        <v>6.8879999999999997E-2</v>
      </c>
      <c r="X486" s="262">
        <v>9.6880000000000008E-2</v>
      </c>
      <c r="Y486" s="262">
        <v>5.04E-2</v>
      </c>
      <c r="Z486" s="262">
        <v>6.3839999999999994E-2</v>
      </c>
      <c r="AA486" s="262">
        <v>8.2879999999999995E-2</v>
      </c>
      <c r="AB486" s="262">
        <v>7.392E-2</v>
      </c>
      <c r="AC486" s="262">
        <v>4.9280000000000004E-2</v>
      </c>
      <c r="AD486" s="262">
        <v>5.4879999999999998E-2</v>
      </c>
      <c r="AE486" s="262">
        <v>5.432E-2</v>
      </c>
      <c r="AF486" s="262">
        <v>5.4879999999999998E-2</v>
      </c>
      <c r="AG486" s="262">
        <v>5.04E-2</v>
      </c>
      <c r="AH486" s="262">
        <v>8.2879999999999995E-2</v>
      </c>
      <c r="AI486" s="262">
        <v>6.1600000000000009E-2</v>
      </c>
      <c r="AJ486" s="262">
        <v>5.432E-2</v>
      </c>
      <c r="AK486" s="262">
        <v>5.4879999999999998E-2</v>
      </c>
      <c r="AL486" s="262">
        <v>5.4879999999999998E-2</v>
      </c>
      <c r="AM486" s="262">
        <v>2.8560000000000002E-2</v>
      </c>
      <c r="AN486" s="262">
        <v>2.2400000000000003E-2</v>
      </c>
      <c r="AO486" s="262">
        <v>5.824E-2</v>
      </c>
      <c r="AP486" s="262">
        <v>5.824E-2</v>
      </c>
      <c r="AQ486" s="262">
        <v>6.5519999999999995E-2</v>
      </c>
      <c r="AR486" s="262">
        <v>6.5519999999999995E-2</v>
      </c>
      <c r="AS486" s="262">
        <v>7.1120000000000003E-2</v>
      </c>
      <c r="AT486" s="262">
        <v>4.9280000000000004E-2</v>
      </c>
      <c r="AU486" s="262">
        <v>6.1600000000000009E-2</v>
      </c>
      <c r="AV486" s="262">
        <v>4.9280000000000004E-2</v>
      </c>
      <c r="AW486" s="262">
        <v>3.696E-2</v>
      </c>
      <c r="AX486" s="262">
        <v>4.088E-2</v>
      </c>
      <c r="AY486" s="262">
        <v>4.5360000000000004E-2</v>
      </c>
      <c r="AZ486" s="262">
        <v>7.4480000000000005E-2</v>
      </c>
      <c r="BA486" s="262">
        <v>3.5279999999999999E-2</v>
      </c>
      <c r="BB486" s="262">
        <v>3.696E-2</v>
      </c>
      <c r="BC486" s="262">
        <v>3.696E-2</v>
      </c>
      <c r="BD486" s="262">
        <v>3.5279999999999999E-2</v>
      </c>
      <c r="BE486" s="262">
        <v>3.696E-2</v>
      </c>
      <c r="BF486" s="262">
        <v>6.0480000000000006E-2</v>
      </c>
      <c r="BG486" s="262">
        <v>6.5519999999999995E-2</v>
      </c>
      <c r="BH486" s="262">
        <v>5.1520000000000003E-2</v>
      </c>
      <c r="BI486" s="262">
        <v>5.2080000000000001E-2</v>
      </c>
      <c r="BJ486" s="262">
        <v>5.2080000000000001E-2</v>
      </c>
      <c r="BK486" s="262">
        <v>5.4879999999999998E-2</v>
      </c>
      <c r="BL486" s="262">
        <v>5.4879999999999998E-2</v>
      </c>
      <c r="BM486" s="262">
        <v>5.4879999999999998E-2</v>
      </c>
      <c r="BN486" s="262">
        <v>5.4879999999999998E-2</v>
      </c>
      <c r="BO486" s="262">
        <v>5.4879999999999998E-2</v>
      </c>
      <c r="BP486" s="262">
        <v>5.4879999999999998E-2</v>
      </c>
    </row>
    <row r="487" spans="2:68" x14ac:dyDescent="0.25">
      <c r="B487" s="261"/>
      <c r="C487" t="s">
        <v>890</v>
      </c>
      <c r="D487" s="255">
        <f t="shared" si="39"/>
        <v>7.6539694425614008E-2</v>
      </c>
      <c r="E487" s="260">
        <f t="shared" si="37"/>
        <v>1467.8017199999999</v>
      </c>
      <c r="F487" s="255">
        <f t="shared" si="40"/>
        <v>7.8747126523080732E-2</v>
      </c>
      <c r="G487" s="260">
        <f t="shared" si="38"/>
        <v>4075581.1573399999</v>
      </c>
      <c r="H487" s="255">
        <f t="shared" si="41"/>
        <v>-0.171884882898476</v>
      </c>
      <c r="I487" s="260">
        <f t="shared" si="42"/>
        <v>97.196809337773445</v>
      </c>
      <c r="J487" s="262">
        <v>0</v>
      </c>
      <c r="K487" s="262">
        <v>0.48972000000000004</v>
      </c>
      <c r="L487" s="262">
        <v>0.16092999999999999</v>
      </c>
      <c r="M487" s="262">
        <v>7.6229999999999992E-2</v>
      </c>
      <c r="N487" s="262">
        <v>9.3170000000000003E-2</v>
      </c>
      <c r="O487" s="262">
        <v>0.11011</v>
      </c>
      <c r="P487" s="262">
        <v>9.3170000000000003E-2</v>
      </c>
      <c r="Q487" s="262">
        <v>9.3170000000000003E-2</v>
      </c>
      <c r="R487" s="262">
        <v>0.10164000000000001</v>
      </c>
      <c r="S487" s="262">
        <v>5.7749999999999996E-2</v>
      </c>
      <c r="T487" s="262">
        <v>6.93E-2</v>
      </c>
      <c r="U487" s="262">
        <v>6.6220000000000001E-2</v>
      </c>
      <c r="V487" s="262">
        <v>7.0070000000000007E-2</v>
      </c>
      <c r="W487" s="262">
        <v>0.10779999999999999</v>
      </c>
      <c r="X487" s="262">
        <v>0.10779999999999999</v>
      </c>
      <c r="Y487" s="262">
        <v>0.10779999999999999</v>
      </c>
      <c r="Z487" s="262">
        <v>0.10549</v>
      </c>
      <c r="AA487" s="262">
        <v>0.13089999999999999</v>
      </c>
      <c r="AB487" s="262">
        <v>0.11241999999999999</v>
      </c>
      <c r="AC487" s="262">
        <v>0.10779999999999999</v>
      </c>
      <c r="AD487" s="262">
        <v>6.3140000000000002E-2</v>
      </c>
      <c r="AE487" s="262">
        <v>6.3140000000000002E-2</v>
      </c>
      <c r="AF487" s="262">
        <v>5.6979999999999996E-2</v>
      </c>
      <c r="AG487" s="262">
        <v>7.1610000000000007E-2</v>
      </c>
      <c r="AH487" s="262">
        <v>7.1610000000000007E-2</v>
      </c>
      <c r="AI487" s="262">
        <v>7.084E-2</v>
      </c>
      <c r="AJ487" s="262">
        <v>7.1610000000000007E-2</v>
      </c>
      <c r="AK487" s="262">
        <v>7.1610000000000007E-2</v>
      </c>
      <c r="AL487" s="262">
        <v>7.1610000000000007E-2</v>
      </c>
      <c r="AM487" s="262">
        <v>4.9279999999999997E-2</v>
      </c>
      <c r="AN487" s="262">
        <v>2.5410000000000002E-2</v>
      </c>
      <c r="AO487" s="262">
        <v>0.10164000000000001</v>
      </c>
      <c r="AP487" s="262">
        <v>9.3170000000000003E-2</v>
      </c>
      <c r="AQ487" s="262">
        <v>0.10549</v>
      </c>
      <c r="AR487" s="262">
        <v>9.3939999999999996E-2</v>
      </c>
      <c r="AS487" s="262">
        <v>0.12089</v>
      </c>
      <c r="AT487" s="262">
        <v>6.93E-2</v>
      </c>
      <c r="AU487" s="262">
        <v>8.0079999999999998E-2</v>
      </c>
      <c r="AV487" s="262">
        <v>6.4680000000000001E-2</v>
      </c>
      <c r="AW487" s="262">
        <v>7.1610000000000007E-2</v>
      </c>
      <c r="AX487" s="262">
        <v>6.4680000000000001E-2</v>
      </c>
      <c r="AY487" s="262">
        <v>6.8529999999999994E-2</v>
      </c>
      <c r="AZ487" s="262">
        <v>8.3930000000000005E-2</v>
      </c>
      <c r="BA487" s="262">
        <v>3.1570000000000001E-2</v>
      </c>
      <c r="BB487" s="262">
        <v>4.4659999999999998E-2</v>
      </c>
      <c r="BC487" s="262">
        <v>4.4659999999999998E-2</v>
      </c>
      <c r="BD487" s="262">
        <v>3.773E-2</v>
      </c>
      <c r="BE487" s="262">
        <v>5.4669999999999996E-2</v>
      </c>
      <c r="BF487" s="262">
        <v>7.4689999999999993E-2</v>
      </c>
      <c r="BG487" s="262">
        <v>7.4689999999999993E-2</v>
      </c>
      <c r="BH487" s="262">
        <v>7.4689999999999993E-2</v>
      </c>
      <c r="BI487" s="262">
        <v>6.7760000000000001E-2</v>
      </c>
      <c r="BJ487" s="262">
        <v>8.3930000000000005E-2</v>
      </c>
      <c r="BK487" s="262">
        <v>0.12012</v>
      </c>
      <c r="BL487" s="262">
        <v>7.4689999999999993E-2</v>
      </c>
      <c r="BM487" s="262">
        <v>6.6220000000000001E-2</v>
      </c>
      <c r="BN487" s="262">
        <v>7.084E-2</v>
      </c>
      <c r="BO487" s="262">
        <v>6.3140000000000002E-2</v>
      </c>
      <c r="BP487" s="262">
        <v>7.4689999999999993E-2</v>
      </c>
    </row>
    <row r="488" spans="2:68" x14ac:dyDescent="0.25">
      <c r="B488" s="261"/>
      <c r="C488" t="s">
        <v>891</v>
      </c>
      <c r="D488" s="255">
        <f t="shared" si="39"/>
        <v>2.0222819001929397E-2</v>
      </c>
      <c r="E488" s="260">
        <f t="shared" ref="E488:E551" si="43">SUMPRODUCT($J$2:$BP$2,J488:BP488)</f>
        <v>387.81300000000005</v>
      </c>
      <c r="F488" s="255">
        <f t="shared" si="40"/>
        <v>1.9864368576744798E-2</v>
      </c>
      <c r="G488" s="260">
        <f t="shared" ref="G488:G551" si="44">SUMPRODUCT($J$3:$BP$3,J488:BP488)</f>
        <v>1028086.3550000001</v>
      </c>
      <c r="H488" s="255">
        <f t="shared" si="41"/>
        <v>5.1202544335303595E-3</v>
      </c>
      <c r="I488" s="260">
        <f t="shared" si="42"/>
        <v>101.80448939919609</v>
      </c>
      <c r="J488" s="262">
        <v>0</v>
      </c>
      <c r="K488" s="262">
        <v>8.8000000000000005E-3</v>
      </c>
      <c r="L488" s="262">
        <v>8.8000000000000005E-3</v>
      </c>
      <c r="M488" s="262">
        <v>1.1000000000000001E-2</v>
      </c>
      <c r="N488" s="262">
        <v>1.18E-2</v>
      </c>
      <c r="O488" s="262">
        <v>1.7399999999999999E-2</v>
      </c>
      <c r="P488" s="262">
        <v>6.6000000000000008E-3</v>
      </c>
      <c r="Q488" s="262">
        <v>2.4400000000000002E-2</v>
      </c>
      <c r="R488" s="262">
        <v>2.52E-2</v>
      </c>
      <c r="S488" s="262">
        <v>8.6E-3</v>
      </c>
      <c r="T488" s="262">
        <v>1.7399999999999999E-2</v>
      </c>
      <c r="U488" s="262">
        <v>1.78E-2</v>
      </c>
      <c r="V488" s="262">
        <v>2.3E-2</v>
      </c>
      <c r="W488" s="262">
        <v>2.3400000000000001E-2</v>
      </c>
      <c r="X488" s="262">
        <v>3.5799999999999998E-2</v>
      </c>
      <c r="Y488" s="262">
        <v>9.5999999999999992E-3</v>
      </c>
      <c r="Z488" s="262">
        <v>2.3400000000000001E-2</v>
      </c>
      <c r="AA488" s="262">
        <v>2.0400000000000001E-2</v>
      </c>
      <c r="AB488" s="262">
        <v>1.8200000000000001E-2</v>
      </c>
      <c r="AC488" s="262">
        <v>2.3199999999999998E-2</v>
      </c>
      <c r="AD488" s="262">
        <v>1.6799999999999999E-2</v>
      </c>
      <c r="AE488" s="262">
        <v>1.8600000000000002E-2</v>
      </c>
      <c r="AF488" s="262">
        <v>0.02</v>
      </c>
      <c r="AG488" s="262">
        <v>1.6399999999999998E-2</v>
      </c>
      <c r="AH488" s="262">
        <v>5.6799999999999996E-2</v>
      </c>
      <c r="AI488" s="262">
        <v>2.2000000000000002E-2</v>
      </c>
      <c r="AJ488" s="262">
        <v>2.0199999999999999E-2</v>
      </c>
      <c r="AK488" s="262">
        <v>2.0199999999999999E-2</v>
      </c>
      <c r="AL488" s="262">
        <v>2.4400000000000002E-2</v>
      </c>
      <c r="AM488" s="262">
        <v>0.02</v>
      </c>
      <c r="AN488" s="262">
        <v>1.38E-2</v>
      </c>
      <c r="AO488" s="262">
        <v>0.02</v>
      </c>
      <c r="AP488" s="262">
        <v>1.9800000000000002E-2</v>
      </c>
      <c r="AQ488" s="262">
        <v>3.6200000000000003E-2</v>
      </c>
      <c r="AR488" s="262">
        <v>3.6200000000000003E-2</v>
      </c>
      <c r="AS488" s="262">
        <v>3.6200000000000003E-2</v>
      </c>
      <c r="AT488" s="262">
        <v>1.8800000000000001E-2</v>
      </c>
      <c r="AU488" s="262">
        <v>2.3599999999999999E-2</v>
      </c>
      <c r="AV488" s="262">
        <v>1.2800000000000001E-2</v>
      </c>
      <c r="AW488" s="262">
        <v>0.02</v>
      </c>
      <c r="AX488" s="262">
        <v>2.5400000000000002E-2</v>
      </c>
      <c r="AY488" s="262">
        <v>2.0400000000000001E-2</v>
      </c>
      <c r="AZ488" s="262">
        <v>2.4799999999999999E-2</v>
      </c>
      <c r="BA488" s="262">
        <v>1.4199999999999999E-2</v>
      </c>
      <c r="BB488" s="262">
        <v>1.0800000000000001E-2</v>
      </c>
      <c r="BC488" s="262">
        <v>1.9599999999999999E-2</v>
      </c>
      <c r="BD488" s="262">
        <v>7.4000000000000003E-3</v>
      </c>
      <c r="BE488" s="262">
        <v>1.8800000000000001E-2</v>
      </c>
      <c r="BF488" s="262">
        <v>1.9E-2</v>
      </c>
      <c r="BG488" s="262">
        <v>1.5800000000000002E-2</v>
      </c>
      <c r="BH488" s="262">
        <v>1.9E-2</v>
      </c>
      <c r="BI488" s="262">
        <v>1.9E-2</v>
      </c>
      <c r="BJ488" s="262">
        <v>1.4199999999999999E-2</v>
      </c>
      <c r="BK488" s="262">
        <v>2.12E-2</v>
      </c>
      <c r="BL488" s="262">
        <v>4.6800000000000001E-2</v>
      </c>
      <c r="BM488" s="262">
        <v>2.3199999999999998E-2</v>
      </c>
      <c r="BN488" s="262">
        <v>2.06E-2</v>
      </c>
      <c r="BO488" s="262">
        <v>2.2400000000000003E-2</v>
      </c>
      <c r="BP488" s="262">
        <v>2.06E-2</v>
      </c>
    </row>
    <row r="489" spans="2:68" x14ac:dyDescent="0.25">
      <c r="B489" s="261"/>
      <c r="C489" t="s">
        <v>892</v>
      </c>
      <c r="D489" s="255">
        <f t="shared" si="39"/>
        <v>1.7390926630859879E-2</v>
      </c>
      <c r="E489" s="260">
        <f t="shared" si="43"/>
        <v>333.50579999999991</v>
      </c>
      <c r="F489" s="255">
        <f t="shared" si="40"/>
        <v>1.7244052168570174E-2</v>
      </c>
      <c r="G489" s="260">
        <f t="shared" si="44"/>
        <v>892471.09319999989</v>
      </c>
      <c r="H489" s="255">
        <f t="shared" si="41"/>
        <v>-2.6362344993234543E-2</v>
      </c>
      <c r="I489" s="260">
        <f t="shared" si="42"/>
        <v>100.8517398396498</v>
      </c>
      <c r="J489" s="262">
        <v>0</v>
      </c>
      <c r="K489" s="262">
        <v>1.7639999999999999E-2</v>
      </c>
      <c r="L489" s="262">
        <v>1.9439999999999999E-2</v>
      </c>
      <c r="M489" s="262">
        <v>1.0619999999999999E-2</v>
      </c>
      <c r="N489" s="262">
        <v>5.2199999999999989E-3</v>
      </c>
      <c r="O489" s="262">
        <v>9.9000000000000008E-3</v>
      </c>
      <c r="P489" s="262">
        <v>1.0619999999999999E-2</v>
      </c>
      <c r="Q489" s="262">
        <v>1.44E-2</v>
      </c>
      <c r="R489" s="262">
        <v>1.0619999999999999E-2</v>
      </c>
      <c r="S489" s="262">
        <v>1.3139999999999999E-2</v>
      </c>
      <c r="T489" s="262">
        <v>1.3139999999999999E-2</v>
      </c>
      <c r="U489" s="262">
        <v>1.602E-2</v>
      </c>
      <c r="V489" s="262">
        <v>6.6599999999999993E-3</v>
      </c>
      <c r="W489" s="262">
        <v>1.746E-2</v>
      </c>
      <c r="X489" s="262">
        <v>2.3219999999999998E-2</v>
      </c>
      <c r="Y489" s="262">
        <v>2.3219999999999998E-2</v>
      </c>
      <c r="Z489" s="262">
        <v>2.3219999999999998E-2</v>
      </c>
      <c r="AA489" s="262">
        <v>1.2599999999999998E-2</v>
      </c>
      <c r="AB489" s="262">
        <v>3.1139999999999998E-2</v>
      </c>
      <c r="AC489" s="262">
        <v>3.9960000000000002E-2</v>
      </c>
      <c r="AD489" s="262">
        <v>5.94E-3</v>
      </c>
      <c r="AE489" s="262">
        <v>1.2959999999999999E-2</v>
      </c>
      <c r="AF489" s="262">
        <v>1.746E-2</v>
      </c>
      <c r="AG489" s="262">
        <v>1.7999999999999999E-2</v>
      </c>
      <c r="AH489" s="262">
        <v>2.1059999999999999E-2</v>
      </c>
      <c r="AI489" s="262">
        <v>1.7999999999999999E-2</v>
      </c>
      <c r="AJ489" s="262">
        <v>1.2959999999999999E-2</v>
      </c>
      <c r="AK489" s="262">
        <v>1.6559999999999998E-2</v>
      </c>
      <c r="AL489" s="262">
        <v>2.5379999999999996E-2</v>
      </c>
      <c r="AM489" s="262">
        <v>1.7999999999999999E-2</v>
      </c>
      <c r="AN489" s="262">
        <v>1.2959999999999999E-2</v>
      </c>
      <c r="AO489" s="262">
        <v>2.6639999999999997E-2</v>
      </c>
      <c r="AP489" s="262">
        <v>1.584E-2</v>
      </c>
      <c r="AQ489" s="262">
        <v>4.5899999999999996E-2</v>
      </c>
      <c r="AR489" s="262">
        <v>1.1339999999999999E-2</v>
      </c>
      <c r="AS489" s="262">
        <v>2.0519999999999997E-2</v>
      </c>
      <c r="AT489" s="262">
        <v>1.584E-2</v>
      </c>
      <c r="AU489" s="262">
        <v>1.5299999999999998E-2</v>
      </c>
      <c r="AV489" s="262">
        <v>7.92E-3</v>
      </c>
      <c r="AW489" s="262">
        <v>1.5299999999999998E-2</v>
      </c>
      <c r="AX489" s="262">
        <v>1.5479999999999999E-2</v>
      </c>
      <c r="AY489" s="262">
        <v>1.5479999999999999E-2</v>
      </c>
      <c r="AZ489" s="262">
        <v>1.7639999999999999E-2</v>
      </c>
      <c r="BA489" s="262">
        <v>1.5479999999999999E-2</v>
      </c>
      <c r="BB489" s="262">
        <v>1.008E-2</v>
      </c>
      <c r="BC489" s="262">
        <v>8.2799999999999992E-3</v>
      </c>
      <c r="BD489" s="262">
        <v>1.008E-2</v>
      </c>
      <c r="BE489" s="262">
        <v>1.008E-2</v>
      </c>
      <c r="BF489" s="262">
        <v>2.5559999999999996E-2</v>
      </c>
      <c r="BG489" s="262">
        <v>2.3939999999999999E-2</v>
      </c>
      <c r="BH489" s="262">
        <v>2.3939999999999999E-2</v>
      </c>
      <c r="BI489" s="262">
        <v>1.0259999999999998E-2</v>
      </c>
      <c r="BJ489" s="262">
        <v>2.3400000000000001E-2</v>
      </c>
      <c r="BK489" s="262">
        <v>4.0320000000000002E-2</v>
      </c>
      <c r="BL489" s="262">
        <v>3.5999999999999997E-2</v>
      </c>
      <c r="BM489" s="262">
        <v>1.4039999999999999E-2</v>
      </c>
      <c r="BN489" s="262">
        <v>1.17E-2</v>
      </c>
      <c r="BO489" s="262">
        <v>2.0160000000000001E-2</v>
      </c>
      <c r="BP489" s="262">
        <v>3.3660000000000002E-2</v>
      </c>
    </row>
    <row r="490" spans="2:68" x14ac:dyDescent="0.25">
      <c r="B490" s="261"/>
      <c r="C490" t="s">
        <v>893</v>
      </c>
      <c r="D490" s="255">
        <f t="shared" si="39"/>
        <v>0.13381302184909014</v>
      </c>
      <c r="E490" s="260">
        <f t="shared" si="43"/>
        <v>2566.1323200000015</v>
      </c>
      <c r="F490" s="255">
        <f t="shared" si="40"/>
        <v>0.13989513853537705</v>
      </c>
      <c r="G490" s="260">
        <f t="shared" si="44"/>
        <v>7240314.8634400005</v>
      </c>
      <c r="H490" s="255">
        <f t="shared" si="41"/>
        <v>-0.13840986508707931</v>
      </c>
      <c r="I490" s="260">
        <f t="shared" si="42"/>
        <v>95.652374521399935</v>
      </c>
      <c r="J490" s="262">
        <v>0</v>
      </c>
      <c r="K490" s="262">
        <v>0.30327999999999999</v>
      </c>
      <c r="L490" s="262">
        <v>0.27879999999999999</v>
      </c>
      <c r="M490" s="262">
        <v>0.17272000000000001</v>
      </c>
      <c r="N490" s="262">
        <v>0.18904000000000001</v>
      </c>
      <c r="O490" s="262">
        <v>0.20536000000000001</v>
      </c>
      <c r="P490" s="262">
        <v>0.17544000000000001</v>
      </c>
      <c r="Q490" s="262">
        <v>0.17544000000000001</v>
      </c>
      <c r="R490" s="262">
        <v>0.19448000000000001</v>
      </c>
      <c r="S490" s="262">
        <v>0.15232000000000004</v>
      </c>
      <c r="T490" s="262">
        <v>0.15232000000000004</v>
      </c>
      <c r="U490" s="262">
        <v>0.13736000000000001</v>
      </c>
      <c r="V490" s="262">
        <v>0.15232000000000004</v>
      </c>
      <c r="W490" s="262">
        <v>0.22576000000000002</v>
      </c>
      <c r="X490" s="262">
        <v>0.31960000000000005</v>
      </c>
      <c r="Y490" s="262">
        <v>0.17408000000000001</v>
      </c>
      <c r="Z490" s="262">
        <v>0.13600000000000001</v>
      </c>
      <c r="AA490" s="262">
        <v>0.18632000000000004</v>
      </c>
      <c r="AB490" s="262">
        <v>0.18632000000000004</v>
      </c>
      <c r="AC490" s="262">
        <v>0.18632000000000004</v>
      </c>
      <c r="AD490" s="262">
        <v>0.11832000000000001</v>
      </c>
      <c r="AE490" s="262">
        <v>0.11832000000000001</v>
      </c>
      <c r="AF490" s="262">
        <v>0.11016000000000002</v>
      </c>
      <c r="AG490" s="262">
        <v>0.16184000000000001</v>
      </c>
      <c r="AH490" s="262">
        <v>0.15776000000000001</v>
      </c>
      <c r="AI490" s="262">
        <v>0.15776000000000001</v>
      </c>
      <c r="AJ490" s="262">
        <v>0.13192000000000001</v>
      </c>
      <c r="AK490" s="262">
        <v>0.13464000000000001</v>
      </c>
      <c r="AL490" s="262">
        <v>0.13464000000000001</v>
      </c>
      <c r="AM490" s="262">
        <v>9.9280000000000007E-2</v>
      </c>
      <c r="AN490" s="262">
        <v>5.0320000000000004E-2</v>
      </c>
      <c r="AO490" s="262">
        <v>0.14144000000000001</v>
      </c>
      <c r="AP490" s="262">
        <v>0.14416000000000001</v>
      </c>
      <c r="AQ490" s="262">
        <v>0.16048000000000001</v>
      </c>
      <c r="AR490" s="262">
        <v>0.16456000000000001</v>
      </c>
      <c r="AS490" s="262">
        <v>0.18496000000000001</v>
      </c>
      <c r="AT490" s="262">
        <v>0.12648000000000001</v>
      </c>
      <c r="AU490" s="262">
        <v>0.12784000000000001</v>
      </c>
      <c r="AV490" s="262">
        <v>0.10880000000000001</v>
      </c>
      <c r="AW490" s="262">
        <v>0.10744000000000001</v>
      </c>
      <c r="AX490" s="262">
        <v>0.12920000000000001</v>
      </c>
      <c r="AY490" s="262">
        <v>0.10472000000000001</v>
      </c>
      <c r="AZ490" s="262">
        <v>0.10472000000000001</v>
      </c>
      <c r="BA490" s="262">
        <v>6.1200000000000004E-2</v>
      </c>
      <c r="BB490" s="262">
        <v>5.3040000000000004E-2</v>
      </c>
      <c r="BC490" s="262">
        <v>8.5680000000000006E-2</v>
      </c>
      <c r="BD490" s="262">
        <v>8.5680000000000006E-2</v>
      </c>
      <c r="BE490" s="262">
        <v>9.2480000000000007E-2</v>
      </c>
      <c r="BF490" s="262">
        <v>0.13736000000000001</v>
      </c>
      <c r="BG490" s="262">
        <v>0.12376000000000001</v>
      </c>
      <c r="BH490" s="262">
        <v>0.10608000000000001</v>
      </c>
      <c r="BI490" s="262">
        <v>8.8400000000000006E-2</v>
      </c>
      <c r="BJ490" s="262">
        <v>0.16864000000000001</v>
      </c>
      <c r="BK490" s="262">
        <v>0.13736000000000001</v>
      </c>
      <c r="BL490" s="262">
        <v>8.8400000000000006E-2</v>
      </c>
      <c r="BM490" s="262">
        <v>0.11288000000000001</v>
      </c>
      <c r="BN490" s="262">
        <v>8.9760000000000006E-2</v>
      </c>
      <c r="BO490" s="262">
        <v>7.8880000000000006E-2</v>
      </c>
      <c r="BP490" s="262">
        <v>8.9760000000000006E-2</v>
      </c>
    </row>
    <row r="491" spans="2:68" x14ac:dyDescent="0.25">
      <c r="B491" s="261"/>
      <c r="C491" t="s">
        <v>894</v>
      </c>
      <c r="D491" s="255">
        <f t="shared" si="39"/>
        <v>3.3023368618657768E-2</v>
      </c>
      <c r="E491" s="260">
        <f t="shared" si="43"/>
        <v>633.28913999999997</v>
      </c>
      <c r="F491" s="255">
        <f t="shared" si="40"/>
        <v>3.4344516616655683E-2</v>
      </c>
      <c r="G491" s="260">
        <f t="shared" si="44"/>
        <v>1777510.7608499997</v>
      </c>
      <c r="H491" s="255">
        <f t="shared" si="41"/>
        <v>-0.12955906587942514</v>
      </c>
      <c r="I491" s="260">
        <f t="shared" si="42"/>
        <v>96.153249111803746</v>
      </c>
      <c r="J491" s="262">
        <v>0</v>
      </c>
      <c r="K491" s="262">
        <v>0.13596</v>
      </c>
      <c r="L491" s="262">
        <v>0.10824</v>
      </c>
      <c r="M491" s="262">
        <v>4.6199999999999998E-2</v>
      </c>
      <c r="N491" s="262">
        <v>5.6760000000000005E-2</v>
      </c>
      <c r="O491" s="262">
        <v>4.6199999999999998E-2</v>
      </c>
      <c r="P491" s="262">
        <v>2.5410000000000002E-2</v>
      </c>
      <c r="Q491" s="262">
        <v>4.6199999999999998E-2</v>
      </c>
      <c r="R491" s="262">
        <v>5.7090000000000002E-2</v>
      </c>
      <c r="S491" s="262">
        <v>2.8050000000000002E-2</v>
      </c>
      <c r="T491" s="262">
        <v>4.0260000000000004E-2</v>
      </c>
      <c r="U491" s="262">
        <v>3.7620000000000001E-2</v>
      </c>
      <c r="V491" s="262">
        <v>3.5970000000000002E-2</v>
      </c>
      <c r="W491" s="262">
        <v>6.4020000000000007E-2</v>
      </c>
      <c r="X491" s="262">
        <v>5.7420000000000006E-2</v>
      </c>
      <c r="Y491" s="262">
        <v>1.3200000000000002E-2</v>
      </c>
      <c r="Z491" s="262">
        <v>3.8609999999999998E-2</v>
      </c>
      <c r="AA491" s="262">
        <v>4.9500000000000002E-2</v>
      </c>
      <c r="AB491" s="262">
        <v>5.8410000000000004E-2</v>
      </c>
      <c r="AC491" s="262">
        <v>4.4550000000000006E-2</v>
      </c>
      <c r="AD491" s="262">
        <v>1.9140000000000001E-2</v>
      </c>
      <c r="AE491" s="262">
        <v>1.9140000000000001E-2</v>
      </c>
      <c r="AF491" s="262">
        <v>1.8480000000000003E-2</v>
      </c>
      <c r="AG491" s="262">
        <v>3.3329999999999999E-2</v>
      </c>
      <c r="AH491" s="262">
        <v>6.9960000000000008E-2</v>
      </c>
      <c r="AI491" s="262">
        <v>2.6730000000000004E-2</v>
      </c>
      <c r="AJ491" s="262">
        <v>2.5080000000000002E-2</v>
      </c>
      <c r="AK491" s="262">
        <v>2.9700000000000001E-2</v>
      </c>
      <c r="AL491" s="262">
        <v>3.3329999999999999E-2</v>
      </c>
      <c r="AM491" s="262">
        <v>2.3429999999999999E-2</v>
      </c>
      <c r="AN491" s="262">
        <v>1.7160000000000002E-2</v>
      </c>
      <c r="AO491" s="262">
        <v>3.3989999999999999E-2</v>
      </c>
      <c r="AP491" s="262">
        <v>3.3000000000000002E-2</v>
      </c>
      <c r="AQ491" s="262">
        <v>4.6530000000000002E-2</v>
      </c>
      <c r="AR491" s="262">
        <v>1.6500000000000001E-2</v>
      </c>
      <c r="AS491" s="262">
        <v>5.2140000000000006E-2</v>
      </c>
      <c r="AT491" s="262">
        <v>2.5080000000000002E-2</v>
      </c>
      <c r="AU491" s="262">
        <v>2.5080000000000002E-2</v>
      </c>
      <c r="AV491" s="262">
        <v>2.5080000000000002E-2</v>
      </c>
      <c r="AW491" s="262">
        <v>3.2010000000000004E-2</v>
      </c>
      <c r="AX491" s="262">
        <v>2.0460000000000002E-2</v>
      </c>
      <c r="AY491" s="262">
        <v>2.5080000000000002E-2</v>
      </c>
      <c r="AZ491" s="262">
        <v>4.3230000000000005E-2</v>
      </c>
      <c r="BA491" s="262">
        <v>1.485E-2</v>
      </c>
      <c r="BB491" s="262">
        <v>1.353E-2</v>
      </c>
      <c r="BC491" s="262">
        <v>1.353E-2</v>
      </c>
      <c r="BD491" s="262">
        <v>1.353E-2</v>
      </c>
      <c r="BE491" s="262">
        <v>6.6000000000000008E-3</v>
      </c>
      <c r="BF491" s="262">
        <v>3.0690000000000002E-2</v>
      </c>
      <c r="BG491" s="262">
        <v>2.7390000000000001E-2</v>
      </c>
      <c r="BH491" s="262">
        <v>1.6830000000000001E-2</v>
      </c>
      <c r="BI491" s="262">
        <v>2.2110000000000001E-2</v>
      </c>
      <c r="BJ491" s="262">
        <v>4.4550000000000006E-2</v>
      </c>
      <c r="BK491" s="262">
        <v>3.1350000000000003E-2</v>
      </c>
      <c r="BL491" s="262">
        <v>6.0060000000000002E-2</v>
      </c>
      <c r="BM491" s="262">
        <v>2.9700000000000001E-2</v>
      </c>
      <c r="BN491" s="262">
        <v>2.904E-2</v>
      </c>
      <c r="BO491" s="262">
        <v>2.5740000000000002E-2</v>
      </c>
      <c r="BP491" s="262">
        <v>2.904E-2</v>
      </c>
    </row>
    <row r="492" spans="2:68" x14ac:dyDescent="0.25">
      <c r="B492" s="261"/>
      <c r="C492" t="s">
        <v>895</v>
      </c>
      <c r="D492" s="255">
        <f t="shared" si="39"/>
        <v>3.0895782969181839E-2</v>
      </c>
      <c r="E492" s="260">
        <f t="shared" si="43"/>
        <v>592.48843000000011</v>
      </c>
      <c r="F492" s="255">
        <f t="shared" si="40"/>
        <v>3.0784785315320366E-2</v>
      </c>
      <c r="G492" s="260">
        <f t="shared" si="44"/>
        <v>1593275.7994300001</v>
      </c>
      <c r="H492" s="255">
        <f t="shared" si="41"/>
        <v>-5.0965258242066262E-2</v>
      </c>
      <c r="I492" s="260">
        <f t="shared" si="42"/>
        <v>100.36056010371537</v>
      </c>
      <c r="J492" s="262">
        <v>0</v>
      </c>
      <c r="K492" s="262">
        <v>0.10509</v>
      </c>
      <c r="L492" s="262">
        <v>2.3869999999999999E-2</v>
      </c>
      <c r="M492" s="262">
        <v>2.6039999999999997E-2</v>
      </c>
      <c r="N492" s="262">
        <v>2.232E-2</v>
      </c>
      <c r="O492" s="262">
        <v>2.7279999999999999E-2</v>
      </c>
      <c r="P492" s="262">
        <v>1.55E-2</v>
      </c>
      <c r="Q492" s="262">
        <v>2.5419999999999998E-2</v>
      </c>
      <c r="R492" s="262">
        <v>4.8670000000000005E-2</v>
      </c>
      <c r="S492" s="262">
        <v>2.0150000000000001E-2</v>
      </c>
      <c r="T492" s="262">
        <v>2.759E-2</v>
      </c>
      <c r="U492" s="262">
        <v>2.6349999999999998E-2</v>
      </c>
      <c r="V492" s="262">
        <v>2.2939999999999999E-2</v>
      </c>
      <c r="W492" s="262">
        <v>5.1769999999999997E-2</v>
      </c>
      <c r="X492" s="262">
        <v>3.7199999999999997E-2</v>
      </c>
      <c r="Y492" s="262">
        <v>1.1469999999999999E-2</v>
      </c>
      <c r="Z492" s="262">
        <v>2.5419999999999998E-2</v>
      </c>
      <c r="AA492" s="262">
        <v>5.1769999999999997E-2</v>
      </c>
      <c r="AB492" s="262">
        <v>6.7580000000000001E-2</v>
      </c>
      <c r="AC492" s="262">
        <v>4.743E-2</v>
      </c>
      <c r="AD492" s="262">
        <v>2.7279999999999999E-2</v>
      </c>
      <c r="AE492" s="262">
        <v>2.8210000000000002E-2</v>
      </c>
      <c r="AF492" s="262">
        <v>2.8210000000000002E-2</v>
      </c>
      <c r="AG492" s="262">
        <v>2.9759999999999998E-2</v>
      </c>
      <c r="AH492" s="262">
        <v>2.7900000000000001E-2</v>
      </c>
      <c r="AI492" s="262">
        <v>2.9759999999999998E-2</v>
      </c>
      <c r="AJ492" s="262">
        <v>2.6970000000000001E-2</v>
      </c>
      <c r="AK492" s="262">
        <v>2.6970000000000001E-2</v>
      </c>
      <c r="AL492" s="262">
        <v>2.0460000000000002E-2</v>
      </c>
      <c r="AM492" s="262">
        <v>2.1080000000000002E-2</v>
      </c>
      <c r="AN492" s="262">
        <v>1.6119999999999999E-2</v>
      </c>
      <c r="AO492" s="262">
        <v>5.1459999999999999E-2</v>
      </c>
      <c r="AP492" s="262">
        <v>4.4329999999999994E-2</v>
      </c>
      <c r="AQ492" s="262">
        <v>5.4870000000000002E-2</v>
      </c>
      <c r="AR492" s="262">
        <v>4.2160000000000003E-2</v>
      </c>
      <c r="AS492" s="262">
        <v>6.230999999999999E-2</v>
      </c>
      <c r="AT492" s="262">
        <v>2.9449999999999997E-2</v>
      </c>
      <c r="AU492" s="262">
        <v>2.9449999999999997E-2</v>
      </c>
      <c r="AV492" s="262">
        <v>2.1389999999999999E-2</v>
      </c>
      <c r="AW492" s="262">
        <v>3.5649999999999994E-2</v>
      </c>
      <c r="AX492" s="262">
        <v>2.1080000000000002E-2</v>
      </c>
      <c r="AY492" s="262">
        <v>3.5959999999999999E-2</v>
      </c>
      <c r="AZ492" s="262">
        <v>2.511E-2</v>
      </c>
      <c r="BA492" s="262">
        <v>2.8830000000000001E-2</v>
      </c>
      <c r="BB492" s="262">
        <v>1.891E-2</v>
      </c>
      <c r="BC492" s="262">
        <v>2.2939999999999999E-2</v>
      </c>
      <c r="BD492" s="262">
        <v>1.7669999999999998E-2</v>
      </c>
      <c r="BE492" s="262">
        <v>3.2239999999999998E-2</v>
      </c>
      <c r="BF492" s="262">
        <v>2.6970000000000001E-2</v>
      </c>
      <c r="BG492" s="262">
        <v>2.232E-2</v>
      </c>
      <c r="BH492" s="262">
        <v>2.1080000000000002E-2</v>
      </c>
      <c r="BI492" s="262">
        <v>2.9759999999999998E-2</v>
      </c>
      <c r="BJ492" s="262">
        <v>2.9759999999999998E-2</v>
      </c>
      <c r="BK492" s="262">
        <v>3.7819999999999999E-2</v>
      </c>
      <c r="BL492" s="262">
        <v>1.519E-2</v>
      </c>
      <c r="BM492" s="262">
        <v>2.9759999999999998E-2</v>
      </c>
      <c r="BN492" s="262">
        <v>3.4410000000000003E-2</v>
      </c>
      <c r="BO492" s="262">
        <v>3.4410000000000003E-2</v>
      </c>
      <c r="BP492" s="262">
        <v>4.061E-2</v>
      </c>
    </row>
    <row r="493" spans="2:68" x14ac:dyDescent="0.25">
      <c r="B493" s="261"/>
      <c r="C493" t="s">
        <v>896</v>
      </c>
      <c r="D493" s="255">
        <f t="shared" ref="D493:D556" si="45">SUMPRODUCT($J$2:$BP$2,J493:BP493)/$I$2</f>
        <v>0.11258452625541018</v>
      </c>
      <c r="E493" s="260">
        <f t="shared" si="43"/>
        <v>2159.033460000001</v>
      </c>
      <c r="F493" s="255">
        <f t="shared" ref="F493:F556" si="46">SUMPRODUCT($J$3:$BP$3,J493:BP493)/$I$3</f>
        <v>0.11533033565799056</v>
      </c>
      <c r="G493" s="260">
        <f t="shared" si="44"/>
        <v>5968956.121079999</v>
      </c>
      <c r="H493" s="255">
        <f t="shared" ref="H493:H556" si="47">CORREL($J$4:$BP$4,J493:BP493)</f>
        <v>1.167436942751119E-2</v>
      </c>
      <c r="I493" s="260">
        <f t="shared" ref="I493:I556" si="48">D493/F493*100</f>
        <v>97.619178521492373</v>
      </c>
      <c r="J493" s="262">
        <v>0</v>
      </c>
      <c r="K493" s="262">
        <v>0.15959999999999999</v>
      </c>
      <c r="L493" s="262">
        <v>0.16302</v>
      </c>
      <c r="M493" s="262">
        <v>0.10146000000000001</v>
      </c>
      <c r="N493" s="262">
        <v>0.14250000000000002</v>
      </c>
      <c r="O493" s="262">
        <v>0.1482</v>
      </c>
      <c r="P493" s="262">
        <v>0.114</v>
      </c>
      <c r="Q493" s="262">
        <v>0.12995999999999999</v>
      </c>
      <c r="R493" s="262">
        <v>0.13224</v>
      </c>
      <c r="S493" s="262">
        <v>0.12654000000000001</v>
      </c>
      <c r="T493" s="262">
        <v>0.12654000000000001</v>
      </c>
      <c r="U493" s="262">
        <v>0.12654000000000001</v>
      </c>
      <c r="V493" s="262">
        <v>0.12654000000000001</v>
      </c>
      <c r="W493" s="262">
        <v>0.16758000000000001</v>
      </c>
      <c r="X493" s="262">
        <v>0.15276000000000001</v>
      </c>
      <c r="Y493" s="262">
        <v>0.14592000000000002</v>
      </c>
      <c r="Z493" s="262">
        <v>0.10715999999999999</v>
      </c>
      <c r="AA493" s="262">
        <v>0.16073999999999999</v>
      </c>
      <c r="AB493" s="262">
        <v>0.14934</v>
      </c>
      <c r="AC493" s="262">
        <v>0.14592000000000002</v>
      </c>
      <c r="AD493" s="262">
        <v>0.11058</v>
      </c>
      <c r="AE493" s="262">
        <v>0.11058</v>
      </c>
      <c r="AF493" s="262">
        <v>0.10715999999999999</v>
      </c>
      <c r="AG493" s="262">
        <v>0.12198000000000001</v>
      </c>
      <c r="AH493" s="262">
        <v>0.10488000000000001</v>
      </c>
      <c r="AI493" s="262">
        <v>0.13338</v>
      </c>
      <c r="AJ493" s="262">
        <v>0.12084000000000002</v>
      </c>
      <c r="AK493" s="262">
        <v>9.4619999999999996E-2</v>
      </c>
      <c r="AL493" s="262">
        <v>0.10944</v>
      </c>
      <c r="AM493" s="262">
        <v>8.3220000000000002E-2</v>
      </c>
      <c r="AN493" s="262">
        <v>4.7879999999999999E-2</v>
      </c>
      <c r="AO493" s="262">
        <v>0.11856000000000001</v>
      </c>
      <c r="AP493" s="262">
        <v>0.13794000000000001</v>
      </c>
      <c r="AQ493" s="262">
        <v>0.12198000000000001</v>
      </c>
      <c r="AR493" s="262">
        <v>0.12198000000000001</v>
      </c>
      <c r="AS493" s="262">
        <v>0.1368</v>
      </c>
      <c r="AT493" s="262">
        <v>0.10602</v>
      </c>
      <c r="AU493" s="262">
        <v>0.10146000000000001</v>
      </c>
      <c r="AV493" s="262">
        <v>0.10146000000000001</v>
      </c>
      <c r="AW493" s="262">
        <v>0.10032000000000001</v>
      </c>
      <c r="AX493" s="262">
        <v>0.10032000000000001</v>
      </c>
      <c r="AY493" s="262">
        <v>0.10032000000000001</v>
      </c>
      <c r="AZ493" s="262">
        <v>0.10032000000000001</v>
      </c>
      <c r="BA493" s="262">
        <v>9.4619999999999996E-2</v>
      </c>
      <c r="BB493" s="262">
        <v>4.9020000000000001E-2</v>
      </c>
      <c r="BC493" s="262">
        <v>6.6119999999999998E-2</v>
      </c>
      <c r="BD493" s="262">
        <v>7.5240000000000001E-2</v>
      </c>
      <c r="BE493" s="262">
        <v>0.10715999999999999</v>
      </c>
      <c r="BF493" s="262">
        <v>0.10715999999999999</v>
      </c>
      <c r="BG493" s="262">
        <v>0.11286</v>
      </c>
      <c r="BH493" s="262">
        <v>0.10715999999999999</v>
      </c>
      <c r="BI493" s="262">
        <v>0.10146000000000001</v>
      </c>
      <c r="BJ493" s="262">
        <v>0.13908000000000001</v>
      </c>
      <c r="BK493" s="262">
        <v>0.11286</v>
      </c>
      <c r="BL493" s="262">
        <v>5.1300000000000005E-2</v>
      </c>
      <c r="BM493" s="262">
        <v>0.13566</v>
      </c>
      <c r="BN493" s="262">
        <v>7.2960000000000011E-2</v>
      </c>
      <c r="BO493" s="262">
        <v>8.6640000000000009E-2</v>
      </c>
      <c r="BP493" s="262">
        <v>8.6640000000000009E-2</v>
      </c>
    </row>
    <row r="494" spans="2:68" x14ac:dyDescent="0.25">
      <c r="B494" s="261"/>
      <c r="C494" t="s">
        <v>897</v>
      </c>
      <c r="D494" s="255">
        <f t="shared" si="45"/>
        <v>3.3709212076967206E-2</v>
      </c>
      <c r="E494" s="260">
        <f t="shared" si="43"/>
        <v>646.44156000000009</v>
      </c>
      <c r="F494" s="255">
        <f t="shared" si="46"/>
        <v>3.7356203733337423E-2</v>
      </c>
      <c r="G494" s="260">
        <f t="shared" si="44"/>
        <v>1933381.5310799985</v>
      </c>
      <c r="H494" s="255">
        <f t="shared" si="47"/>
        <v>-0.27781721634130957</v>
      </c>
      <c r="I494" s="260">
        <f t="shared" si="48"/>
        <v>90.237253007816832</v>
      </c>
      <c r="J494" s="262">
        <v>0</v>
      </c>
      <c r="K494" s="262">
        <v>0.31428</v>
      </c>
      <c r="L494" s="262">
        <v>6.9839999999999999E-2</v>
      </c>
      <c r="M494" s="262">
        <v>4.3559999999999995E-2</v>
      </c>
      <c r="N494" s="262">
        <v>3.5279999999999999E-2</v>
      </c>
      <c r="O494" s="262">
        <v>4.8959999999999997E-2</v>
      </c>
      <c r="P494" s="262">
        <v>4.8959999999999997E-2</v>
      </c>
      <c r="Q494" s="262">
        <v>4.8959999999999997E-2</v>
      </c>
      <c r="R494" s="262">
        <v>7.9920000000000005E-2</v>
      </c>
      <c r="S494" s="262">
        <v>4.3919999999999994E-2</v>
      </c>
      <c r="T494" s="262">
        <v>4.3919999999999994E-2</v>
      </c>
      <c r="U494" s="262">
        <v>3.5999999999999997E-2</v>
      </c>
      <c r="V494" s="262">
        <v>4.3919999999999994E-2</v>
      </c>
      <c r="W494" s="262">
        <v>3.8159999999999999E-2</v>
      </c>
      <c r="X494" s="262">
        <v>5.5439999999999996E-2</v>
      </c>
      <c r="Y494" s="262">
        <v>5.0039999999999994E-2</v>
      </c>
      <c r="Z494" s="262">
        <v>5.9399999999999994E-2</v>
      </c>
      <c r="AA494" s="262">
        <v>4.6439999999999995E-2</v>
      </c>
      <c r="AB494" s="262">
        <v>4.6439999999999995E-2</v>
      </c>
      <c r="AC494" s="262">
        <v>4.6439999999999995E-2</v>
      </c>
      <c r="AD494" s="262">
        <v>1.6199999999999999E-2</v>
      </c>
      <c r="AE494" s="262">
        <v>2.4479999999999998E-2</v>
      </c>
      <c r="AF494" s="262">
        <v>2.4479999999999998E-2</v>
      </c>
      <c r="AG494" s="262">
        <v>4.1759999999999992E-2</v>
      </c>
      <c r="AH494" s="262">
        <v>6.2640000000000001E-2</v>
      </c>
      <c r="AI494" s="262">
        <v>4.1759999999999992E-2</v>
      </c>
      <c r="AJ494" s="262">
        <v>2.4479999999999998E-2</v>
      </c>
      <c r="AK494" s="262">
        <v>3.0599999999999995E-2</v>
      </c>
      <c r="AL494" s="262">
        <v>3.2039999999999999E-2</v>
      </c>
      <c r="AM494" s="262">
        <v>2.0160000000000001E-2</v>
      </c>
      <c r="AN494" s="262">
        <v>1.7999999999999999E-2</v>
      </c>
      <c r="AO494" s="262">
        <v>3.0959999999999998E-2</v>
      </c>
      <c r="AP494" s="262">
        <v>2.9519999999999998E-2</v>
      </c>
      <c r="AQ494" s="262">
        <v>0.10944</v>
      </c>
      <c r="AR494" s="262">
        <v>7.5600000000000001E-2</v>
      </c>
      <c r="AS494" s="262">
        <v>7.5239999999999987E-2</v>
      </c>
      <c r="AT494" s="262">
        <v>2.232E-2</v>
      </c>
      <c r="AU494" s="262">
        <v>2.8799999999999999E-2</v>
      </c>
      <c r="AV494" s="262">
        <v>1.4039999999999999E-2</v>
      </c>
      <c r="AW494" s="262">
        <v>3.4199999999999994E-2</v>
      </c>
      <c r="AX494" s="262">
        <v>2.5559999999999996E-2</v>
      </c>
      <c r="AY494" s="262">
        <v>2.4119999999999999E-2</v>
      </c>
      <c r="AZ494" s="262">
        <v>3.168E-2</v>
      </c>
      <c r="BA494" s="262">
        <v>1.1519999999999999E-2</v>
      </c>
      <c r="BB494" s="262">
        <v>2.9519999999999998E-2</v>
      </c>
      <c r="BC494" s="262">
        <v>2.9879999999999997E-2</v>
      </c>
      <c r="BD494" s="262">
        <v>2.1959999999999997E-2</v>
      </c>
      <c r="BE494" s="262">
        <v>4.1039999999999993E-2</v>
      </c>
      <c r="BF494" s="262">
        <v>2.7719999999999998E-2</v>
      </c>
      <c r="BG494" s="262">
        <v>2.5559999999999996E-2</v>
      </c>
      <c r="BH494" s="262">
        <v>2.7719999999999998E-2</v>
      </c>
      <c r="BI494" s="262">
        <v>2.3039999999999998E-2</v>
      </c>
      <c r="BJ494" s="262">
        <v>3.8879999999999998E-2</v>
      </c>
      <c r="BK494" s="262">
        <v>6.0479999999999992E-2</v>
      </c>
      <c r="BL494" s="262">
        <v>5.5799999999999995E-2</v>
      </c>
      <c r="BM494" s="262">
        <v>1.908E-2</v>
      </c>
      <c r="BN494" s="262">
        <v>2.6279999999999998E-2</v>
      </c>
      <c r="BO494" s="262">
        <v>3.5999999999999997E-2</v>
      </c>
      <c r="BP494" s="262">
        <v>3.3119999999999997E-2</v>
      </c>
    </row>
    <row r="495" spans="2:68" x14ac:dyDescent="0.25">
      <c r="B495" s="261"/>
      <c r="C495" t="s">
        <v>898</v>
      </c>
      <c r="D495" s="255">
        <f t="shared" si="45"/>
        <v>0.16948619700683115</v>
      </c>
      <c r="E495" s="260">
        <f t="shared" si="43"/>
        <v>3250.236800000001</v>
      </c>
      <c r="F495" s="255">
        <f t="shared" si="46"/>
        <v>0.17241604754295695</v>
      </c>
      <c r="G495" s="260">
        <f t="shared" si="44"/>
        <v>8923444.2653999999</v>
      </c>
      <c r="H495" s="255">
        <f t="shared" si="47"/>
        <v>-1.2407174497688994E-2</v>
      </c>
      <c r="I495" s="260">
        <f t="shared" si="48"/>
        <v>98.300708908551087</v>
      </c>
      <c r="J495" s="262">
        <v>0</v>
      </c>
      <c r="K495" s="262">
        <v>0.30600000000000005</v>
      </c>
      <c r="L495" s="262">
        <v>0.22780000000000003</v>
      </c>
      <c r="M495" s="262">
        <v>0.18700000000000003</v>
      </c>
      <c r="N495" s="262">
        <v>0.2006</v>
      </c>
      <c r="O495" s="262">
        <v>0.25330000000000003</v>
      </c>
      <c r="P495" s="262">
        <v>0.18700000000000003</v>
      </c>
      <c r="Q495" s="262">
        <v>0.19040000000000004</v>
      </c>
      <c r="R495" s="262">
        <v>0.21080000000000002</v>
      </c>
      <c r="S495" s="262">
        <v>0.18530000000000002</v>
      </c>
      <c r="T495" s="262">
        <v>0.18530000000000002</v>
      </c>
      <c r="U495" s="262">
        <v>0.16830000000000001</v>
      </c>
      <c r="V495" s="262">
        <v>0.18530000000000002</v>
      </c>
      <c r="W495" s="262">
        <v>0.21420000000000003</v>
      </c>
      <c r="X495" s="262">
        <v>0.26350000000000001</v>
      </c>
      <c r="Y495" s="262">
        <v>0.18020000000000003</v>
      </c>
      <c r="Z495" s="262">
        <v>0.20230000000000001</v>
      </c>
      <c r="AA495" s="262">
        <v>0.21590000000000001</v>
      </c>
      <c r="AB495" s="262">
        <v>0.21590000000000001</v>
      </c>
      <c r="AC495" s="262">
        <v>0.21590000000000001</v>
      </c>
      <c r="AD495" s="262">
        <v>0.1479</v>
      </c>
      <c r="AE495" s="262">
        <v>0.1666</v>
      </c>
      <c r="AF495" s="262">
        <v>0.15130000000000002</v>
      </c>
      <c r="AG495" s="262">
        <v>0.1938</v>
      </c>
      <c r="AH495" s="262">
        <v>0.17510000000000001</v>
      </c>
      <c r="AI495" s="262">
        <v>0.18870000000000003</v>
      </c>
      <c r="AJ495" s="262">
        <v>0.17</v>
      </c>
      <c r="AK495" s="262">
        <v>0.17340000000000003</v>
      </c>
      <c r="AL495" s="262">
        <v>0.18870000000000003</v>
      </c>
      <c r="AM495" s="262">
        <v>0.1394</v>
      </c>
      <c r="AN495" s="262">
        <v>0.11220000000000001</v>
      </c>
      <c r="AO495" s="262">
        <v>0.19889999999999999</v>
      </c>
      <c r="AP495" s="262">
        <v>0.21080000000000002</v>
      </c>
      <c r="AQ495" s="262">
        <v>0.1615</v>
      </c>
      <c r="AR495" s="262">
        <v>0.19720000000000001</v>
      </c>
      <c r="AS495" s="262">
        <v>0.22270000000000004</v>
      </c>
      <c r="AT495" s="262">
        <v>0.17850000000000002</v>
      </c>
      <c r="AU495" s="262">
        <v>0.14960000000000001</v>
      </c>
      <c r="AV495" s="262">
        <v>0.1411</v>
      </c>
      <c r="AW495" s="262">
        <v>0.15130000000000002</v>
      </c>
      <c r="AX495" s="262">
        <v>0.14450000000000002</v>
      </c>
      <c r="AY495" s="262">
        <v>0.1411</v>
      </c>
      <c r="AZ495" s="262">
        <v>0.1598</v>
      </c>
      <c r="BA495" s="262">
        <v>0.1207</v>
      </c>
      <c r="BB495" s="262">
        <v>8.8400000000000006E-2</v>
      </c>
      <c r="BC495" s="262">
        <v>0.11050000000000001</v>
      </c>
      <c r="BD495" s="262">
        <v>0.11050000000000001</v>
      </c>
      <c r="BE495" s="262">
        <v>0.11560000000000002</v>
      </c>
      <c r="BF495" s="262">
        <v>0.1547</v>
      </c>
      <c r="BG495" s="262">
        <v>0.16490000000000002</v>
      </c>
      <c r="BH495" s="262">
        <v>0.1547</v>
      </c>
      <c r="BI495" s="262">
        <v>0.1598</v>
      </c>
      <c r="BJ495" s="262">
        <v>0.17680000000000001</v>
      </c>
      <c r="BK495" s="262">
        <v>0.17510000000000001</v>
      </c>
      <c r="BL495" s="262">
        <v>0.1275</v>
      </c>
      <c r="BM495" s="262">
        <v>0.1598</v>
      </c>
      <c r="BN495" s="262">
        <v>0.1275</v>
      </c>
      <c r="BO495" s="262">
        <v>0.1037</v>
      </c>
      <c r="BP495" s="262">
        <v>0.11899999999999999</v>
      </c>
    </row>
    <row r="496" spans="2:68" x14ac:dyDescent="0.25">
      <c r="B496" s="261"/>
      <c r="C496" t="s">
        <v>899</v>
      </c>
      <c r="D496" s="255">
        <f t="shared" si="45"/>
        <v>0.17509506492152055</v>
      </c>
      <c r="E496" s="260">
        <f t="shared" si="43"/>
        <v>3357.7980599999996</v>
      </c>
      <c r="F496" s="255">
        <f t="shared" si="46"/>
        <v>0.176463278254401</v>
      </c>
      <c r="G496" s="260">
        <f t="shared" si="44"/>
        <v>9132909.9050399996</v>
      </c>
      <c r="H496" s="255">
        <f t="shared" si="47"/>
        <v>-2.7297779054322534E-2</v>
      </c>
      <c r="I496" s="260">
        <f t="shared" si="48"/>
        <v>99.224646993745665</v>
      </c>
      <c r="J496" s="262">
        <v>0</v>
      </c>
      <c r="K496" s="262">
        <v>0.27144000000000001</v>
      </c>
      <c r="L496" s="262">
        <v>0.24185999999999996</v>
      </c>
      <c r="M496" s="262">
        <v>0.16355999999999998</v>
      </c>
      <c r="N496" s="262">
        <v>0.19661999999999996</v>
      </c>
      <c r="O496" s="262">
        <v>0.22097999999999998</v>
      </c>
      <c r="P496" s="262">
        <v>0.17921999999999999</v>
      </c>
      <c r="Q496" s="262">
        <v>0.19661999999999996</v>
      </c>
      <c r="R496" s="262">
        <v>0.24185999999999996</v>
      </c>
      <c r="S496" s="262">
        <v>0.18095999999999998</v>
      </c>
      <c r="T496" s="262">
        <v>0.18095999999999998</v>
      </c>
      <c r="U496" s="262">
        <v>0.16877999999999999</v>
      </c>
      <c r="V496" s="262">
        <v>0.18095999999999998</v>
      </c>
      <c r="W496" s="262">
        <v>0.25403999999999999</v>
      </c>
      <c r="X496" s="262">
        <v>0.28014</v>
      </c>
      <c r="Y496" s="262">
        <v>0.22619999999999998</v>
      </c>
      <c r="Z496" s="262">
        <v>0.19314000000000001</v>
      </c>
      <c r="AA496" s="262">
        <v>0.20357999999999998</v>
      </c>
      <c r="AB496" s="262">
        <v>0.19835999999999998</v>
      </c>
      <c r="AC496" s="262">
        <v>0.20357999999999998</v>
      </c>
      <c r="AD496" s="262">
        <v>0.14094000000000001</v>
      </c>
      <c r="AE496" s="262">
        <v>0.20879999999999999</v>
      </c>
      <c r="AF496" s="262">
        <v>0.13919999999999999</v>
      </c>
      <c r="AG496" s="262">
        <v>0.19661999999999996</v>
      </c>
      <c r="AH496" s="262">
        <v>0.16529999999999997</v>
      </c>
      <c r="AI496" s="262">
        <v>0.21749999999999997</v>
      </c>
      <c r="AJ496" s="262">
        <v>0.17573999999999998</v>
      </c>
      <c r="AK496" s="262">
        <v>0.15659999999999999</v>
      </c>
      <c r="AL496" s="262">
        <v>0.19835999999999998</v>
      </c>
      <c r="AM496" s="262">
        <v>0.11484</v>
      </c>
      <c r="AN496" s="262">
        <v>0.11136</v>
      </c>
      <c r="AO496" s="262">
        <v>0.17573999999999998</v>
      </c>
      <c r="AP496" s="262">
        <v>0.17748</v>
      </c>
      <c r="AQ496" s="262">
        <v>0.18792</v>
      </c>
      <c r="AR496" s="262">
        <v>0.21749999999999997</v>
      </c>
      <c r="AS496" s="262">
        <v>0.24533999999999997</v>
      </c>
      <c r="AT496" s="262">
        <v>0.19488</v>
      </c>
      <c r="AU496" s="262">
        <v>0.16181999999999999</v>
      </c>
      <c r="AV496" s="262">
        <v>0.13746</v>
      </c>
      <c r="AW496" s="262">
        <v>0.1305</v>
      </c>
      <c r="AX496" s="262">
        <v>0.16877999999999999</v>
      </c>
      <c r="AY496" s="262">
        <v>0.16877999999999999</v>
      </c>
      <c r="AZ496" s="262">
        <v>0.20357999999999998</v>
      </c>
      <c r="BA496" s="262">
        <v>0.14964</v>
      </c>
      <c r="BB496" s="262">
        <v>0.11136</v>
      </c>
      <c r="BC496" s="262">
        <v>0.12005999999999999</v>
      </c>
      <c r="BD496" s="262">
        <v>0.12179999999999998</v>
      </c>
      <c r="BE496" s="262">
        <v>0.13919999999999999</v>
      </c>
      <c r="BF496" s="262">
        <v>0.16181999999999999</v>
      </c>
      <c r="BG496" s="262">
        <v>0.16181999999999999</v>
      </c>
      <c r="BH496" s="262">
        <v>0.16181999999999999</v>
      </c>
      <c r="BI496" s="262">
        <v>0.15486</v>
      </c>
      <c r="BJ496" s="262">
        <v>0.17051999999999998</v>
      </c>
      <c r="BK496" s="262">
        <v>0.23141999999999999</v>
      </c>
      <c r="BL496" s="262">
        <v>0.12527999999999997</v>
      </c>
      <c r="BM496" s="262">
        <v>0.18095999999999998</v>
      </c>
      <c r="BN496" s="262">
        <v>0.16703999999999999</v>
      </c>
      <c r="BO496" s="262">
        <v>0.11136</v>
      </c>
      <c r="BP496" s="262">
        <v>0.14615999999999998</v>
      </c>
    </row>
    <row r="497" spans="2:68" x14ac:dyDescent="0.25">
      <c r="B497" s="261"/>
      <c r="C497" t="s">
        <v>900</v>
      </c>
      <c r="D497" s="255">
        <f t="shared" si="45"/>
        <v>0.10044226782082703</v>
      </c>
      <c r="E497" s="260">
        <f t="shared" si="43"/>
        <v>1926.18137</v>
      </c>
      <c r="F497" s="255">
        <f t="shared" si="46"/>
        <v>0.10680819928393813</v>
      </c>
      <c r="G497" s="260">
        <f t="shared" si="44"/>
        <v>5527890.3964000028</v>
      </c>
      <c r="H497" s="255">
        <f t="shared" si="47"/>
        <v>-0.22351059671678875</v>
      </c>
      <c r="I497" s="260">
        <f t="shared" si="48"/>
        <v>94.03984759055065</v>
      </c>
      <c r="J497" s="262">
        <v>0</v>
      </c>
      <c r="K497" s="262">
        <v>0.30281999999999998</v>
      </c>
      <c r="L497" s="262">
        <v>0.21320999999999998</v>
      </c>
      <c r="M497" s="262">
        <v>0.15861999999999998</v>
      </c>
      <c r="N497" s="262">
        <v>0.15243999999999999</v>
      </c>
      <c r="O497" s="262">
        <v>0.15243999999999999</v>
      </c>
      <c r="P497" s="262">
        <v>0.15243999999999999</v>
      </c>
      <c r="Q497" s="262">
        <v>0.15243999999999999</v>
      </c>
      <c r="R497" s="262">
        <v>0.15243999999999999</v>
      </c>
      <c r="S497" s="262">
        <v>0.11844999999999999</v>
      </c>
      <c r="T497" s="262">
        <v>0.10711999999999999</v>
      </c>
      <c r="U497" s="262">
        <v>0.11844999999999999</v>
      </c>
      <c r="V497" s="262">
        <v>0.11844999999999999</v>
      </c>
      <c r="W497" s="262">
        <v>0.25750000000000001</v>
      </c>
      <c r="X497" s="262">
        <v>0.16788999999999998</v>
      </c>
      <c r="Y497" s="262">
        <v>0.11844999999999999</v>
      </c>
      <c r="Z497" s="262">
        <v>0.13080999999999998</v>
      </c>
      <c r="AA497" s="262">
        <v>0.13492999999999999</v>
      </c>
      <c r="AB497" s="262">
        <v>0.14522999999999997</v>
      </c>
      <c r="AC497" s="262">
        <v>0.15347</v>
      </c>
      <c r="AD497" s="262">
        <v>9.2699999999999991E-2</v>
      </c>
      <c r="AE497" s="262">
        <v>9.7849999999999993E-2</v>
      </c>
      <c r="AF497" s="262">
        <v>7.0040000000000005E-2</v>
      </c>
      <c r="AG497" s="262">
        <v>0.11741999999999998</v>
      </c>
      <c r="AH497" s="262">
        <v>0.11741999999999998</v>
      </c>
      <c r="AI497" s="262">
        <v>0.11741999999999998</v>
      </c>
      <c r="AJ497" s="262">
        <v>8.2400000000000001E-2</v>
      </c>
      <c r="AK497" s="262">
        <v>9.1670000000000001E-2</v>
      </c>
      <c r="AL497" s="262">
        <v>0.10093999999999999</v>
      </c>
      <c r="AM497" s="262">
        <v>7.6219999999999996E-2</v>
      </c>
      <c r="AN497" s="262">
        <v>7.0040000000000005E-2</v>
      </c>
      <c r="AO497" s="262">
        <v>0.12772</v>
      </c>
      <c r="AP497" s="262">
        <v>0.11536</v>
      </c>
      <c r="AQ497" s="262">
        <v>0.16377</v>
      </c>
      <c r="AR497" s="262">
        <v>0.10196999999999999</v>
      </c>
      <c r="AS497" s="262">
        <v>0.19055</v>
      </c>
      <c r="AT497" s="262">
        <v>0.11433</v>
      </c>
      <c r="AU497" s="262">
        <v>7.9309999999999992E-2</v>
      </c>
      <c r="AV497" s="262">
        <v>7.9309999999999992E-2</v>
      </c>
      <c r="AW497" s="262">
        <v>7.9309999999999992E-2</v>
      </c>
      <c r="AX497" s="262">
        <v>7.3129999999999987E-2</v>
      </c>
      <c r="AY497" s="262">
        <v>6.9010000000000002E-2</v>
      </c>
      <c r="AZ497" s="262">
        <v>6.9010000000000002E-2</v>
      </c>
      <c r="BA497" s="262">
        <v>4.4289999999999996E-2</v>
      </c>
      <c r="BB497" s="262">
        <v>4.1200000000000001E-2</v>
      </c>
      <c r="BC497" s="262">
        <v>6.6949999999999996E-2</v>
      </c>
      <c r="BD497" s="262">
        <v>5.3559999999999997E-2</v>
      </c>
      <c r="BE497" s="262">
        <v>5.3559999999999997E-2</v>
      </c>
      <c r="BF497" s="262">
        <v>8.6519999999999986E-2</v>
      </c>
      <c r="BG497" s="262">
        <v>8.6519999999999986E-2</v>
      </c>
      <c r="BH497" s="262">
        <v>7.6219999999999996E-2</v>
      </c>
      <c r="BI497" s="262">
        <v>6.2829999999999997E-2</v>
      </c>
      <c r="BJ497" s="262">
        <v>0.16377</v>
      </c>
      <c r="BK497" s="262">
        <v>0.10506</v>
      </c>
      <c r="BL497" s="262">
        <v>8.1369999999999998E-2</v>
      </c>
      <c r="BM497" s="262">
        <v>0.10196999999999999</v>
      </c>
      <c r="BN497" s="262">
        <v>5.9739999999999994E-2</v>
      </c>
      <c r="BO497" s="262">
        <v>5.9739999999999994E-2</v>
      </c>
      <c r="BP497" s="262">
        <v>5.459E-2</v>
      </c>
    </row>
    <row r="498" spans="2:68" x14ac:dyDescent="0.25">
      <c r="B498" s="261"/>
      <c r="C498" t="s">
        <v>901</v>
      </c>
      <c r="D498" s="255">
        <f t="shared" si="45"/>
        <v>6.3113145956093228E-2</v>
      </c>
      <c r="E498" s="260">
        <f t="shared" si="43"/>
        <v>1210.3208</v>
      </c>
      <c r="F498" s="255">
        <f t="shared" si="46"/>
        <v>6.7553690038508127E-2</v>
      </c>
      <c r="G498" s="260">
        <f t="shared" si="44"/>
        <v>3496261.4940499999</v>
      </c>
      <c r="H498" s="255">
        <f t="shared" si="47"/>
        <v>-0.24008637229192789</v>
      </c>
      <c r="I498" s="260">
        <f t="shared" si="48"/>
        <v>93.426644673468431</v>
      </c>
      <c r="J498" s="262">
        <v>0</v>
      </c>
      <c r="K498" s="262">
        <v>0.10985</v>
      </c>
      <c r="L498" s="262">
        <v>0.10985</v>
      </c>
      <c r="M498" s="262">
        <v>0.10010000000000001</v>
      </c>
      <c r="N498" s="262">
        <v>0.10010000000000001</v>
      </c>
      <c r="O498" s="262">
        <v>0.10075000000000001</v>
      </c>
      <c r="P498" s="262">
        <v>0.10010000000000001</v>
      </c>
      <c r="Q498" s="262">
        <v>0.10010000000000001</v>
      </c>
      <c r="R498" s="262">
        <v>0.10335000000000001</v>
      </c>
      <c r="S498" s="262">
        <v>8.1900000000000001E-2</v>
      </c>
      <c r="T498" s="262">
        <v>6.695000000000001E-2</v>
      </c>
      <c r="U498" s="262">
        <v>6.695000000000001E-2</v>
      </c>
      <c r="V498" s="262">
        <v>9.035E-2</v>
      </c>
      <c r="W498" s="262">
        <v>0.13714999999999999</v>
      </c>
      <c r="X498" s="262">
        <v>0.11375</v>
      </c>
      <c r="Y498" s="262">
        <v>9.8799999999999999E-2</v>
      </c>
      <c r="Z498" s="262">
        <v>0.11115</v>
      </c>
      <c r="AA498" s="262">
        <v>8.1900000000000001E-2</v>
      </c>
      <c r="AB498" s="262">
        <v>0.1053</v>
      </c>
      <c r="AC498" s="262">
        <v>0.10205</v>
      </c>
      <c r="AD498" s="262">
        <v>5.1350000000000007E-2</v>
      </c>
      <c r="AE498" s="262">
        <v>6.0450000000000004E-2</v>
      </c>
      <c r="AF498" s="262">
        <v>5.3949999999999998E-2</v>
      </c>
      <c r="AG498" s="262">
        <v>5.6550000000000003E-2</v>
      </c>
      <c r="AH498" s="262">
        <v>6.9550000000000001E-2</v>
      </c>
      <c r="AI498" s="262">
        <v>5.525E-2</v>
      </c>
      <c r="AJ498" s="262">
        <v>5.4600000000000003E-2</v>
      </c>
      <c r="AK498" s="262">
        <v>5.6550000000000003E-2</v>
      </c>
      <c r="AL498" s="262">
        <v>5.6550000000000003E-2</v>
      </c>
      <c r="AM498" s="262">
        <v>5.33E-2</v>
      </c>
      <c r="AN498" s="262">
        <v>5.33E-2</v>
      </c>
      <c r="AO498" s="262">
        <v>6.1749999999999999E-2</v>
      </c>
      <c r="AP498" s="262">
        <v>6.1749999999999999E-2</v>
      </c>
      <c r="AQ498" s="262">
        <v>9.9450000000000011E-2</v>
      </c>
      <c r="AR498" s="262">
        <v>9.9450000000000011E-2</v>
      </c>
      <c r="AS498" s="262">
        <v>9.9450000000000011E-2</v>
      </c>
      <c r="AT498" s="262">
        <v>4.8750000000000002E-2</v>
      </c>
      <c r="AU498" s="262">
        <v>5.0050000000000004E-2</v>
      </c>
      <c r="AV498" s="262">
        <v>5.0050000000000004E-2</v>
      </c>
      <c r="AW498" s="262">
        <v>5.0050000000000004E-2</v>
      </c>
      <c r="AX498" s="262">
        <v>5.0050000000000004E-2</v>
      </c>
      <c r="AY498" s="262">
        <v>5.0050000000000004E-2</v>
      </c>
      <c r="AZ498" s="262">
        <v>5.7200000000000001E-2</v>
      </c>
      <c r="BA498" s="262">
        <v>2.3400000000000001E-2</v>
      </c>
      <c r="BB498" s="262">
        <v>1.43E-2</v>
      </c>
      <c r="BC498" s="262">
        <v>2.665E-2</v>
      </c>
      <c r="BD498" s="262">
        <v>1.95E-2</v>
      </c>
      <c r="BE498" s="262">
        <v>4.8750000000000002E-2</v>
      </c>
      <c r="BF498" s="262">
        <v>5.7850000000000006E-2</v>
      </c>
      <c r="BG498" s="262">
        <v>5.7850000000000006E-2</v>
      </c>
      <c r="BH498" s="262">
        <v>5.6550000000000003E-2</v>
      </c>
      <c r="BI498" s="262">
        <v>5.1350000000000007E-2</v>
      </c>
      <c r="BJ498" s="262">
        <v>8.8400000000000006E-2</v>
      </c>
      <c r="BK498" s="262">
        <v>0.10595</v>
      </c>
      <c r="BL498" s="262">
        <v>6.4350000000000004E-2</v>
      </c>
      <c r="BM498" s="262">
        <v>5.8500000000000003E-2</v>
      </c>
      <c r="BN498" s="262">
        <v>4.4200000000000003E-2</v>
      </c>
      <c r="BO498" s="262">
        <v>4.4850000000000001E-2</v>
      </c>
      <c r="BP498" s="262">
        <v>2.665E-2</v>
      </c>
    </row>
    <row r="499" spans="2:68" x14ac:dyDescent="0.25">
      <c r="B499" s="261"/>
      <c r="C499" t="s">
        <v>902</v>
      </c>
      <c r="D499" s="255">
        <f t="shared" si="45"/>
        <v>4.8355958700526683E-2</v>
      </c>
      <c r="E499" s="260">
        <f t="shared" si="43"/>
        <v>927.32222000000013</v>
      </c>
      <c r="F499" s="255">
        <f t="shared" si="46"/>
        <v>4.6968600059124385E-2</v>
      </c>
      <c r="G499" s="260">
        <f t="shared" si="44"/>
        <v>2430873.9866400003</v>
      </c>
      <c r="H499" s="255">
        <f t="shared" si="47"/>
        <v>0.23712052921530041</v>
      </c>
      <c r="I499" s="260">
        <f t="shared" si="48"/>
        <v>102.95380028286105</v>
      </c>
      <c r="J499" s="262">
        <v>0</v>
      </c>
      <c r="K499" s="262">
        <v>6.0630000000000003E-2</v>
      </c>
      <c r="L499" s="262">
        <v>4.6059999999999997E-2</v>
      </c>
      <c r="M499" s="262">
        <v>4.4649999999999995E-2</v>
      </c>
      <c r="N499" s="262">
        <v>4.0419999999999998E-2</v>
      </c>
      <c r="O499" s="262">
        <v>4.9820000000000003E-2</v>
      </c>
      <c r="P499" s="262">
        <v>4.9820000000000003E-2</v>
      </c>
      <c r="Q499" s="262">
        <v>7.5670000000000001E-2</v>
      </c>
      <c r="R499" s="262">
        <v>5.5930000000000001E-2</v>
      </c>
      <c r="S499" s="262">
        <v>2.9610000000000001E-2</v>
      </c>
      <c r="T499" s="262">
        <v>4.4179999999999997E-2</v>
      </c>
      <c r="U499" s="262">
        <v>4.4179999999999997E-2</v>
      </c>
      <c r="V499" s="262">
        <v>4.3710000000000006E-2</v>
      </c>
      <c r="W499" s="262">
        <v>4.5589999999999999E-2</v>
      </c>
      <c r="X499" s="262">
        <v>4.5589999999999999E-2</v>
      </c>
      <c r="Y499" s="262">
        <v>4.5589999999999999E-2</v>
      </c>
      <c r="Z499" s="262">
        <v>3.9480000000000001E-2</v>
      </c>
      <c r="AA499" s="262">
        <v>4.9820000000000003E-2</v>
      </c>
      <c r="AB499" s="262">
        <v>5.6869999999999997E-2</v>
      </c>
      <c r="AC499" s="262">
        <v>4.3240000000000001E-2</v>
      </c>
      <c r="AD499" s="262">
        <v>3.619E-2</v>
      </c>
      <c r="AE499" s="262">
        <v>3.619E-2</v>
      </c>
      <c r="AF499" s="262">
        <v>3.619E-2</v>
      </c>
      <c r="AG499" s="262">
        <v>5.7340000000000002E-2</v>
      </c>
      <c r="AH499" s="262">
        <v>9.6820000000000003E-2</v>
      </c>
      <c r="AI499" s="262">
        <v>5.781E-2</v>
      </c>
      <c r="AJ499" s="262">
        <v>4.7469999999999998E-2</v>
      </c>
      <c r="AK499" s="262">
        <v>4.2300000000000004E-2</v>
      </c>
      <c r="AL499" s="262">
        <v>4.6530000000000002E-2</v>
      </c>
      <c r="AM499" s="262">
        <v>3.1490000000000004E-2</v>
      </c>
      <c r="AN499" s="262">
        <v>2.0209999999999999E-2</v>
      </c>
      <c r="AO499" s="262">
        <v>5.781E-2</v>
      </c>
      <c r="AP499" s="262">
        <v>6.251000000000001E-2</v>
      </c>
      <c r="AQ499" s="262">
        <v>3.1020000000000002E-2</v>
      </c>
      <c r="AR499" s="262">
        <v>1.6920000000000001E-2</v>
      </c>
      <c r="AS499" s="262">
        <v>5.9220000000000002E-2</v>
      </c>
      <c r="AT499" s="262">
        <v>6.5329999999999999E-2</v>
      </c>
      <c r="AU499" s="262">
        <v>5.0290000000000001E-2</v>
      </c>
      <c r="AV499" s="262">
        <v>7.1440000000000003E-2</v>
      </c>
      <c r="AW499" s="262">
        <v>5.6869999999999997E-2</v>
      </c>
      <c r="AX499" s="262">
        <v>3.9009999999999996E-2</v>
      </c>
      <c r="AY499" s="262">
        <v>4.5589999999999999E-2</v>
      </c>
      <c r="AZ499" s="262">
        <v>5.2170000000000008E-2</v>
      </c>
      <c r="BA499" s="262">
        <v>4.0419999999999998E-2</v>
      </c>
      <c r="BB499" s="262">
        <v>1.2690000000000002E-2</v>
      </c>
      <c r="BC499" s="262">
        <v>4.0419999999999998E-2</v>
      </c>
      <c r="BD499" s="262">
        <v>2.5380000000000003E-2</v>
      </c>
      <c r="BE499" s="262">
        <v>2.256E-2</v>
      </c>
      <c r="BF499" s="262">
        <v>3.2899999999999999E-2</v>
      </c>
      <c r="BG499" s="262">
        <v>3.619E-2</v>
      </c>
      <c r="BH499" s="262">
        <v>3.3369999999999997E-2</v>
      </c>
      <c r="BI499" s="262">
        <v>5.1700000000000003E-2</v>
      </c>
      <c r="BJ499" s="262">
        <v>4.7469999999999998E-2</v>
      </c>
      <c r="BK499" s="262">
        <v>4.888E-2</v>
      </c>
      <c r="BL499" s="262">
        <v>5.1700000000000003E-2</v>
      </c>
      <c r="BM499" s="262">
        <v>6.7209999999999992E-2</v>
      </c>
      <c r="BN499" s="262">
        <v>4.6059999999999997E-2</v>
      </c>
      <c r="BO499" s="262">
        <v>4.1360000000000001E-2</v>
      </c>
      <c r="BP499" s="262">
        <v>4.6059999999999997E-2</v>
      </c>
    </row>
    <row r="500" spans="2:68" x14ac:dyDescent="0.25">
      <c r="B500" s="261"/>
      <c r="C500" t="s">
        <v>903</v>
      </c>
      <c r="D500" s="255">
        <f t="shared" si="45"/>
        <v>1.6986895760546485E-2</v>
      </c>
      <c r="E500" s="260">
        <f t="shared" si="43"/>
        <v>325.75769999999994</v>
      </c>
      <c r="F500" s="255">
        <f t="shared" si="46"/>
        <v>1.8875602592584726E-2</v>
      </c>
      <c r="G500" s="260">
        <f t="shared" si="44"/>
        <v>976912.47486000031</v>
      </c>
      <c r="H500" s="255">
        <f t="shared" si="47"/>
        <v>-0.29112466931475106</v>
      </c>
      <c r="I500" s="260">
        <f t="shared" si="48"/>
        <v>89.993925636153108</v>
      </c>
      <c r="J500" s="262">
        <v>0</v>
      </c>
      <c r="K500" s="262">
        <v>0.10583999999999999</v>
      </c>
      <c r="L500" s="262">
        <v>4.5899999999999996E-2</v>
      </c>
      <c r="M500" s="262">
        <v>1.3139999999999999E-2</v>
      </c>
      <c r="N500" s="262">
        <v>2.6279999999999998E-2</v>
      </c>
      <c r="O500" s="262">
        <v>1.9619999999999999E-2</v>
      </c>
      <c r="P500" s="262">
        <v>1.206E-2</v>
      </c>
      <c r="Q500" s="262">
        <v>1.9619999999999999E-2</v>
      </c>
      <c r="R500" s="262">
        <v>4.0499999999999994E-2</v>
      </c>
      <c r="S500" s="262">
        <v>1.5299999999999998E-2</v>
      </c>
      <c r="T500" s="262">
        <v>2.1959999999999997E-2</v>
      </c>
      <c r="U500" s="262">
        <v>1.5119999999999998E-2</v>
      </c>
      <c r="V500" s="262">
        <v>1.9439999999999999E-2</v>
      </c>
      <c r="W500" s="262">
        <v>8.9999999999999993E-3</v>
      </c>
      <c r="X500" s="262">
        <v>3.6359999999999996E-2</v>
      </c>
      <c r="Y500" s="262">
        <v>2.5379999999999996E-2</v>
      </c>
      <c r="Z500" s="262">
        <v>2.6999999999999996E-2</v>
      </c>
      <c r="AA500" s="262">
        <v>2.9519999999999998E-2</v>
      </c>
      <c r="AB500" s="262">
        <v>2.9519999999999998E-2</v>
      </c>
      <c r="AC500" s="262">
        <v>4.122E-2</v>
      </c>
      <c r="AD500" s="262">
        <v>1.1519999999999999E-2</v>
      </c>
      <c r="AE500" s="262">
        <v>1.6379999999999999E-2</v>
      </c>
      <c r="AF500" s="262">
        <v>1.5119999999999998E-2</v>
      </c>
      <c r="AG500" s="262">
        <v>1.206E-2</v>
      </c>
      <c r="AH500" s="262">
        <v>5.3100000000000001E-2</v>
      </c>
      <c r="AI500" s="262">
        <v>1.6739999999999998E-2</v>
      </c>
      <c r="AJ500" s="262">
        <v>8.0999999999999996E-3</v>
      </c>
      <c r="AK500" s="262">
        <v>2.1599999999999998E-2</v>
      </c>
      <c r="AL500" s="262">
        <v>1.4759999999999999E-2</v>
      </c>
      <c r="AM500" s="262">
        <v>1.584E-2</v>
      </c>
      <c r="AN500" s="262">
        <v>1.2419999999999999E-2</v>
      </c>
      <c r="AO500" s="262">
        <v>1.602E-2</v>
      </c>
      <c r="AP500" s="262">
        <v>1.584E-2</v>
      </c>
      <c r="AQ500" s="262">
        <v>6.2279999999999995E-2</v>
      </c>
      <c r="AR500" s="262">
        <v>4.0499999999999994E-2</v>
      </c>
      <c r="AS500" s="262">
        <v>4.0499999999999994E-2</v>
      </c>
      <c r="AT500" s="262">
        <v>6.8399999999999997E-3</v>
      </c>
      <c r="AU500" s="262">
        <v>1.584E-2</v>
      </c>
      <c r="AV500" s="262">
        <v>1.566E-2</v>
      </c>
      <c r="AW500" s="262">
        <v>1.584E-2</v>
      </c>
      <c r="AX500" s="262">
        <v>1.8359999999999998E-2</v>
      </c>
      <c r="AY500" s="262">
        <v>4.4999999999999997E-3</v>
      </c>
      <c r="AZ500" s="262">
        <v>1.746E-2</v>
      </c>
      <c r="BA500" s="262">
        <v>8.9999999999999993E-3</v>
      </c>
      <c r="BB500" s="262">
        <v>9.1799999999999989E-3</v>
      </c>
      <c r="BC500" s="262">
        <v>1.9619999999999999E-2</v>
      </c>
      <c r="BD500" s="262">
        <v>4.6800000000000001E-3</v>
      </c>
      <c r="BE500" s="262">
        <v>1.4759999999999999E-2</v>
      </c>
      <c r="BF500" s="262">
        <v>1.2959999999999999E-2</v>
      </c>
      <c r="BG500" s="262">
        <v>1.1519999999999999E-2</v>
      </c>
      <c r="BH500" s="262">
        <v>1.2959999999999999E-2</v>
      </c>
      <c r="BI500" s="262">
        <v>1.5299999999999998E-2</v>
      </c>
      <c r="BJ500" s="262">
        <v>1.7279999999999997E-2</v>
      </c>
      <c r="BK500" s="262">
        <v>2.4660000000000001E-2</v>
      </c>
      <c r="BL500" s="262">
        <v>6.1199999999999996E-3</v>
      </c>
      <c r="BM500" s="262">
        <v>1.5299999999999998E-2</v>
      </c>
      <c r="BN500" s="262">
        <v>1.5299999999999998E-2</v>
      </c>
      <c r="BO500" s="262">
        <v>1.5299999999999998E-2</v>
      </c>
      <c r="BP500" s="262">
        <v>1.5299999999999998E-2</v>
      </c>
    </row>
    <row r="501" spans="2:68" x14ac:dyDescent="0.25">
      <c r="B501" s="261"/>
      <c r="C501" t="s">
        <v>904</v>
      </c>
      <c r="D501" s="255">
        <f t="shared" si="45"/>
        <v>4.7528893987589332E-2</v>
      </c>
      <c r="E501" s="260">
        <f t="shared" si="43"/>
        <v>911.46160000000066</v>
      </c>
      <c r="F501" s="255">
        <f t="shared" si="46"/>
        <v>4.71343048159319E-2</v>
      </c>
      <c r="G501" s="260">
        <f t="shared" si="44"/>
        <v>2439450.0860400004</v>
      </c>
      <c r="H501" s="255">
        <f t="shared" si="47"/>
        <v>-7.6914000117781489E-2</v>
      </c>
      <c r="I501" s="260">
        <f t="shared" si="48"/>
        <v>100.83715920537786</v>
      </c>
      <c r="J501" s="262">
        <v>0</v>
      </c>
      <c r="K501" s="262">
        <v>0.27166000000000001</v>
      </c>
      <c r="L501" s="262">
        <v>3.5720000000000002E-2</v>
      </c>
      <c r="M501" s="262">
        <v>4.5589999999999999E-2</v>
      </c>
      <c r="N501" s="262">
        <v>4.3240000000000001E-2</v>
      </c>
      <c r="O501" s="262">
        <v>3.2899999999999999E-2</v>
      </c>
      <c r="P501" s="262">
        <v>4.5589999999999999E-2</v>
      </c>
      <c r="Q501" s="262">
        <v>4.5589999999999999E-2</v>
      </c>
      <c r="R501" s="262">
        <v>4.888E-2</v>
      </c>
      <c r="S501" s="262">
        <v>4.6530000000000002E-2</v>
      </c>
      <c r="T501" s="262">
        <v>5.6869999999999997E-2</v>
      </c>
      <c r="U501" s="262">
        <v>3.9949999999999999E-2</v>
      </c>
      <c r="V501" s="262">
        <v>4.3710000000000006E-2</v>
      </c>
      <c r="W501" s="262">
        <v>5.2170000000000008E-2</v>
      </c>
      <c r="X501" s="262">
        <v>4.3240000000000001E-2</v>
      </c>
      <c r="Y501" s="262">
        <v>4.888E-2</v>
      </c>
      <c r="Z501" s="262">
        <v>5.2170000000000008E-2</v>
      </c>
      <c r="AA501" s="262">
        <v>6.7680000000000004E-2</v>
      </c>
      <c r="AB501" s="262">
        <v>6.7680000000000004E-2</v>
      </c>
      <c r="AC501" s="262">
        <v>7.8019999999999992E-2</v>
      </c>
      <c r="AD501" s="262">
        <v>2.35E-2</v>
      </c>
      <c r="AE501" s="262">
        <v>3.6659999999999998E-2</v>
      </c>
      <c r="AF501" s="262">
        <v>3.6659999999999998E-2</v>
      </c>
      <c r="AG501" s="262">
        <v>5.2170000000000008E-2</v>
      </c>
      <c r="AH501" s="262">
        <v>5.5459999999999995E-2</v>
      </c>
      <c r="AI501" s="262">
        <v>5.4049999999999994E-2</v>
      </c>
      <c r="AJ501" s="262">
        <v>4.6530000000000002E-2</v>
      </c>
      <c r="AK501" s="262">
        <v>4.6530000000000002E-2</v>
      </c>
      <c r="AL501" s="262">
        <v>5.2170000000000008E-2</v>
      </c>
      <c r="AM501" s="262">
        <v>4.6059999999999997E-2</v>
      </c>
      <c r="AN501" s="262">
        <v>2.068E-2</v>
      </c>
      <c r="AO501" s="262">
        <v>4.6530000000000002E-2</v>
      </c>
      <c r="AP501" s="262">
        <v>4.6530000000000002E-2</v>
      </c>
      <c r="AQ501" s="262">
        <v>7.238E-2</v>
      </c>
      <c r="AR501" s="262">
        <v>6.3450000000000006E-2</v>
      </c>
      <c r="AS501" s="262">
        <v>7.5670000000000001E-2</v>
      </c>
      <c r="AT501" s="262">
        <v>4.2770000000000002E-2</v>
      </c>
      <c r="AU501" s="262">
        <v>5.0760000000000007E-2</v>
      </c>
      <c r="AV501" s="262">
        <v>3.1490000000000004E-2</v>
      </c>
      <c r="AW501" s="262">
        <v>5.2640000000000006E-2</v>
      </c>
      <c r="AX501" s="262">
        <v>4.512E-2</v>
      </c>
      <c r="AY501" s="262">
        <v>3.5250000000000004E-2</v>
      </c>
      <c r="AZ501" s="262">
        <v>4.6530000000000002E-2</v>
      </c>
      <c r="BA501" s="262">
        <v>3.1960000000000002E-2</v>
      </c>
      <c r="BB501" s="262">
        <v>2.4910000000000002E-2</v>
      </c>
      <c r="BC501" s="262">
        <v>2.5380000000000003E-2</v>
      </c>
      <c r="BD501" s="262">
        <v>2.5380000000000003E-2</v>
      </c>
      <c r="BE501" s="262">
        <v>2.5380000000000003E-2</v>
      </c>
      <c r="BF501" s="262">
        <v>4.7E-2</v>
      </c>
      <c r="BG501" s="262">
        <v>4.7E-2</v>
      </c>
      <c r="BH501" s="262">
        <v>4.7E-2</v>
      </c>
      <c r="BI501" s="262">
        <v>4.3710000000000006E-2</v>
      </c>
      <c r="BJ501" s="262">
        <v>8.2720000000000002E-2</v>
      </c>
      <c r="BK501" s="262">
        <v>3.7600000000000001E-2</v>
      </c>
      <c r="BL501" s="262">
        <v>5.2170000000000008E-2</v>
      </c>
      <c r="BM501" s="262">
        <v>5.7340000000000002E-2</v>
      </c>
      <c r="BN501" s="262">
        <v>4.9350000000000005E-2</v>
      </c>
      <c r="BO501" s="262">
        <v>4.2770000000000002E-2</v>
      </c>
      <c r="BP501" s="262">
        <v>4.3240000000000001E-2</v>
      </c>
    </row>
    <row r="502" spans="2:68" x14ac:dyDescent="0.25">
      <c r="B502" s="261"/>
      <c r="C502" t="s">
        <v>905</v>
      </c>
      <c r="D502" s="255">
        <f t="shared" si="45"/>
        <v>7.266465870574125E-2</v>
      </c>
      <c r="E502" s="260">
        <f t="shared" si="43"/>
        <v>1393.4901600000001</v>
      </c>
      <c r="F502" s="255">
        <f t="shared" si="46"/>
        <v>7.3131537622620257E-2</v>
      </c>
      <c r="G502" s="260">
        <f t="shared" si="44"/>
        <v>3784944.6691199983</v>
      </c>
      <c r="H502" s="255">
        <f t="shared" si="47"/>
        <v>-0.11728497362212868</v>
      </c>
      <c r="I502" s="260">
        <f t="shared" si="48"/>
        <v>99.361590181122352</v>
      </c>
      <c r="J502" s="262">
        <v>0</v>
      </c>
      <c r="K502" s="262">
        <v>0.27215999999999996</v>
      </c>
      <c r="L502" s="262">
        <v>0.11663999999999999</v>
      </c>
      <c r="M502" s="262">
        <v>6.767999999999999E-2</v>
      </c>
      <c r="N502" s="262">
        <v>8.1359999999999988E-2</v>
      </c>
      <c r="O502" s="262">
        <v>8.7839999999999988E-2</v>
      </c>
      <c r="P502" s="262">
        <v>8.1359999999999988E-2</v>
      </c>
      <c r="Q502" s="262">
        <v>8.1359999999999988E-2</v>
      </c>
      <c r="R502" s="262">
        <v>0.11231999999999999</v>
      </c>
      <c r="S502" s="262">
        <v>6.767999999999999E-2</v>
      </c>
      <c r="T502" s="262">
        <v>7.1999999999999995E-2</v>
      </c>
      <c r="U502" s="262">
        <v>5.3999999999999992E-2</v>
      </c>
      <c r="V502" s="262">
        <v>6.767999999999999E-2</v>
      </c>
      <c r="W502" s="262">
        <v>0.13823999999999997</v>
      </c>
      <c r="X502" s="262">
        <v>0.11448</v>
      </c>
      <c r="Y502" s="262">
        <v>6.2640000000000001E-2</v>
      </c>
      <c r="Z502" s="262">
        <v>5.9759999999999994E-2</v>
      </c>
      <c r="AA502" s="262">
        <v>9.7919999999999993E-2</v>
      </c>
      <c r="AB502" s="262">
        <v>0.10367999999999999</v>
      </c>
      <c r="AC502" s="262">
        <v>9.7919999999999993E-2</v>
      </c>
      <c r="AD502" s="262">
        <v>5.4719999999999998E-2</v>
      </c>
      <c r="AE502" s="262">
        <v>4.4639999999999999E-2</v>
      </c>
      <c r="AF502" s="262">
        <v>5.2559999999999996E-2</v>
      </c>
      <c r="AG502" s="262">
        <v>9.2159999999999992E-2</v>
      </c>
      <c r="AH502" s="262">
        <v>0.11015999999999999</v>
      </c>
      <c r="AI502" s="262">
        <v>9.2159999999999992E-2</v>
      </c>
      <c r="AJ502" s="262">
        <v>7.0559999999999998E-2</v>
      </c>
      <c r="AK502" s="262">
        <v>7.1279999999999996E-2</v>
      </c>
      <c r="AL502" s="262">
        <v>7.1279999999999996E-2</v>
      </c>
      <c r="AM502" s="262">
        <v>5.6159999999999995E-2</v>
      </c>
      <c r="AN502" s="262">
        <v>5.6159999999999995E-2</v>
      </c>
      <c r="AO502" s="262">
        <v>7.4880000000000002E-2</v>
      </c>
      <c r="AP502" s="262">
        <v>7.4880000000000002E-2</v>
      </c>
      <c r="AQ502" s="262">
        <v>7.1999999999999995E-2</v>
      </c>
      <c r="AR502" s="262">
        <v>0.12887999999999999</v>
      </c>
      <c r="AS502" s="262">
        <v>8.2079999999999986E-2</v>
      </c>
      <c r="AT502" s="262">
        <v>5.1839999999999997E-2</v>
      </c>
      <c r="AU502" s="262">
        <v>7.415999999999999E-2</v>
      </c>
      <c r="AV502" s="262">
        <v>4.6800000000000001E-2</v>
      </c>
      <c r="AW502" s="262">
        <v>8.2079999999999986E-2</v>
      </c>
      <c r="AX502" s="262">
        <v>6.1919999999999996E-2</v>
      </c>
      <c r="AY502" s="262">
        <v>6.9119999999999987E-2</v>
      </c>
      <c r="AZ502" s="262">
        <v>7.1279999999999996E-2</v>
      </c>
      <c r="BA502" s="262">
        <v>5.688E-2</v>
      </c>
      <c r="BB502" s="262">
        <v>3.6719999999999996E-2</v>
      </c>
      <c r="BC502" s="262">
        <v>4.1039999999999993E-2</v>
      </c>
      <c r="BD502" s="262">
        <v>3.0959999999999998E-2</v>
      </c>
      <c r="BE502" s="262">
        <v>5.0399999999999993E-2</v>
      </c>
      <c r="BF502" s="262">
        <v>6.767999999999999E-2</v>
      </c>
      <c r="BG502" s="262">
        <v>6.767999999999999E-2</v>
      </c>
      <c r="BH502" s="262">
        <v>6.6959999999999992E-2</v>
      </c>
      <c r="BI502" s="262">
        <v>5.3279999999999994E-2</v>
      </c>
      <c r="BJ502" s="262">
        <v>0.10367999999999999</v>
      </c>
      <c r="BK502" s="262">
        <v>9.7919999999999993E-2</v>
      </c>
      <c r="BL502" s="262">
        <v>8.8559999999999986E-2</v>
      </c>
      <c r="BM502" s="262">
        <v>7.7759999999999996E-2</v>
      </c>
      <c r="BN502" s="262">
        <v>6.1199999999999991E-2</v>
      </c>
      <c r="BO502" s="262">
        <v>4.9679999999999995E-2</v>
      </c>
      <c r="BP502" s="262">
        <v>4.6079999999999996E-2</v>
      </c>
    </row>
    <row r="503" spans="2:68" x14ac:dyDescent="0.25">
      <c r="B503" s="261"/>
      <c r="C503" t="s">
        <v>906</v>
      </c>
      <c r="D503" s="255">
        <f t="shared" si="45"/>
        <v>0.15766437346821713</v>
      </c>
      <c r="E503" s="260">
        <f t="shared" si="43"/>
        <v>3023.5296899999998</v>
      </c>
      <c r="F503" s="255">
        <f t="shared" si="46"/>
        <v>0.1625757245435733</v>
      </c>
      <c r="G503" s="260">
        <f t="shared" si="44"/>
        <v>8414155.3964699991</v>
      </c>
      <c r="H503" s="255">
        <f t="shared" si="47"/>
        <v>-3.9984321916074234E-2</v>
      </c>
      <c r="I503" s="260">
        <f t="shared" si="48"/>
        <v>96.979037867341717</v>
      </c>
      <c r="J503" s="262">
        <v>0</v>
      </c>
      <c r="K503" s="262">
        <v>0.28301999999999999</v>
      </c>
      <c r="L503" s="262">
        <v>0.28301999999999999</v>
      </c>
      <c r="M503" s="262">
        <v>0.15423000000000001</v>
      </c>
      <c r="N503" s="262">
        <v>0.19397999999999999</v>
      </c>
      <c r="O503" s="262">
        <v>0.21783000000000002</v>
      </c>
      <c r="P503" s="262">
        <v>0.19397999999999999</v>
      </c>
      <c r="Q503" s="262">
        <v>0.19397999999999999</v>
      </c>
      <c r="R503" s="262">
        <v>0.25122</v>
      </c>
      <c r="S503" s="262">
        <v>0.18125999999999998</v>
      </c>
      <c r="T503" s="262">
        <v>0.18443999999999999</v>
      </c>
      <c r="U503" s="262">
        <v>0.16377</v>
      </c>
      <c r="V503" s="262">
        <v>0.17649000000000001</v>
      </c>
      <c r="W503" s="262">
        <v>0.25122</v>
      </c>
      <c r="X503" s="262">
        <v>0.25758000000000003</v>
      </c>
      <c r="Y503" s="262">
        <v>0.20352000000000001</v>
      </c>
      <c r="Z503" s="262">
        <v>0.12084</v>
      </c>
      <c r="AA503" s="262">
        <v>0.23055</v>
      </c>
      <c r="AB503" s="262">
        <v>0.20352000000000001</v>
      </c>
      <c r="AC503" s="262">
        <v>0.20670000000000002</v>
      </c>
      <c r="AD503" s="262">
        <v>0.15104999999999999</v>
      </c>
      <c r="AE503" s="262">
        <v>0.15104999999999999</v>
      </c>
      <c r="AF503" s="262">
        <v>0.15104999999999999</v>
      </c>
      <c r="AG503" s="262">
        <v>0.16854000000000002</v>
      </c>
      <c r="AH503" s="262">
        <v>0.11606999999999999</v>
      </c>
      <c r="AI503" s="262">
        <v>0.19397999999999999</v>
      </c>
      <c r="AJ503" s="262">
        <v>0.16059000000000001</v>
      </c>
      <c r="AK503" s="262">
        <v>0.13992000000000002</v>
      </c>
      <c r="AL503" s="262">
        <v>0.159</v>
      </c>
      <c r="AM503" s="262">
        <v>0.13674</v>
      </c>
      <c r="AN503" s="262">
        <v>5.2470000000000003E-2</v>
      </c>
      <c r="AO503" s="262">
        <v>0.17013</v>
      </c>
      <c r="AP503" s="262">
        <v>0.16536000000000001</v>
      </c>
      <c r="AQ503" s="262">
        <v>0.16854000000000002</v>
      </c>
      <c r="AR503" s="262">
        <v>0.16854000000000002</v>
      </c>
      <c r="AS503" s="262">
        <v>0.18761999999999998</v>
      </c>
      <c r="AT503" s="262">
        <v>0.1431</v>
      </c>
      <c r="AU503" s="262">
        <v>0.15423000000000001</v>
      </c>
      <c r="AV503" s="262">
        <v>0.1431</v>
      </c>
      <c r="AW503" s="262">
        <v>0.1431</v>
      </c>
      <c r="AX503" s="262">
        <v>0.13833000000000001</v>
      </c>
      <c r="AY503" s="262">
        <v>0.13674</v>
      </c>
      <c r="AZ503" s="262">
        <v>0.14151</v>
      </c>
      <c r="BA503" s="262">
        <v>0.11606999999999999</v>
      </c>
      <c r="BB503" s="262">
        <v>6.6779999999999992E-2</v>
      </c>
      <c r="BC503" s="262">
        <v>9.8580000000000001E-2</v>
      </c>
      <c r="BD503" s="262">
        <v>0.10017000000000001</v>
      </c>
      <c r="BE503" s="262">
        <v>0.10017000000000001</v>
      </c>
      <c r="BF503" s="262">
        <v>0.1431</v>
      </c>
      <c r="BG503" s="262">
        <v>0.1431</v>
      </c>
      <c r="BH503" s="262">
        <v>0.1431</v>
      </c>
      <c r="BI503" s="262">
        <v>0.12084</v>
      </c>
      <c r="BJ503" s="262">
        <v>0.18603</v>
      </c>
      <c r="BK503" s="262">
        <v>0.18603</v>
      </c>
      <c r="BL503" s="262">
        <v>0.1113</v>
      </c>
      <c r="BM503" s="262">
        <v>0.16377</v>
      </c>
      <c r="BN503" s="262">
        <v>0.10812000000000001</v>
      </c>
      <c r="BO503" s="262">
        <v>0.1113</v>
      </c>
      <c r="BP503" s="262">
        <v>0.11448</v>
      </c>
    </row>
    <row r="504" spans="2:68" x14ac:dyDescent="0.25">
      <c r="B504" t="s">
        <v>909</v>
      </c>
      <c r="C504" s="261" t="s">
        <v>854</v>
      </c>
      <c r="D504" s="255">
        <f t="shared" si="45"/>
        <v>0.23090443760755067</v>
      </c>
      <c r="E504" s="260">
        <f t="shared" si="43"/>
        <v>4428.0543999999991</v>
      </c>
      <c r="F504" s="255">
        <f t="shared" si="46"/>
        <v>0.23918580774993098</v>
      </c>
      <c r="G504" s="260">
        <f t="shared" si="44"/>
        <v>12379133.235840002</v>
      </c>
      <c r="H504" s="255">
        <f t="shared" si="47"/>
        <v>-0.13972145608894659</v>
      </c>
      <c r="I504" s="260">
        <f t="shared" si="48"/>
        <v>96.53768330977293</v>
      </c>
      <c r="J504" s="262">
        <v>0.30912000000000001</v>
      </c>
      <c r="K504" s="262">
        <v>0.35168000000000005</v>
      </c>
      <c r="L504" s="262">
        <v>0.30912000000000001</v>
      </c>
      <c r="M504" s="262">
        <v>0.28000000000000003</v>
      </c>
      <c r="N504" s="262">
        <v>0.31359999999999999</v>
      </c>
      <c r="O504" s="262">
        <v>0.34048</v>
      </c>
      <c r="P504" s="262">
        <v>0.31584000000000001</v>
      </c>
      <c r="Q504" s="262">
        <v>0.31584000000000001</v>
      </c>
      <c r="R504" s="262">
        <v>0.37184</v>
      </c>
      <c r="S504" s="262">
        <v>0.26879999999999998</v>
      </c>
      <c r="T504" s="262">
        <v>0.24640000000000004</v>
      </c>
      <c r="U504" s="262">
        <v>0.20832000000000001</v>
      </c>
      <c r="V504" s="262">
        <v>0.22848000000000002</v>
      </c>
      <c r="W504" s="262">
        <v>0.32479999999999998</v>
      </c>
      <c r="X504" s="262">
        <v>0.32479999999999998</v>
      </c>
      <c r="Y504" s="262">
        <v>0.37856000000000001</v>
      </c>
      <c r="Z504" s="262">
        <v>0.32479999999999998</v>
      </c>
      <c r="AA504" s="262">
        <v>0.35616000000000003</v>
      </c>
      <c r="AB504" s="262">
        <v>0.31135999999999997</v>
      </c>
      <c r="AC504" s="262">
        <v>0.25311999999999996</v>
      </c>
      <c r="AD504" s="262">
        <v>0.23072000000000001</v>
      </c>
      <c r="AE504" s="262">
        <v>0.25088000000000005</v>
      </c>
      <c r="AF504" s="262">
        <v>0.22176000000000001</v>
      </c>
      <c r="AG504" s="262">
        <v>0.27104</v>
      </c>
      <c r="AH504" s="262">
        <v>0.2576</v>
      </c>
      <c r="AI504" s="262">
        <v>0.2576</v>
      </c>
      <c r="AJ504" s="262">
        <v>0.22624</v>
      </c>
      <c r="AK504" s="262">
        <v>0.24416000000000002</v>
      </c>
      <c r="AL504" s="262">
        <v>0.27776000000000001</v>
      </c>
      <c r="AM504" s="262">
        <v>0.17696000000000001</v>
      </c>
      <c r="AN504" s="262">
        <v>0.14560000000000001</v>
      </c>
      <c r="AO504" s="262">
        <v>0.25088000000000005</v>
      </c>
      <c r="AP504" s="262">
        <v>0.25983999999999996</v>
      </c>
      <c r="AQ504" s="262">
        <v>0.28223999999999999</v>
      </c>
      <c r="AR504" s="262">
        <v>0.26432</v>
      </c>
      <c r="AS504" s="262">
        <v>0.26656000000000002</v>
      </c>
      <c r="AT504" s="262">
        <v>0.24416000000000002</v>
      </c>
      <c r="AU504" s="262">
        <v>0.20608000000000001</v>
      </c>
      <c r="AV504" s="262">
        <v>0.20832000000000001</v>
      </c>
      <c r="AW504" s="262">
        <v>0.17247999999999999</v>
      </c>
      <c r="AX504" s="262">
        <v>0.19039999999999999</v>
      </c>
      <c r="AY504" s="262">
        <v>0.19712000000000002</v>
      </c>
      <c r="AZ504" s="262">
        <v>0.19264000000000001</v>
      </c>
      <c r="BA504" s="262">
        <v>0.18815999999999999</v>
      </c>
      <c r="BB504" s="262">
        <v>0.1008</v>
      </c>
      <c r="BC504" s="262">
        <v>9.4079999999999997E-2</v>
      </c>
      <c r="BD504" s="262">
        <v>0.15679999999999999</v>
      </c>
      <c r="BE504" s="262">
        <v>0.14112</v>
      </c>
      <c r="BF504" s="262">
        <v>0.19936000000000001</v>
      </c>
      <c r="BG504" s="262">
        <v>0.22176000000000001</v>
      </c>
      <c r="BH504" s="262">
        <v>0.2016</v>
      </c>
      <c r="BI504" s="262">
        <v>0.18144000000000002</v>
      </c>
      <c r="BJ504" s="262">
        <v>0.18144000000000002</v>
      </c>
      <c r="BK504" s="262">
        <v>0.18144000000000002</v>
      </c>
      <c r="BL504" s="262">
        <v>0.17472000000000001</v>
      </c>
      <c r="BM504" s="262">
        <v>0.18144000000000002</v>
      </c>
      <c r="BN504" s="262">
        <v>0.15679999999999999</v>
      </c>
      <c r="BO504" s="262">
        <v>0.15679999999999999</v>
      </c>
      <c r="BP504" s="262">
        <v>0.14560000000000001</v>
      </c>
    </row>
    <row r="505" spans="2:68" x14ac:dyDescent="0.25">
      <c r="B505" s="261" t="s">
        <v>910</v>
      </c>
      <c r="C505" s="261" t="s">
        <v>911</v>
      </c>
      <c r="D505" s="255">
        <f t="shared" si="45"/>
        <v>0.14036370965218753</v>
      </c>
      <c r="E505" s="260">
        <f t="shared" si="43"/>
        <v>2691.75486</v>
      </c>
      <c r="F505" s="255">
        <f t="shared" si="46"/>
        <v>0.13762707003379365</v>
      </c>
      <c r="G505" s="260">
        <f t="shared" si="44"/>
        <v>7122930.2977200011</v>
      </c>
      <c r="H505" s="255">
        <f t="shared" si="47"/>
        <v>0.17964944700037999</v>
      </c>
      <c r="I505" s="260">
        <f t="shared" si="48"/>
        <v>101.98844574524612</v>
      </c>
      <c r="J505" s="262">
        <v>0</v>
      </c>
      <c r="K505" s="262">
        <v>7.3140000000000011E-2</v>
      </c>
      <c r="L505" s="262">
        <v>0.1173</v>
      </c>
      <c r="M505" s="262">
        <v>0.12972</v>
      </c>
      <c r="N505" s="262">
        <v>0.11040000000000001</v>
      </c>
      <c r="O505" s="262">
        <v>0.15318000000000004</v>
      </c>
      <c r="P505" s="262">
        <v>0.12834000000000001</v>
      </c>
      <c r="Q505" s="262">
        <v>0.10902000000000002</v>
      </c>
      <c r="R505" s="262">
        <v>0.12834000000000001</v>
      </c>
      <c r="S505" s="262">
        <v>0.10764000000000001</v>
      </c>
      <c r="T505" s="262">
        <v>0.14214000000000002</v>
      </c>
      <c r="U505" s="262">
        <v>0.11454</v>
      </c>
      <c r="V505" s="262">
        <v>0.12696000000000002</v>
      </c>
      <c r="W505" s="262">
        <v>0.12834000000000001</v>
      </c>
      <c r="X505" s="262">
        <v>0.13662000000000002</v>
      </c>
      <c r="Y505" s="262">
        <v>9.2460000000000014E-2</v>
      </c>
      <c r="Z505" s="262">
        <v>0.15456000000000003</v>
      </c>
      <c r="AA505" s="262">
        <v>0.14352000000000001</v>
      </c>
      <c r="AB505" s="262">
        <v>0.14766000000000001</v>
      </c>
      <c r="AC505" s="262">
        <v>0.14352000000000001</v>
      </c>
      <c r="AD505" s="262">
        <v>0.10488000000000001</v>
      </c>
      <c r="AE505" s="262">
        <v>9.3840000000000021E-2</v>
      </c>
      <c r="AF505" s="262">
        <v>0.10488000000000001</v>
      </c>
      <c r="AG505" s="262">
        <v>0.17388000000000001</v>
      </c>
      <c r="AH505" s="262">
        <v>0.16836000000000001</v>
      </c>
      <c r="AI505" s="262">
        <v>0.12834000000000001</v>
      </c>
      <c r="AJ505" s="262">
        <v>0.14076000000000002</v>
      </c>
      <c r="AK505" s="262">
        <v>0.13109999999999999</v>
      </c>
      <c r="AL505" s="262">
        <v>0.16145999999999999</v>
      </c>
      <c r="AM505" s="262">
        <v>8.832000000000001E-2</v>
      </c>
      <c r="AN505" s="262">
        <v>8.9700000000000016E-2</v>
      </c>
      <c r="AO505" s="262">
        <v>0.15456000000000003</v>
      </c>
      <c r="AP505" s="262">
        <v>0.15318000000000004</v>
      </c>
      <c r="AQ505" s="262">
        <v>0.24012000000000003</v>
      </c>
      <c r="AR505" s="262">
        <v>0.26772000000000001</v>
      </c>
      <c r="AS505" s="262">
        <v>0.19044</v>
      </c>
      <c r="AT505" s="262">
        <v>0.14352000000000001</v>
      </c>
      <c r="AU505" s="262">
        <v>0.14352000000000001</v>
      </c>
      <c r="AV505" s="262">
        <v>0.14352000000000001</v>
      </c>
      <c r="AW505" s="262">
        <v>0.16145999999999999</v>
      </c>
      <c r="AX505" s="262">
        <v>0.13248000000000001</v>
      </c>
      <c r="AY505" s="262">
        <v>0.17250000000000001</v>
      </c>
      <c r="AZ505" s="262">
        <v>0.15042000000000003</v>
      </c>
      <c r="BA505" s="262">
        <v>0.16284000000000001</v>
      </c>
      <c r="BB505" s="262">
        <v>0.10626000000000001</v>
      </c>
      <c r="BC505" s="262">
        <v>9.1080000000000008E-2</v>
      </c>
      <c r="BD505" s="262">
        <v>0.10626000000000001</v>
      </c>
      <c r="BE505" s="262">
        <v>9.9360000000000004E-2</v>
      </c>
      <c r="BF505" s="262">
        <v>0.14076000000000002</v>
      </c>
      <c r="BG505" s="262">
        <v>0.14628000000000002</v>
      </c>
      <c r="BH505" s="262">
        <v>0.14490000000000003</v>
      </c>
      <c r="BI505" s="262">
        <v>0.18078000000000002</v>
      </c>
      <c r="BJ505" s="262">
        <v>0.14628000000000002</v>
      </c>
      <c r="BK505" s="262">
        <v>0.13800000000000001</v>
      </c>
      <c r="BL505" s="262">
        <v>8.5560000000000011E-2</v>
      </c>
      <c r="BM505" s="262">
        <v>0.14628000000000002</v>
      </c>
      <c r="BN505" s="262">
        <v>0.14352000000000001</v>
      </c>
      <c r="BO505" s="262">
        <v>0.14352000000000001</v>
      </c>
      <c r="BP505" s="262">
        <v>0.13386000000000001</v>
      </c>
    </row>
    <row r="506" spans="2:68" x14ac:dyDescent="0.25">
      <c r="B506" s="261"/>
      <c r="C506" s="261" t="s">
        <v>760</v>
      </c>
      <c r="D506" s="255">
        <f t="shared" si="45"/>
        <v>2.9756566720550652E-2</v>
      </c>
      <c r="E506" s="260">
        <f t="shared" si="43"/>
        <v>570.64167999999984</v>
      </c>
      <c r="F506" s="255">
        <f t="shared" si="46"/>
        <v>2.7755703496260282E-2</v>
      </c>
      <c r="G506" s="260">
        <f t="shared" si="44"/>
        <v>1436504.7611599998</v>
      </c>
      <c r="H506" s="255">
        <f t="shared" si="47"/>
        <v>0.26347146701316099</v>
      </c>
      <c r="I506" s="260">
        <f t="shared" si="48"/>
        <v>107.20883628318036</v>
      </c>
      <c r="J506" s="262">
        <v>0</v>
      </c>
      <c r="K506" s="262">
        <v>1.0359999999999999E-2</v>
      </c>
      <c r="L506" s="262">
        <v>1.0359999999999999E-2</v>
      </c>
      <c r="M506" s="262">
        <v>1.736E-2</v>
      </c>
      <c r="N506" s="262">
        <v>2.436E-2</v>
      </c>
      <c r="O506" s="262">
        <v>4.564E-2</v>
      </c>
      <c r="P506" s="262">
        <v>1.9040000000000001E-2</v>
      </c>
      <c r="Q506" s="262">
        <v>1.5959999999999998E-2</v>
      </c>
      <c r="R506" s="262">
        <v>2.8000000000000001E-2</v>
      </c>
      <c r="S506" s="262">
        <v>2.3519999999999999E-2</v>
      </c>
      <c r="T506" s="262">
        <v>2.5480000000000003E-2</v>
      </c>
      <c r="U506" s="262">
        <v>1.064E-2</v>
      </c>
      <c r="V506" s="262">
        <v>2.2959999999999998E-2</v>
      </c>
      <c r="W506" s="262">
        <v>3.5560000000000001E-2</v>
      </c>
      <c r="X506" s="262">
        <v>3.5560000000000001E-2</v>
      </c>
      <c r="Y506" s="262">
        <v>2.4080000000000001E-2</v>
      </c>
      <c r="Z506" s="262">
        <v>3.2759999999999997E-2</v>
      </c>
      <c r="AA506" s="262">
        <v>4.2560000000000001E-2</v>
      </c>
      <c r="AB506" s="262">
        <v>4.8160000000000001E-2</v>
      </c>
      <c r="AC506" s="262">
        <v>2.912E-2</v>
      </c>
      <c r="AD506" s="262">
        <v>2.7439999999999999E-2</v>
      </c>
      <c r="AE506" s="262">
        <v>2.7439999999999999E-2</v>
      </c>
      <c r="AF506" s="262">
        <v>2.7439999999999999E-2</v>
      </c>
      <c r="AG506" s="262">
        <v>2.2400000000000003E-2</v>
      </c>
      <c r="AH506" s="262">
        <v>1.7639999999999999E-2</v>
      </c>
      <c r="AI506" s="262">
        <v>2.2120000000000001E-2</v>
      </c>
      <c r="AJ506" s="262">
        <v>2.8840000000000001E-2</v>
      </c>
      <c r="AK506" s="262">
        <v>4.3960000000000006E-2</v>
      </c>
      <c r="AL506" s="262">
        <v>2.3799999999999998E-2</v>
      </c>
      <c r="AM506" s="262">
        <v>3.0520000000000002E-2</v>
      </c>
      <c r="AN506" s="262">
        <v>4.5080000000000002E-2</v>
      </c>
      <c r="AO506" s="262">
        <v>3.4439999999999998E-2</v>
      </c>
      <c r="AP506" s="262">
        <v>2.8560000000000002E-2</v>
      </c>
      <c r="AQ506" s="262">
        <v>2.7720000000000002E-2</v>
      </c>
      <c r="AR506" s="262">
        <v>4.7879999999999999E-2</v>
      </c>
      <c r="AS506" s="262">
        <v>2.7720000000000002E-2</v>
      </c>
      <c r="AT506" s="262">
        <v>5.2360000000000004E-2</v>
      </c>
      <c r="AU506" s="262">
        <v>3.4720000000000001E-2</v>
      </c>
      <c r="AV506" s="262">
        <v>2.436E-2</v>
      </c>
      <c r="AW506" s="262">
        <v>3.388E-2</v>
      </c>
      <c r="AX506" s="262">
        <v>1.6799999999999999E-2</v>
      </c>
      <c r="AY506" s="262">
        <v>5.6000000000000001E-2</v>
      </c>
      <c r="AZ506" s="262">
        <v>2.7720000000000002E-2</v>
      </c>
      <c r="BA506" s="262">
        <v>2.2400000000000003E-2</v>
      </c>
      <c r="BB506" s="262">
        <v>1.6239999999999997E-2</v>
      </c>
      <c r="BC506" s="262">
        <v>2.2959999999999998E-2</v>
      </c>
      <c r="BD506" s="262">
        <v>2.1559999999999999E-2</v>
      </c>
      <c r="BE506" s="262">
        <v>2.8840000000000001E-2</v>
      </c>
      <c r="BF506" s="262">
        <v>3.0240000000000003E-2</v>
      </c>
      <c r="BG506" s="262">
        <v>3.304E-2</v>
      </c>
      <c r="BH506" s="262">
        <v>3.6680000000000004E-2</v>
      </c>
      <c r="BI506" s="262">
        <v>1.7080000000000001E-2</v>
      </c>
      <c r="BJ506" s="262">
        <v>2.6040000000000001E-2</v>
      </c>
      <c r="BK506" s="262">
        <v>2.6040000000000001E-2</v>
      </c>
      <c r="BL506" s="262">
        <v>2.8000000000000001E-2</v>
      </c>
      <c r="BM506" s="262">
        <v>2.436E-2</v>
      </c>
      <c r="BN506" s="262">
        <v>1.8760000000000002E-2</v>
      </c>
      <c r="BO506" s="262">
        <v>1.8760000000000002E-2</v>
      </c>
      <c r="BP506" s="262">
        <v>1.316E-2</v>
      </c>
    </row>
    <row r="507" spans="2:68" x14ac:dyDescent="0.25">
      <c r="B507" s="261"/>
      <c r="C507" s="261" t="s">
        <v>912</v>
      </c>
      <c r="D507" s="255">
        <f t="shared" si="45"/>
        <v>0.14014710330082913</v>
      </c>
      <c r="E507" s="260">
        <f t="shared" si="43"/>
        <v>2687.6010000000001</v>
      </c>
      <c r="F507" s="255">
        <f t="shared" si="46"/>
        <v>0.15375622018266724</v>
      </c>
      <c r="G507" s="260">
        <f t="shared" si="44"/>
        <v>7957699.3024199978</v>
      </c>
      <c r="H507" s="255">
        <f t="shared" si="47"/>
        <v>-0.19799172064816165</v>
      </c>
      <c r="I507" s="260">
        <f t="shared" si="48"/>
        <v>91.148899949758103</v>
      </c>
      <c r="J507" s="262">
        <v>0</v>
      </c>
      <c r="K507" s="262">
        <v>0.28370999999999996</v>
      </c>
      <c r="L507" s="262">
        <v>0.23960999999999996</v>
      </c>
      <c r="M507" s="262">
        <v>0.23372999999999999</v>
      </c>
      <c r="N507" s="262">
        <v>0.24695999999999999</v>
      </c>
      <c r="O507" s="262">
        <v>0.23960999999999996</v>
      </c>
      <c r="P507" s="262">
        <v>0.23960999999999996</v>
      </c>
      <c r="Q507" s="262">
        <v>0.27635999999999999</v>
      </c>
      <c r="R507" s="262">
        <v>0.23960999999999996</v>
      </c>
      <c r="S507" s="262">
        <v>0.19992000000000001</v>
      </c>
      <c r="T507" s="262">
        <v>0.18228</v>
      </c>
      <c r="U507" s="262">
        <v>0.19992000000000001</v>
      </c>
      <c r="V507" s="262">
        <v>0.20579999999999998</v>
      </c>
      <c r="W507" s="262">
        <v>0.24548999999999999</v>
      </c>
      <c r="X507" s="262">
        <v>0.26754</v>
      </c>
      <c r="Y507" s="262">
        <v>0.24548999999999999</v>
      </c>
      <c r="Z507" s="262">
        <v>0.24548999999999999</v>
      </c>
      <c r="AA507" s="262">
        <v>0.19697999999999999</v>
      </c>
      <c r="AB507" s="262">
        <v>0.21608999999999998</v>
      </c>
      <c r="AC507" s="262">
        <v>0.21608999999999998</v>
      </c>
      <c r="AD507" s="262">
        <v>0.16170000000000001</v>
      </c>
      <c r="AE507" s="262">
        <v>0.20432999999999998</v>
      </c>
      <c r="AF507" s="262">
        <v>0.15287999999999999</v>
      </c>
      <c r="AG507" s="262">
        <v>0.18668999999999999</v>
      </c>
      <c r="AH507" s="262">
        <v>0.17492999999999997</v>
      </c>
      <c r="AI507" s="262">
        <v>0.17492999999999997</v>
      </c>
      <c r="AJ507" s="262">
        <v>0.12642</v>
      </c>
      <c r="AK507" s="262">
        <v>0.13671</v>
      </c>
      <c r="AL507" s="262">
        <v>0.13671</v>
      </c>
      <c r="AM507" s="262">
        <v>0.15287999999999999</v>
      </c>
      <c r="AN507" s="262">
        <v>0.12200999999999999</v>
      </c>
      <c r="AO507" s="262">
        <v>0.15287999999999999</v>
      </c>
      <c r="AP507" s="262">
        <v>0.15287999999999999</v>
      </c>
      <c r="AQ507" s="262">
        <v>0.19403999999999999</v>
      </c>
      <c r="AR507" s="262">
        <v>0.14405999999999999</v>
      </c>
      <c r="AS507" s="262">
        <v>0.14405999999999999</v>
      </c>
      <c r="AT507" s="262">
        <v>0.10730999999999999</v>
      </c>
      <c r="AU507" s="262">
        <v>0.11319</v>
      </c>
      <c r="AV507" s="262">
        <v>0.10730999999999999</v>
      </c>
      <c r="AW507" s="262">
        <v>0.11466</v>
      </c>
      <c r="AX507" s="262">
        <v>9.1139999999999999E-2</v>
      </c>
      <c r="AY507" s="262">
        <v>9.5549999999999996E-2</v>
      </c>
      <c r="AZ507" s="262">
        <v>9.1139999999999999E-2</v>
      </c>
      <c r="BA507" s="262">
        <v>7.7909999999999993E-2</v>
      </c>
      <c r="BB507" s="262">
        <v>5.8799999999999998E-2</v>
      </c>
      <c r="BC507" s="262">
        <v>5.586E-2</v>
      </c>
      <c r="BD507" s="262">
        <v>7.0559999999999998E-2</v>
      </c>
      <c r="BE507" s="262">
        <v>5.586E-2</v>
      </c>
      <c r="BF507" s="262">
        <v>0.1323</v>
      </c>
      <c r="BG507" s="262">
        <v>0.11466</v>
      </c>
      <c r="BH507" s="262">
        <v>7.3499999999999996E-2</v>
      </c>
      <c r="BI507" s="262">
        <v>5.4389999999999994E-2</v>
      </c>
      <c r="BJ507" s="262">
        <v>0.16023000000000001</v>
      </c>
      <c r="BK507" s="262">
        <v>8.8199999999999987E-2</v>
      </c>
      <c r="BL507" s="262">
        <v>4.8509999999999998E-2</v>
      </c>
      <c r="BM507" s="262">
        <v>7.2029999999999997E-2</v>
      </c>
      <c r="BN507" s="262">
        <v>7.7909999999999993E-2</v>
      </c>
      <c r="BO507" s="262">
        <v>7.7909999999999993E-2</v>
      </c>
      <c r="BP507" s="262">
        <v>7.3499999999999996E-2</v>
      </c>
    </row>
    <row r="508" spans="2:68" x14ac:dyDescent="0.25">
      <c r="B508" s="261"/>
      <c r="C508" s="261" t="s">
        <v>737</v>
      </c>
      <c r="D508" s="255">
        <f t="shared" si="45"/>
        <v>8.2344660791573251E-2</v>
      </c>
      <c r="E508" s="260">
        <f t="shared" si="43"/>
        <v>1579.1235600000002</v>
      </c>
      <c r="F508" s="255">
        <f t="shared" si="46"/>
        <v>8.4999876140994288E-2</v>
      </c>
      <c r="G508" s="260">
        <f t="shared" si="44"/>
        <v>4399194.0896400018</v>
      </c>
      <c r="H508" s="255">
        <f t="shared" si="47"/>
        <v>-6.0760840781325688E-2</v>
      </c>
      <c r="I508" s="260">
        <f t="shared" si="48"/>
        <v>96.876212684102413</v>
      </c>
      <c r="J508" s="262">
        <v>0</v>
      </c>
      <c r="K508" s="262">
        <v>6.9720000000000004E-2</v>
      </c>
      <c r="L508" s="262">
        <v>0.13608000000000001</v>
      </c>
      <c r="M508" s="262">
        <v>8.3159999999999998E-2</v>
      </c>
      <c r="N508" s="262">
        <v>8.8200000000000014E-2</v>
      </c>
      <c r="O508" s="262">
        <v>0.1176</v>
      </c>
      <c r="P508" s="262">
        <v>8.9040000000000008E-2</v>
      </c>
      <c r="Q508" s="262">
        <v>7.9799999999999996E-2</v>
      </c>
      <c r="R508" s="262">
        <v>9.491999999999999E-2</v>
      </c>
      <c r="S508" s="262">
        <v>9.6600000000000005E-2</v>
      </c>
      <c r="T508" s="262">
        <v>8.9040000000000008E-2</v>
      </c>
      <c r="U508" s="262">
        <v>7.5600000000000001E-2</v>
      </c>
      <c r="V508" s="262">
        <v>9.0720000000000009E-2</v>
      </c>
      <c r="W508" s="262">
        <v>0.13944000000000001</v>
      </c>
      <c r="X508" s="262">
        <v>0.15204000000000001</v>
      </c>
      <c r="Y508" s="262">
        <v>0.13944000000000001</v>
      </c>
      <c r="Z508" s="262">
        <v>0.13944000000000001</v>
      </c>
      <c r="AA508" s="262">
        <v>0.12936</v>
      </c>
      <c r="AB508" s="262">
        <v>0.12936</v>
      </c>
      <c r="AC508" s="262">
        <v>0.12936</v>
      </c>
      <c r="AD508" s="262">
        <v>6.3E-2</v>
      </c>
      <c r="AE508" s="262">
        <v>6.5520000000000009E-2</v>
      </c>
      <c r="AF508" s="262">
        <v>6.4680000000000001E-2</v>
      </c>
      <c r="AG508" s="262">
        <v>9.9960000000000007E-2</v>
      </c>
      <c r="AH508" s="262">
        <v>0.10164000000000001</v>
      </c>
      <c r="AI508" s="262">
        <v>0.11004000000000001</v>
      </c>
      <c r="AJ508" s="262">
        <v>6.132E-2</v>
      </c>
      <c r="AK508" s="262">
        <v>7.8960000000000002E-2</v>
      </c>
      <c r="AL508" s="262">
        <v>8.8200000000000014E-2</v>
      </c>
      <c r="AM508" s="262">
        <v>7.9799999999999996E-2</v>
      </c>
      <c r="AN508" s="262">
        <v>2.6880000000000001E-2</v>
      </c>
      <c r="AO508" s="262">
        <v>0.11340000000000001</v>
      </c>
      <c r="AP508" s="262">
        <v>0.10500000000000001</v>
      </c>
      <c r="AQ508" s="262">
        <v>9.491999999999999E-2</v>
      </c>
      <c r="AR508" s="262">
        <v>8.7360000000000007E-2</v>
      </c>
      <c r="AS508" s="262">
        <v>0.11004000000000001</v>
      </c>
      <c r="AT508" s="262">
        <v>9.240000000000001E-2</v>
      </c>
      <c r="AU508" s="262">
        <v>7.392E-2</v>
      </c>
      <c r="AV508" s="262">
        <v>7.4760000000000007E-2</v>
      </c>
      <c r="AW508" s="262">
        <v>7.392E-2</v>
      </c>
      <c r="AX508" s="262">
        <v>5.04E-2</v>
      </c>
      <c r="AY508" s="262">
        <v>6.132E-2</v>
      </c>
      <c r="AZ508" s="262">
        <v>6.132E-2</v>
      </c>
      <c r="BA508" s="262">
        <v>6.132E-2</v>
      </c>
      <c r="BB508" s="262">
        <v>4.5360000000000004E-2</v>
      </c>
      <c r="BC508" s="262">
        <v>3.1920000000000004E-2</v>
      </c>
      <c r="BD508" s="262">
        <v>4.2840000000000003E-2</v>
      </c>
      <c r="BE508" s="262">
        <v>4.956E-2</v>
      </c>
      <c r="BF508" s="262">
        <v>8.6520000000000014E-2</v>
      </c>
      <c r="BG508" s="262">
        <v>0.10836000000000001</v>
      </c>
      <c r="BH508" s="262">
        <v>8.2320000000000004E-2</v>
      </c>
      <c r="BI508" s="262">
        <v>6.720000000000001E-2</v>
      </c>
      <c r="BJ508" s="262">
        <v>9.491999999999999E-2</v>
      </c>
      <c r="BK508" s="262">
        <v>6.3840000000000008E-2</v>
      </c>
      <c r="BL508" s="262">
        <v>7.4760000000000007E-2</v>
      </c>
      <c r="BM508" s="262">
        <v>6.3840000000000008E-2</v>
      </c>
      <c r="BN508" s="262">
        <v>5.6280000000000004E-2</v>
      </c>
      <c r="BO508" s="262">
        <v>5.4600000000000003E-2</v>
      </c>
      <c r="BP508" s="262">
        <v>5.8799999999999998E-2</v>
      </c>
    </row>
    <row r="509" spans="2:68" x14ac:dyDescent="0.25">
      <c r="B509" s="261"/>
      <c r="C509" s="261" t="s">
        <v>913</v>
      </c>
      <c r="D509" s="255">
        <f t="shared" si="45"/>
        <v>0.11210719507743647</v>
      </c>
      <c r="E509" s="260">
        <f t="shared" si="43"/>
        <v>2149.8796799999991</v>
      </c>
      <c r="F509" s="255">
        <f t="shared" si="46"/>
        <v>0.11797274913545085</v>
      </c>
      <c r="G509" s="260">
        <f t="shared" si="44"/>
        <v>6105715.0233299993</v>
      </c>
      <c r="H509" s="255">
        <f t="shared" si="47"/>
        <v>-0.16990048166589161</v>
      </c>
      <c r="I509" s="260">
        <f t="shared" si="48"/>
        <v>95.02804325490473</v>
      </c>
      <c r="J509" s="262">
        <v>0</v>
      </c>
      <c r="K509" s="262">
        <v>0.15093000000000001</v>
      </c>
      <c r="L509" s="262">
        <v>0.15093000000000001</v>
      </c>
      <c r="M509" s="262">
        <v>0.12285000000000001</v>
      </c>
      <c r="N509" s="262">
        <v>0.14157</v>
      </c>
      <c r="O509" s="262">
        <v>0.15444000000000002</v>
      </c>
      <c r="P509" s="262">
        <v>0.14157</v>
      </c>
      <c r="Q509" s="262">
        <v>0.14157</v>
      </c>
      <c r="R509" s="262">
        <v>0.15210000000000001</v>
      </c>
      <c r="S509" s="262">
        <v>9.4770000000000007E-2</v>
      </c>
      <c r="T509" s="262">
        <v>0.12987000000000001</v>
      </c>
      <c r="U509" s="262">
        <v>0.13220999999999999</v>
      </c>
      <c r="V509" s="262">
        <v>0.13805999999999999</v>
      </c>
      <c r="W509" s="262">
        <v>0.15678000000000003</v>
      </c>
      <c r="X509" s="262">
        <v>0.18018000000000001</v>
      </c>
      <c r="Y509" s="262">
        <v>0.18018000000000001</v>
      </c>
      <c r="Z509" s="262">
        <v>0.2223</v>
      </c>
      <c r="AA509" s="262">
        <v>0.17550000000000002</v>
      </c>
      <c r="AB509" s="262">
        <v>0.17550000000000002</v>
      </c>
      <c r="AC509" s="262">
        <v>0.17550000000000002</v>
      </c>
      <c r="AD509" s="262">
        <v>0.10881000000000002</v>
      </c>
      <c r="AE509" s="262">
        <v>0.12285000000000001</v>
      </c>
      <c r="AF509" s="262">
        <v>9.5939999999999998E-2</v>
      </c>
      <c r="AG509" s="262">
        <v>0.13220999999999999</v>
      </c>
      <c r="AH509" s="262">
        <v>0.12285000000000001</v>
      </c>
      <c r="AI509" s="262">
        <v>0.12285000000000001</v>
      </c>
      <c r="AJ509" s="262">
        <v>0.10413000000000001</v>
      </c>
      <c r="AK509" s="262">
        <v>0.12168000000000001</v>
      </c>
      <c r="AL509" s="262">
        <v>0.12285000000000001</v>
      </c>
      <c r="AM509" s="262">
        <v>0.10062</v>
      </c>
      <c r="AN509" s="262">
        <v>6.7860000000000004E-2</v>
      </c>
      <c r="AO509" s="262">
        <v>0.11700000000000001</v>
      </c>
      <c r="AP509" s="262">
        <v>0.11700000000000001</v>
      </c>
      <c r="AQ509" s="262">
        <v>0.13338</v>
      </c>
      <c r="AR509" s="262">
        <v>0.12753</v>
      </c>
      <c r="AS509" s="262">
        <v>9.2430000000000012E-2</v>
      </c>
      <c r="AT509" s="262">
        <v>8.6580000000000004E-2</v>
      </c>
      <c r="AU509" s="262">
        <v>0.10179000000000001</v>
      </c>
      <c r="AV509" s="262">
        <v>0.10179000000000001</v>
      </c>
      <c r="AW509" s="262">
        <v>0.14508000000000001</v>
      </c>
      <c r="AX509" s="262">
        <v>5.4989999999999997E-2</v>
      </c>
      <c r="AY509" s="262">
        <v>7.8390000000000015E-2</v>
      </c>
      <c r="AZ509" s="262">
        <v>7.6050000000000006E-2</v>
      </c>
      <c r="BA509" s="262">
        <v>7.6050000000000006E-2</v>
      </c>
      <c r="BB509" s="262">
        <v>6.9029999999999994E-2</v>
      </c>
      <c r="BC509" s="262">
        <v>4.7969999999999999E-2</v>
      </c>
      <c r="BD509" s="262">
        <v>7.7220000000000011E-2</v>
      </c>
      <c r="BE509" s="262">
        <v>7.7220000000000011E-2</v>
      </c>
      <c r="BF509" s="262">
        <v>0.15210000000000001</v>
      </c>
      <c r="BG509" s="262">
        <v>0.11583</v>
      </c>
      <c r="BH509" s="262">
        <v>9.4770000000000007E-2</v>
      </c>
      <c r="BI509" s="262">
        <v>0.11115</v>
      </c>
      <c r="BJ509" s="262">
        <v>0.20475000000000002</v>
      </c>
      <c r="BK509" s="262">
        <v>0.11115</v>
      </c>
      <c r="BL509" s="262">
        <v>0.11115</v>
      </c>
      <c r="BM509" s="262">
        <v>5.9670000000000008E-2</v>
      </c>
      <c r="BN509" s="262">
        <v>7.1370000000000003E-2</v>
      </c>
      <c r="BO509" s="262">
        <v>9.7110000000000002E-2</v>
      </c>
      <c r="BP509" s="262">
        <v>0.10413000000000001</v>
      </c>
    </row>
    <row r="510" spans="2:68" x14ac:dyDescent="0.25">
      <c r="B510" s="261"/>
      <c r="C510" s="261" t="s">
        <v>914</v>
      </c>
      <c r="D510" s="255">
        <f t="shared" si="45"/>
        <v>0.11985776503102676</v>
      </c>
      <c r="E510" s="260">
        <f t="shared" si="43"/>
        <v>2298.5123600000002</v>
      </c>
      <c r="F510" s="255">
        <f t="shared" si="46"/>
        <v>0.12477426413835881</v>
      </c>
      <c r="G510" s="260">
        <f t="shared" si="44"/>
        <v>6457729.4727600012</v>
      </c>
      <c r="H510" s="255">
        <f t="shared" si="47"/>
        <v>-0.16494638540879114</v>
      </c>
      <c r="I510" s="260">
        <f t="shared" si="48"/>
        <v>96.059684950832263</v>
      </c>
      <c r="J510" s="262">
        <v>0</v>
      </c>
      <c r="K510" s="262">
        <v>0.13640000000000002</v>
      </c>
      <c r="L510" s="262">
        <v>0.14135999999999999</v>
      </c>
      <c r="M510" s="262">
        <v>0.13392000000000001</v>
      </c>
      <c r="N510" s="262">
        <v>0.13020000000000001</v>
      </c>
      <c r="O510" s="262">
        <v>0.10044</v>
      </c>
      <c r="P510" s="262">
        <v>0.19095999999999999</v>
      </c>
      <c r="Q510" s="262">
        <v>0.12772</v>
      </c>
      <c r="R510" s="262">
        <v>0.14135999999999999</v>
      </c>
      <c r="S510" s="262">
        <v>0.1116</v>
      </c>
      <c r="T510" s="262">
        <v>0.11656</v>
      </c>
      <c r="U510" s="262">
        <v>0.10539999999999999</v>
      </c>
      <c r="V510" s="262">
        <v>0.11656</v>
      </c>
      <c r="W510" s="262">
        <v>0.15004000000000001</v>
      </c>
      <c r="X510" s="262">
        <v>0.14631999999999998</v>
      </c>
      <c r="Y510" s="262">
        <v>0.16616</v>
      </c>
      <c r="Z510" s="262">
        <v>0.15004000000000001</v>
      </c>
      <c r="AA510" s="262">
        <v>0.14011999999999999</v>
      </c>
      <c r="AB510" s="262">
        <v>0.15004000000000001</v>
      </c>
      <c r="AC510" s="262">
        <v>0.20459999999999998</v>
      </c>
      <c r="AD510" s="262">
        <v>0.16988</v>
      </c>
      <c r="AE510" s="262">
        <v>0.13144</v>
      </c>
      <c r="AF510" s="262">
        <v>0.13144</v>
      </c>
      <c r="AG510" s="262">
        <v>0.14631999999999998</v>
      </c>
      <c r="AH510" s="262">
        <v>0.12523999999999999</v>
      </c>
      <c r="AI510" s="262">
        <v>0.13516</v>
      </c>
      <c r="AJ510" s="262">
        <v>0.12772</v>
      </c>
      <c r="AK510" s="262">
        <v>0.12275999999999999</v>
      </c>
      <c r="AL510" s="262">
        <v>0.14631999999999998</v>
      </c>
      <c r="AM510" s="262">
        <v>0.11903999999999999</v>
      </c>
      <c r="AN510" s="262">
        <v>0.10788</v>
      </c>
      <c r="AO510" s="262">
        <v>0.11779999999999999</v>
      </c>
      <c r="AP510" s="262">
        <v>0.12895999999999999</v>
      </c>
      <c r="AQ510" s="262">
        <v>0.13144</v>
      </c>
      <c r="AR510" s="262">
        <v>0.1116</v>
      </c>
      <c r="AS510" s="262">
        <v>0.17111999999999999</v>
      </c>
      <c r="AT510" s="262">
        <v>0.12523999999999999</v>
      </c>
      <c r="AU510" s="262">
        <v>0.13144</v>
      </c>
      <c r="AV510" s="262">
        <v>0.12523999999999999</v>
      </c>
      <c r="AW510" s="262">
        <v>0.12523999999999999</v>
      </c>
      <c r="AX510" s="262">
        <v>9.2999999999999999E-2</v>
      </c>
      <c r="AY510" s="262">
        <v>9.7960000000000005E-2</v>
      </c>
      <c r="AZ510" s="262">
        <v>9.7960000000000005E-2</v>
      </c>
      <c r="BA510" s="262">
        <v>9.7960000000000005E-2</v>
      </c>
      <c r="BB510" s="262">
        <v>0.11284000000000001</v>
      </c>
      <c r="BC510" s="262">
        <v>0.10664</v>
      </c>
      <c r="BD510" s="262">
        <v>9.4240000000000004E-2</v>
      </c>
      <c r="BE510" s="262">
        <v>0.10664</v>
      </c>
      <c r="BF510" s="262">
        <v>0.11656</v>
      </c>
      <c r="BG510" s="262">
        <v>0.12895999999999999</v>
      </c>
      <c r="BH510" s="262">
        <v>0.11036</v>
      </c>
      <c r="BI510" s="262">
        <v>0.13268000000000002</v>
      </c>
      <c r="BJ510" s="262">
        <v>0.12152</v>
      </c>
      <c r="BK510" s="262">
        <v>0.11408</v>
      </c>
      <c r="BL510" s="262">
        <v>0.10539999999999999</v>
      </c>
      <c r="BM510" s="262">
        <v>0.10788</v>
      </c>
      <c r="BN510" s="262">
        <v>7.5639999999999999E-2</v>
      </c>
      <c r="BO510" s="262">
        <v>9.7960000000000005E-2</v>
      </c>
      <c r="BP510" s="262">
        <v>9.7960000000000005E-2</v>
      </c>
    </row>
    <row r="511" spans="2:68" x14ac:dyDescent="0.25">
      <c r="B511" s="261"/>
      <c r="C511" s="261" t="s">
        <v>915</v>
      </c>
      <c r="D511" s="255">
        <f t="shared" si="45"/>
        <v>0.18215529853470303</v>
      </c>
      <c r="E511" s="260">
        <f t="shared" si="43"/>
        <v>3493.1921600000001</v>
      </c>
      <c r="F511" s="255">
        <f t="shared" si="46"/>
        <v>0.18556249124785282</v>
      </c>
      <c r="G511" s="260">
        <f t="shared" si="44"/>
        <v>9603842.4032799974</v>
      </c>
      <c r="H511" s="255">
        <f t="shared" si="47"/>
        <v>8.7289342075494741E-2</v>
      </c>
      <c r="I511" s="260">
        <f t="shared" si="48"/>
        <v>98.163856989503955</v>
      </c>
      <c r="J511" s="262">
        <v>0</v>
      </c>
      <c r="K511" s="262">
        <v>9.1999999999999998E-2</v>
      </c>
      <c r="L511" s="262">
        <v>0.29072000000000003</v>
      </c>
      <c r="M511" s="262">
        <v>0.20975999999999997</v>
      </c>
      <c r="N511" s="262">
        <v>0.21343999999999999</v>
      </c>
      <c r="O511" s="262">
        <v>0.26311999999999997</v>
      </c>
      <c r="P511" s="262">
        <v>0.20424</v>
      </c>
      <c r="Q511" s="262">
        <v>0.21343999999999999</v>
      </c>
      <c r="R511" s="262">
        <v>0.21343999999999999</v>
      </c>
      <c r="S511" s="262">
        <v>0.20608000000000001</v>
      </c>
      <c r="T511" s="262">
        <v>0.184</v>
      </c>
      <c r="U511" s="262">
        <v>0.20608000000000001</v>
      </c>
      <c r="V511" s="262">
        <v>0.20791999999999997</v>
      </c>
      <c r="W511" s="262">
        <v>0.24288000000000001</v>
      </c>
      <c r="X511" s="262">
        <v>0.20424</v>
      </c>
      <c r="Y511" s="262">
        <v>0.20240000000000002</v>
      </c>
      <c r="Z511" s="262">
        <v>0.22999999999999998</v>
      </c>
      <c r="AA511" s="262">
        <v>0.21527999999999997</v>
      </c>
      <c r="AB511" s="262">
        <v>0.23552000000000001</v>
      </c>
      <c r="AC511" s="262">
        <v>0.18215999999999999</v>
      </c>
      <c r="AD511" s="262">
        <v>0.21527999999999997</v>
      </c>
      <c r="AE511" s="262">
        <v>0.18951999999999999</v>
      </c>
      <c r="AF511" s="262">
        <v>0.18951999999999999</v>
      </c>
      <c r="AG511" s="262">
        <v>0.22447999999999999</v>
      </c>
      <c r="AH511" s="262">
        <v>0.16192000000000001</v>
      </c>
      <c r="AI511" s="262">
        <v>0.19688</v>
      </c>
      <c r="AJ511" s="262">
        <v>0.17295999999999997</v>
      </c>
      <c r="AK511" s="262">
        <v>0.18584000000000001</v>
      </c>
      <c r="AL511" s="262">
        <v>0.19320000000000001</v>
      </c>
      <c r="AM511" s="262">
        <v>0.17111999999999999</v>
      </c>
      <c r="AN511" s="262">
        <v>0.13247999999999999</v>
      </c>
      <c r="AO511" s="262">
        <v>0.22631999999999999</v>
      </c>
      <c r="AP511" s="262">
        <v>0.20975999999999997</v>
      </c>
      <c r="AQ511" s="262">
        <v>6.4399999999999999E-2</v>
      </c>
      <c r="AR511" s="262">
        <v>0.22447999999999999</v>
      </c>
      <c r="AS511" s="262">
        <v>0.16192000000000001</v>
      </c>
      <c r="AT511" s="262">
        <v>0.2208</v>
      </c>
      <c r="AU511" s="262">
        <v>0.17111999999999999</v>
      </c>
      <c r="AV511" s="262">
        <v>0.17111999999999999</v>
      </c>
      <c r="AW511" s="262">
        <v>0.15271999999999999</v>
      </c>
      <c r="AX511" s="262">
        <v>0.16192000000000001</v>
      </c>
      <c r="AY511" s="262">
        <v>0.16192000000000001</v>
      </c>
      <c r="AZ511" s="262">
        <v>0.15639999999999998</v>
      </c>
      <c r="BA511" s="262">
        <v>0.16192000000000001</v>
      </c>
      <c r="BB511" s="262">
        <v>0.1288</v>
      </c>
      <c r="BC511" s="262">
        <v>0.14168</v>
      </c>
      <c r="BD511" s="262">
        <v>0.14536000000000002</v>
      </c>
      <c r="BE511" s="262">
        <v>0.14536000000000002</v>
      </c>
      <c r="BF511" s="262">
        <v>0.16928000000000001</v>
      </c>
      <c r="BG511" s="262">
        <v>0.22631999999999999</v>
      </c>
      <c r="BH511" s="262">
        <v>0.15456</v>
      </c>
      <c r="BI511" s="262">
        <v>0.13616</v>
      </c>
      <c r="BJ511" s="262">
        <v>0.13616</v>
      </c>
      <c r="BK511" s="262">
        <v>0.13616</v>
      </c>
      <c r="BL511" s="262">
        <v>0.13616</v>
      </c>
      <c r="BM511" s="262">
        <v>0.1196</v>
      </c>
      <c r="BN511" s="262">
        <v>0.15271999999999999</v>
      </c>
      <c r="BO511" s="262">
        <v>0.16375999999999999</v>
      </c>
      <c r="BP511" s="262">
        <v>0.15639999999999998</v>
      </c>
    </row>
    <row r="512" spans="2:68" x14ac:dyDescent="0.25">
      <c r="B512" s="261"/>
      <c r="C512" s="261" t="s">
        <v>916</v>
      </c>
      <c r="D512" s="255">
        <f t="shared" si="45"/>
        <v>4.1954335923241382E-2</v>
      </c>
      <c r="E512" s="260">
        <f t="shared" si="43"/>
        <v>804.55829999999992</v>
      </c>
      <c r="F512" s="255">
        <f t="shared" si="46"/>
        <v>4.2298483314752305E-2</v>
      </c>
      <c r="G512" s="260">
        <f t="shared" si="44"/>
        <v>2189170.6935000001</v>
      </c>
      <c r="H512" s="255">
        <f t="shared" si="47"/>
        <v>-7.7069941328277616E-2</v>
      </c>
      <c r="I512" s="260">
        <f t="shared" si="48"/>
        <v>99.186383613450047</v>
      </c>
      <c r="J512" s="262">
        <v>0</v>
      </c>
      <c r="K512" s="262">
        <v>3.7380000000000004E-2</v>
      </c>
      <c r="L512" s="262">
        <v>3.7380000000000004E-2</v>
      </c>
      <c r="M512" s="262">
        <v>4.2000000000000003E-2</v>
      </c>
      <c r="N512" s="262">
        <v>4.1160000000000002E-2</v>
      </c>
      <c r="O512" s="262">
        <v>4.0320000000000002E-2</v>
      </c>
      <c r="P512" s="262">
        <v>4.1160000000000002E-2</v>
      </c>
      <c r="Q512" s="262">
        <v>4.3260000000000007E-2</v>
      </c>
      <c r="R512" s="262">
        <v>4.1160000000000002E-2</v>
      </c>
      <c r="S512" s="262">
        <v>3.4860000000000002E-2</v>
      </c>
      <c r="T512" s="262">
        <v>4.7879999999999999E-2</v>
      </c>
      <c r="U512" s="262">
        <v>4.1160000000000002E-2</v>
      </c>
      <c r="V512" s="262">
        <v>4.2000000000000003E-2</v>
      </c>
      <c r="W512" s="262">
        <v>6.132E-2</v>
      </c>
      <c r="X512" s="262">
        <v>4.0739999999999998E-2</v>
      </c>
      <c r="Y512" s="262">
        <v>5.1660000000000005E-2</v>
      </c>
      <c r="Z512" s="262">
        <v>7.5600000000000001E-2</v>
      </c>
      <c r="AA512" s="262">
        <v>5.2920000000000002E-2</v>
      </c>
      <c r="AB512" s="262">
        <v>5.3760000000000002E-2</v>
      </c>
      <c r="AC512" s="262">
        <v>6.0900000000000003E-2</v>
      </c>
      <c r="AD512" s="262">
        <v>4.1160000000000002E-2</v>
      </c>
      <c r="AE512" s="262">
        <v>4.1160000000000002E-2</v>
      </c>
      <c r="AF512" s="262">
        <v>4.1160000000000002E-2</v>
      </c>
      <c r="AG512" s="262">
        <v>3.4860000000000002E-2</v>
      </c>
      <c r="AH512" s="262">
        <v>4.6620000000000009E-2</v>
      </c>
      <c r="AI512" s="262">
        <v>6.3420000000000004E-2</v>
      </c>
      <c r="AJ512" s="262">
        <v>3.9899999999999998E-2</v>
      </c>
      <c r="AK512" s="262">
        <v>4.1160000000000002E-2</v>
      </c>
      <c r="AL512" s="262">
        <v>4.1160000000000002E-2</v>
      </c>
      <c r="AM512" s="262">
        <v>3.1920000000000004E-2</v>
      </c>
      <c r="AN512" s="262">
        <v>1.932E-2</v>
      </c>
      <c r="AO512" s="262">
        <v>4.2000000000000003E-2</v>
      </c>
      <c r="AP512" s="262">
        <v>4.1160000000000002E-2</v>
      </c>
      <c r="AQ512" s="262">
        <v>8.3159999999999998E-2</v>
      </c>
      <c r="AR512" s="262">
        <v>8.3159999999999998E-2</v>
      </c>
      <c r="AS512" s="262">
        <v>8.9040000000000008E-2</v>
      </c>
      <c r="AT512" s="262">
        <v>8.7360000000000007E-2</v>
      </c>
      <c r="AU512" s="262">
        <v>2.8560000000000006E-2</v>
      </c>
      <c r="AV512" s="262">
        <v>3.5700000000000003E-2</v>
      </c>
      <c r="AW512" s="262">
        <v>3.1920000000000004E-2</v>
      </c>
      <c r="AX512" s="262">
        <v>2.8140000000000002E-2</v>
      </c>
      <c r="AY512" s="262">
        <v>4.3680000000000004E-2</v>
      </c>
      <c r="AZ512" s="262">
        <v>3.8640000000000001E-2</v>
      </c>
      <c r="BA512" s="262">
        <v>3.8640000000000001E-2</v>
      </c>
      <c r="BB512" s="262">
        <v>1.932E-2</v>
      </c>
      <c r="BC512" s="262">
        <v>2.52E-2</v>
      </c>
      <c r="BD512" s="262">
        <v>2.52E-2</v>
      </c>
      <c r="BE512" s="262">
        <v>2.52E-2</v>
      </c>
      <c r="BF512" s="262">
        <v>3.78E-2</v>
      </c>
      <c r="BG512" s="262">
        <v>4.9140000000000003E-2</v>
      </c>
      <c r="BH512" s="262">
        <v>3.9060000000000004E-2</v>
      </c>
      <c r="BI512" s="262">
        <v>2.2260000000000002E-2</v>
      </c>
      <c r="BJ512" s="262">
        <v>5.6280000000000004E-2</v>
      </c>
      <c r="BK512" s="262">
        <v>3.5279999999999999E-2</v>
      </c>
      <c r="BL512" s="262">
        <v>6.3420000000000004E-2</v>
      </c>
      <c r="BM512" s="262">
        <v>3.9480000000000001E-2</v>
      </c>
      <c r="BN512" s="262">
        <v>3.6540000000000003E-2</v>
      </c>
      <c r="BO512" s="262">
        <v>3.6540000000000003E-2</v>
      </c>
      <c r="BP512" s="262">
        <v>2.8560000000000006E-2</v>
      </c>
    </row>
    <row r="513" spans="2:68" x14ac:dyDescent="0.25">
      <c r="B513" s="261"/>
      <c r="C513" s="261" t="s">
        <v>917</v>
      </c>
      <c r="D513" s="255">
        <f t="shared" si="45"/>
        <v>0.13070223184022525</v>
      </c>
      <c r="E513" s="260">
        <f t="shared" si="43"/>
        <v>2506.4766999999997</v>
      </c>
      <c r="F513" s="255">
        <f t="shared" si="46"/>
        <v>0.130324005319262</v>
      </c>
      <c r="G513" s="260">
        <f t="shared" si="44"/>
        <v>6744957.9925000006</v>
      </c>
      <c r="H513" s="255">
        <f t="shared" si="47"/>
        <v>7.5841385434815611E-2</v>
      </c>
      <c r="I513" s="260">
        <f t="shared" si="48"/>
        <v>100.29022014788195</v>
      </c>
      <c r="J513" s="262">
        <v>0</v>
      </c>
      <c r="K513" s="262">
        <v>7.9299999999999995E-2</v>
      </c>
      <c r="L513" s="262">
        <v>0.18459999999999999</v>
      </c>
      <c r="M513" s="262">
        <v>9.7500000000000003E-2</v>
      </c>
      <c r="N513" s="262">
        <v>0.12870000000000001</v>
      </c>
      <c r="O513" s="262">
        <v>0.1391</v>
      </c>
      <c r="P513" s="262">
        <v>0.1482</v>
      </c>
      <c r="Q513" s="262">
        <v>0.1118</v>
      </c>
      <c r="R513" s="262">
        <v>0.156</v>
      </c>
      <c r="S513" s="262">
        <v>0.14170000000000002</v>
      </c>
      <c r="T513" s="262">
        <v>0.12740000000000001</v>
      </c>
      <c r="U513" s="262">
        <v>0.1118</v>
      </c>
      <c r="V513" s="262">
        <v>0.12870000000000001</v>
      </c>
      <c r="W513" s="262">
        <v>0.17420000000000002</v>
      </c>
      <c r="X513" s="262">
        <v>0.19109999999999999</v>
      </c>
      <c r="Y513" s="262">
        <v>0.17420000000000002</v>
      </c>
      <c r="Z513" s="262">
        <v>0.17420000000000002</v>
      </c>
      <c r="AA513" s="262">
        <v>0.1469</v>
      </c>
      <c r="AB513" s="262">
        <v>0.16640000000000002</v>
      </c>
      <c r="AC513" s="262">
        <v>0.20670000000000002</v>
      </c>
      <c r="AD513" s="262">
        <v>0.10920000000000001</v>
      </c>
      <c r="AE513" s="262">
        <v>0.1222</v>
      </c>
      <c r="AF513" s="262">
        <v>9.4899999999999998E-2</v>
      </c>
      <c r="AG513" s="262">
        <v>0.1222</v>
      </c>
      <c r="AH513" s="262">
        <v>0.1482</v>
      </c>
      <c r="AI513" s="262">
        <v>0.1144</v>
      </c>
      <c r="AJ513" s="262">
        <v>9.8799999999999999E-2</v>
      </c>
      <c r="AK513" s="262">
        <v>0.1222</v>
      </c>
      <c r="AL513" s="262">
        <v>0.14040000000000002</v>
      </c>
      <c r="AM513" s="262">
        <v>0.10010000000000001</v>
      </c>
      <c r="AN513" s="262">
        <v>0.10010000000000001</v>
      </c>
      <c r="AO513" s="262">
        <v>0.15340000000000001</v>
      </c>
      <c r="AP513" s="262">
        <v>0.17550000000000002</v>
      </c>
      <c r="AQ513" s="262">
        <v>0.12870000000000001</v>
      </c>
      <c r="AR513" s="262">
        <v>7.2800000000000004E-2</v>
      </c>
      <c r="AS513" s="262">
        <v>0.1313</v>
      </c>
      <c r="AT513" s="262">
        <v>0.16770000000000002</v>
      </c>
      <c r="AU513" s="262">
        <v>0.13780000000000001</v>
      </c>
      <c r="AV513" s="262">
        <v>0.14949999999999999</v>
      </c>
      <c r="AW513" s="262">
        <v>0.15859999999999999</v>
      </c>
      <c r="AX513" s="262">
        <v>0.14040000000000002</v>
      </c>
      <c r="AY513" s="262">
        <v>0.12870000000000001</v>
      </c>
      <c r="AZ513" s="262">
        <v>0.12870000000000001</v>
      </c>
      <c r="BA513" s="262">
        <v>0.1118</v>
      </c>
      <c r="BB513" s="262">
        <v>8.0600000000000005E-2</v>
      </c>
      <c r="BC513" s="262">
        <v>0.10400000000000001</v>
      </c>
      <c r="BD513" s="262">
        <v>0.10400000000000001</v>
      </c>
      <c r="BE513" s="262">
        <v>0.1014</v>
      </c>
      <c r="BF513" s="262">
        <v>0.13780000000000001</v>
      </c>
      <c r="BG513" s="262">
        <v>0.1326</v>
      </c>
      <c r="BH513" s="262">
        <v>0.1313</v>
      </c>
      <c r="BI513" s="262">
        <v>0.12740000000000001</v>
      </c>
      <c r="BJ513" s="262">
        <v>0.12870000000000001</v>
      </c>
      <c r="BK513" s="262">
        <v>0.1079</v>
      </c>
      <c r="BL513" s="262">
        <v>0.1105</v>
      </c>
      <c r="BM513" s="262">
        <v>0.12870000000000001</v>
      </c>
      <c r="BN513" s="262">
        <v>0.11570000000000001</v>
      </c>
      <c r="BO513" s="262">
        <v>0.11570000000000001</v>
      </c>
      <c r="BP513" s="262">
        <v>0.11570000000000001</v>
      </c>
    </row>
    <row r="514" spans="2:68" x14ac:dyDescent="0.25">
      <c r="B514" s="261"/>
      <c r="C514" s="261" t="s">
        <v>918</v>
      </c>
      <c r="D514" s="255">
        <f t="shared" si="45"/>
        <v>8.6513035406997965E-2</v>
      </c>
      <c r="E514" s="260">
        <f t="shared" si="43"/>
        <v>1659.0604799999999</v>
      </c>
      <c r="F514" s="255">
        <f t="shared" si="46"/>
        <v>9.0121389395095772E-2</v>
      </c>
      <c r="G514" s="260">
        <f t="shared" si="44"/>
        <v>4664259.5445600003</v>
      </c>
      <c r="H514" s="255">
        <f t="shared" si="47"/>
        <v>-0.13865242064680944</v>
      </c>
      <c r="I514" s="260">
        <f t="shared" si="48"/>
        <v>95.996118111008428</v>
      </c>
      <c r="J514" s="262">
        <v>0</v>
      </c>
      <c r="K514" s="262">
        <v>9.2399999999999996E-2</v>
      </c>
      <c r="L514" s="262">
        <v>9.1520000000000004E-2</v>
      </c>
      <c r="M514" s="262">
        <v>0.10207999999999999</v>
      </c>
      <c r="N514" s="262">
        <v>0.11616</v>
      </c>
      <c r="O514" s="262">
        <v>0.11087999999999999</v>
      </c>
      <c r="P514" s="262">
        <v>0.11087999999999999</v>
      </c>
      <c r="Q514" s="262">
        <v>0.11087999999999999</v>
      </c>
      <c r="R514" s="262">
        <v>0.14343999999999998</v>
      </c>
      <c r="S514" s="262">
        <v>0.11967999999999999</v>
      </c>
      <c r="T514" s="262">
        <v>0.10031999999999999</v>
      </c>
      <c r="U514" s="262">
        <v>8.2719999999999988E-2</v>
      </c>
      <c r="V514" s="262">
        <v>6.5119999999999997E-2</v>
      </c>
      <c r="W514" s="262">
        <v>0.15839999999999999</v>
      </c>
      <c r="X514" s="262">
        <v>0.11176</v>
      </c>
      <c r="Y514" s="262">
        <v>0.17599999999999999</v>
      </c>
      <c r="Z514" s="262">
        <v>0.14871999999999999</v>
      </c>
      <c r="AA514" s="262">
        <v>0.12319999999999999</v>
      </c>
      <c r="AB514" s="262">
        <v>0.13111999999999999</v>
      </c>
      <c r="AC514" s="262">
        <v>0.13111999999999999</v>
      </c>
      <c r="AD514" s="262">
        <v>9.0639999999999998E-2</v>
      </c>
      <c r="AE514" s="262">
        <v>8.8880000000000001E-2</v>
      </c>
      <c r="AF514" s="262">
        <v>8.0960000000000004E-2</v>
      </c>
      <c r="AG514" s="262">
        <v>8.7119999999999989E-2</v>
      </c>
      <c r="AH514" s="262">
        <v>0.10119999999999998</v>
      </c>
      <c r="AI514" s="262">
        <v>8.7119999999999989E-2</v>
      </c>
      <c r="AJ514" s="262">
        <v>8.5359999999999991E-2</v>
      </c>
      <c r="AK514" s="262">
        <v>9.4159999999999994E-2</v>
      </c>
      <c r="AL514" s="262">
        <v>8.6239999999999997E-2</v>
      </c>
      <c r="AM514" s="262">
        <v>6.5119999999999997E-2</v>
      </c>
      <c r="AN514" s="262">
        <v>7.8320000000000001E-2</v>
      </c>
      <c r="AO514" s="262">
        <v>9.7680000000000003E-2</v>
      </c>
      <c r="AP514" s="262">
        <v>8.0960000000000004E-2</v>
      </c>
      <c r="AQ514" s="262">
        <v>9.9439999999999987E-2</v>
      </c>
      <c r="AR514" s="262">
        <v>0.11967999999999999</v>
      </c>
      <c r="AS514" s="262">
        <v>0.13904</v>
      </c>
      <c r="AT514" s="262">
        <v>0.11792</v>
      </c>
      <c r="AU514" s="262">
        <v>7.3039999999999994E-2</v>
      </c>
      <c r="AV514" s="262">
        <v>7.0400000000000004E-2</v>
      </c>
      <c r="AW514" s="262">
        <v>7.3039999999999994E-2</v>
      </c>
      <c r="AX514" s="262">
        <v>7.1279999999999996E-2</v>
      </c>
      <c r="AY514" s="262">
        <v>7.4799999999999991E-2</v>
      </c>
      <c r="AZ514" s="262">
        <v>7.1279999999999996E-2</v>
      </c>
      <c r="BA514" s="262">
        <v>5.6319999999999995E-2</v>
      </c>
      <c r="BB514" s="262">
        <v>4.0480000000000002E-2</v>
      </c>
      <c r="BC514" s="262">
        <v>5.6319999999999995E-2</v>
      </c>
      <c r="BD514" s="262">
        <v>5.6319999999999995E-2</v>
      </c>
      <c r="BE514" s="262">
        <v>5.6319999999999995E-2</v>
      </c>
      <c r="BF514" s="262">
        <v>7.8320000000000001E-2</v>
      </c>
      <c r="BG514" s="262">
        <v>8.9759999999999993E-2</v>
      </c>
      <c r="BH514" s="262">
        <v>5.4559999999999997E-2</v>
      </c>
      <c r="BI514" s="262">
        <v>7.0400000000000004E-2</v>
      </c>
      <c r="BJ514" s="262">
        <v>8.4479999999999986E-2</v>
      </c>
      <c r="BK514" s="262">
        <v>0.10295999999999998</v>
      </c>
      <c r="BL514" s="262">
        <v>6.8639999999999993E-2</v>
      </c>
      <c r="BM514" s="262">
        <v>6.6879999999999995E-2</v>
      </c>
      <c r="BN514" s="262">
        <v>5.808E-2</v>
      </c>
      <c r="BO514" s="262">
        <v>5.808E-2</v>
      </c>
      <c r="BP514" s="262">
        <v>5.808E-2</v>
      </c>
    </row>
    <row r="515" spans="2:68" x14ac:dyDescent="0.25">
      <c r="B515" s="261"/>
      <c r="C515" s="261" t="s">
        <v>919</v>
      </c>
      <c r="D515" s="255">
        <f t="shared" si="45"/>
        <v>0.15853757887052197</v>
      </c>
      <c r="E515" s="260">
        <f t="shared" si="43"/>
        <v>3040.2751499999999</v>
      </c>
      <c r="F515" s="255">
        <f t="shared" si="46"/>
        <v>0.16715578967178238</v>
      </c>
      <c r="G515" s="260">
        <f t="shared" si="44"/>
        <v>8651198.0411999989</v>
      </c>
      <c r="H515" s="255">
        <f t="shared" si="47"/>
        <v>-0.22982492806572358</v>
      </c>
      <c r="I515" s="260">
        <f t="shared" si="48"/>
        <v>94.84420442858567</v>
      </c>
      <c r="J515" s="262">
        <v>0</v>
      </c>
      <c r="K515" s="262">
        <v>0.18645</v>
      </c>
      <c r="L515" s="262">
        <v>0.18645</v>
      </c>
      <c r="M515" s="262">
        <v>0.19964999999999999</v>
      </c>
      <c r="N515" s="262">
        <v>0.20130000000000001</v>
      </c>
      <c r="O515" s="262">
        <v>0.18645</v>
      </c>
      <c r="P515" s="262">
        <v>0.23760000000000001</v>
      </c>
      <c r="Q515" s="262">
        <v>0.2079</v>
      </c>
      <c r="R515" s="262">
        <v>0.23760000000000001</v>
      </c>
      <c r="S515" s="262">
        <v>0.16995000000000002</v>
      </c>
      <c r="T515" s="262">
        <v>0.16995000000000002</v>
      </c>
      <c r="U515" s="262">
        <v>0.13694999999999999</v>
      </c>
      <c r="V515" s="262">
        <v>0.17490000000000003</v>
      </c>
      <c r="W515" s="262">
        <v>0.30360000000000004</v>
      </c>
      <c r="X515" s="262">
        <v>0.30690000000000001</v>
      </c>
      <c r="Y515" s="262">
        <v>0.30360000000000004</v>
      </c>
      <c r="Z515" s="262">
        <v>0.30360000000000004</v>
      </c>
      <c r="AA515" s="262">
        <v>0.18809999999999999</v>
      </c>
      <c r="AB515" s="262">
        <v>0.25575000000000003</v>
      </c>
      <c r="AC515" s="262">
        <v>0.31019999999999998</v>
      </c>
      <c r="AD515" s="262">
        <v>0.17820000000000003</v>
      </c>
      <c r="AE515" s="262">
        <v>0.15509999999999999</v>
      </c>
      <c r="AF515" s="262">
        <v>0.12375</v>
      </c>
      <c r="AG515" s="262">
        <v>0.16005</v>
      </c>
      <c r="AH515" s="262">
        <v>0.18480000000000002</v>
      </c>
      <c r="AI515" s="262">
        <v>0.16005</v>
      </c>
      <c r="AJ515" s="262">
        <v>0.15345</v>
      </c>
      <c r="AK515" s="262">
        <v>0.15345</v>
      </c>
      <c r="AL515" s="262">
        <v>0.14850000000000002</v>
      </c>
      <c r="AM515" s="262">
        <v>0.11384999999999999</v>
      </c>
      <c r="AN515" s="262">
        <v>0.1221</v>
      </c>
      <c r="AO515" s="262">
        <v>0.21120000000000003</v>
      </c>
      <c r="AP515" s="262">
        <v>0.2079</v>
      </c>
      <c r="AQ515" s="262">
        <v>0.22440000000000002</v>
      </c>
      <c r="AR515" s="262">
        <v>0.2475</v>
      </c>
      <c r="AS515" s="262">
        <v>0.22440000000000002</v>
      </c>
      <c r="AT515" s="262">
        <v>0.1716</v>
      </c>
      <c r="AU515" s="262">
        <v>0.13035000000000002</v>
      </c>
      <c r="AV515" s="262">
        <v>0.13200000000000001</v>
      </c>
      <c r="AW515" s="262">
        <v>8.5800000000000001E-2</v>
      </c>
      <c r="AX515" s="262">
        <v>0.11055000000000001</v>
      </c>
      <c r="AY515" s="262">
        <v>0.1221</v>
      </c>
      <c r="AZ515" s="262">
        <v>0.1221</v>
      </c>
      <c r="BA515" s="262">
        <v>0.1221</v>
      </c>
      <c r="BB515" s="262">
        <v>9.9000000000000005E-2</v>
      </c>
      <c r="BC515" s="262">
        <v>9.9000000000000005E-2</v>
      </c>
      <c r="BD515" s="262">
        <v>9.9000000000000005E-2</v>
      </c>
      <c r="BE515" s="262">
        <v>9.240000000000001E-2</v>
      </c>
      <c r="BF515" s="262">
        <v>0.18975</v>
      </c>
      <c r="BG515" s="262">
        <v>0.19635</v>
      </c>
      <c r="BH515" s="262">
        <v>0.15675</v>
      </c>
      <c r="BI515" s="262">
        <v>9.7350000000000006E-2</v>
      </c>
      <c r="BJ515" s="262">
        <v>0.2442</v>
      </c>
      <c r="BK515" s="262">
        <v>0.17490000000000003</v>
      </c>
      <c r="BL515" s="262">
        <v>0.15015000000000001</v>
      </c>
      <c r="BM515" s="262">
        <v>0.10890000000000001</v>
      </c>
      <c r="BN515" s="262">
        <v>0.10725000000000001</v>
      </c>
      <c r="BO515" s="262">
        <v>0.11384999999999999</v>
      </c>
      <c r="BP515" s="262">
        <v>0.11549999999999999</v>
      </c>
    </row>
    <row r="516" spans="2:68" x14ac:dyDescent="0.25">
      <c r="B516" s="261"/>
      <c r="C516" s="261" t="s">
        <v>920</v>
      </c>
      <c r="D516" s="255">
        <f t="shared" si="45"/>
        <v>0.1271418887208636</v>
      </c>
      <c r="E516" s="260">
        <f t="shared" si="43"/>
        <v>2438.2000000000012</v>
      </c>
      <c r="F516" s="255">
        <f t="shared" si="46"/>
        <v>0.12496267432997202</v>
      </c>
      <c r="G516" s="260">
        <f t="shared" si="44"/>
        <v>6467480.6987500004</v>
      </c>
      <c r="H516" s="255">
        <f t="shared" si="47"/>
        <v>0.3049237690531898</v>
      </c>
      <c r="I516" s="260">
        <f t="shared" si="48"/>
        <v>101.74389224828626</v>
      </c>
      <c r="J516" s="262">
        <v>0</v>
      </c>
      <c r="K516" s="262">
        <v>7.0000000000000007E-2</v>
      </c>
      <c r="L516" s="262">
        <v>0.1225</v>
      </c>
      <c r="M516" s="262">
        <v>9.1249999999999998E-2</v>
      </c>
      <c r="N516" s="262">
        <v>0.12875</v>
      </c>
      <c r="O516" s="262">
        <v>0.13125000000000001</v>
      </c>
      <c r="P516" s="262">
        <v>0.1225</v>
      </c>
      <c r="Q516" s="262">
        <v>0.15</v>
      </c>
      <c r="R516" s="262">
        <v>0.1225</v>
      </c>
      <c r="S516" s="262">
        <v>0.11625000000000001</v>
      </c>
      <c r="T516" s="262">
        <v>0.11625000000000001</v>
      </c>
      <c r="U516" s="262">
        <v>0.11</v>
      </c>
      <c r="V516" s="262">
        <v>0.11625000000000001</v>
      </c>
      <c r="W516" s="262">
        <v>0.11874999999999999</v>
      </c>
      <c r="X516" s="262">
        <v>7.1249999999999994E-2</v>
      </c>
      <c r="Y516" s="262">
        <v>0.11874999999999999</v>
      </c>
      <c r="Z516" s="262">
        <v>0.12375</v>
      </c>
      <c r="AA516" s="262">
        <v>0.14499999999999999</v>
      </c>
      <c r="AB516" s="262">
        <v>0.13250000000000001</v>
      </c>
      <c r="AC516" s="262">
        <v>0.13250000000000001</v>
      </c>
      <c r="AD516" s="262">
        <v>0.125</v>
      </c>
      <c r="AE516" s="262">
        <v>0.125</v>
      </c>
      <c r="AF516" s="262">
        <v>0.125</v>
      </c>
      <c r="AG516" s="262">
        <v>0.13375000000000001</v>
      </c>
      <c r="AH516" s="262">
        <v>0.11125</v>
      </c>
      <c r="AI516" s="262">
        <v>0.125</v>
      </c>
      <c r="AJ516" s="262">
        <v>0.125</v>
      </c>
      <c r="AK516" s="262">
        <v>0.12375</v>
      </c>
      <c r="AL516" s="262">
        <v>0.125</v>
      </c>
      <c r="AM516" s="262">
        <v>0.11749999999999999</v>
      </c>
      <c r="AN516" s="262">
        <v>0.11749999999999999</v>
      </c>
      <c r="AO516" s="262">
        <v>0.10625</v>
      </c>
      <c r="AP516" s="262">
        <v>0.14000000000000001</v>
      </c>
      <c r="AQ516" s="262">
        <v>0.10375</v>
      </c>
      <c r="AR516" s="262">
        <v>0.10125000000000001</v>
      </c>
      <c r="AS516" s="262">
        <v>0.11625000000000001</v>
      </c>
      <c r="AT516" s="262">
        <v>0.17624999999999999</v>
      </c>
      <c r="AU516" s="262">
        <v>0.15875</v>
      </c>
      <c r="AV516" s="262">
        <v>0.15875</v>
      </c>
      <c r="AW516" s="262">
        <v>0.18625</v>
      </c>
      <c r="AX516" s="262">
        <v>0.12</v>
      </c>
      <c r="AY516" s="262">
        <v>0.15</v>
      </c>
      <c r="AZ516" s="262">
        <v>0.13125000000000001</v>
      </c>
      <c r="BA516" s="262">
        <v>0.125</v>
      </c>
      <c r="BB516" s="262">
        <v>8.1250000000000003E-2</v>
      </c>
      <c r="BC516" s="262">
        <v>9.7500000000000003E-2</v>
      </c>
      <c r="BD516" s="262">
        <v>9.7500000000000003E-2</v>
      </c>
      <c r="BE516" s="262">
        <v>9.7500000000000003E-2</v>
      </c>
      <c r="BF516" s="262">
        <v>9.6250000000000002E-2</v>
      </c>
      <c r="BG516" s="262">
        <v>0.14499999999999999</v>
      </c>
      <c r="BH516" s="262">
        <v>0.14749999999999999</v>
      </c>
      <c r="BI516" s="262">
        <v>0.16500000000000001</v>
      </c>
      <c r="BJ516" s="262">
        <v>0.13375000000000001</v>
      </c>
      <c r="BK516" s="262">
        <v>0.10249999999999999</v>
      </c>
      <c r="BL516" s="262">
        <v>0.1225</v>
      </c>
      <c r="BM516" s="262">
        <v>0.13375000000000001</v>
      </c>
      <c r="BN516" s="262">
        <v>0.10375</v>
      </c>
      <c r="BO516" s="262">
        <v>0.10375</v>
      </c>
      <c r="BP516" s="262">
        <v>8.7499999999999994E-2</v>
      </c>
    </row>
    <row r="517" spans="2:68" x14ac:dyDescent="0.25">
      <c r="B517" s="261"/>
      <c r="C517" t="s">
        <v>921</v>
      </c>
      <c r="D517" s="255">
        <f t="shared" si="45"/>
        <v>0.21795898837148661</v>
      </c>
      <c r="E517" s="260">
        <f t="shared" si="43"/>
        <v>4179.7995199999987</v>
      </c>
      <c r="F517" s="255">
        <f t="shared" si="46"/>
        <v>0.22611079169379761</v>
      </c>
      <c r="G517" s="260">
        <f t="shared" si="44"/>
        <v>11702431.857350003</v>
      </c>
      <c r="H517" s="255">
        <f t="shared" si="47"/>
        <v>-0.11934882834434432</v>
      </c>
      <c r="I517" s="260">
        <f t="shared" si="48"/>
        <v>96.394774764510004</v>
      </c>
      <c r="J517" s="262">
        <v>0</v>
      </c>
      <c r="K517" s="262">
        <v>0.25635999999999998</v>
      </c>
      <c r="L517" s="262">
        <v>0.25635999999999998</v>
      </c>
      <c r="M517" s="262">
        <v>0.27845999999999999</v>
      </c>
      <c r="N517" s="262">
        <v>0.29835</v>
      </c>
      <c r="O517" s="262">
        <v>0.2873</v>
      </c>
      <c r="P517" s="262">
        <v>0.28509000000000001</v>
      </c>
      <c r="Q517" s="262">
        <v>0.28288000000000002</v>
      </c>
      <c r="R517" s="262">
        <v>0.28288000000000002</v>
      </c>
      <c r="S517" s="262">
        <v>0.23205000000000001</v>
      </c>
      <c r="T517" s="262">
        <v>0.24310000000000001</v>
      </c>
      <c r="U517" s="262">
        <v>0.21657999999999999</v>
      </c>
      <c r="V517" s="262">
        <v>0.23647000000000001</v>
      </c>
      <c r="W517" s="262">
        <v>0.36022999999999999</v>
      </c>
      <c r="X517" s="262">
        <v>0.36022999999999999</v>
      </c>
      <c r="Y517" s="262">
        <v>0.35581000000000002</v>
      </c>
      <c r="Z517" s="262">
        <v>0.35581000000000002</v>
      </c>
      <c r="AA517" s="262">
        <v>0.31823999999999997</v>
      </c>
      <c r="AB517" s="262">
        <v>0.31381999999999999</v>
      </c>
      <c r="AC517" s="262">
        <v>0.31823999999999997</v>
      </c>
      <c r="AD517" s="262">
        <v>0.21437</v>
      </c>
      <c r="AE517" s="262">
        <v>0.221</v>
      </c>
      <c r="AF517" s="262">
        <v>0.16575000000000001</v>
      </c>
      <c r="AG517" s="262">
        <v>0.23205000000000001</v>
      </c>
      <c r="AH517" s="262">
        <v>0.22763</v>
      </c>
      <c r="AI517" s="262">
        <v>0.22763</v>
      </c>
      <c r="AJ517" s="262">
        <v>0.20553000000000002</v>
      </c>
      <c r="AK517" s="262">
        <v>0.221</v>
      </c>
      <c r="AL517" s="262">
        <v>0.25635999999999998</v>
      </c>
      <c r="AM517" s="262">
        <v>0.15911999999999998</v>
      </c>
      <c r="AN517" s="262">
        <v>0.15911999999999998</v>
      </c>
      <c r="AO517" s="262">
        <v>0.25856999999999997</v>
      </c>
      <c r="AP517" s="262">
        <v>0.26299</v>
      </c>
      <c r="AQ517" s="262">
        <v>0.29614000000000001</v>
      </c>
      <c r="AR517" s="262">
        <v>0.31381999999999999</v>
      </c>
      <c r="AS517" s="262">
        <v>0.29614000000000001</v>
      </c>
      <c r="AT517" s="262">
        <v>0.24310000000000001</v>
      </c>
      <c r="AU517" s="262">
        <v>0.22984000000000002</v>
      </c>
      <c r="AV517" s="262">
        <v>0.21879000000000001</v>
      </c>
      <c r="AW517" s="262">
        <v>0.17017000000000002</v>
      </c>
      <c r="AX517" s="262">
        <v>0.17901</v>
      </c>
      <c r="AY517" s="262">
        <v>0.17901</v>
      </c>
      <c r="AZ517" s="262">
        <v>0.17901</v>
      </c>
      <c r="BA517" s="262">
        <v>0.16575000000000001</v>
      </c>
      <c r="BB517" s="262">
        <v>0.10166</v>
      </c>
      <c r="BC517" s="262">
        <v>0.13702</v>
      </c>
      <c r="BD517" s="262">
        <v>0.13702</v>
      </c>
      <c r="BE517" s="262">
        <v>0.13702</v>
      </c>
      <c r="BF517" s="262">
        <v>0.17680000000000001</v>
      </c>
      <c r="BG517" s="262">
        <v>0.20111000000000001</v>
      </c>
      <c r="BH517" s="262">
        <v>0.16353999999999999</v>
      </c>
      <c r="BI517" s="262">
        <v>0.18342999999999998</v>
      </c>
      <c r="BJ517" s="262">
        <v>0.23868000000000003</v>
      </c>
      <c r="BK517" s="262">
        <v>0.22542000000000001</v>
      </c>
      <c r="BL517" s="262">
        <v>0.18342999999999998</v>
      </c>
      <c r="BM517" s="262">
        <v>0.15028000000000002</v>
      </c>
      <c r="BN517" s="262">
        <v>0.14807000000000001</v>
      </c>
      <c r="BO517" s="262">
        <v>0.14807000000000001</v>
      </c>
      <c r="BP517" s="262">
        <v>0.12817999999999999</v>
      </c>
    </row>
    <row r="518" spans="2:68" x14ac:dyDescent="0.25">
      <c r="B518" s="261"/>
      <c r="C518" s="261" t="s">
        <v>922</v>
      </c>
      <c r="D518" s="255">
        <f t="shared" si="45"/>
        <v>6.3329396673097976E-2</v>
      </c>
      <c r="E518" s="260">
        <f t="shared" si="43"/>
        <v>1214.4678399999998</v>
      </c>
      <c r="F518" s="255">
        <f t="shared" si="46"/>
        <v>6.527351226405799E-2</v>
      </c>
      <c r="G518" s="260">
        <f t="shared" si="44"/>
        <v>3378250.2092800005</v>
      </c>
      <c r="H518" s="255">
        <f t="shared" si="47"/>
        <v>3.6354529329029273E-2</v>
      </c>
      <c r="I518" s="260">
        <f t="shared" si="48"/>
        <v>97.021585749675495</v>
      </c>
      <c r="J518" s="262">
        <v>0</v>
      </c>
      <c r="K518" s="262">
        <v>5.6960000000000004E-2</v>
      </c>
      <c r="L518" s="262">
        <v>7.8079999999999997E-2</v>
      </c>
      <c r="M518" s="262">
        <v>5.1840000000000004E-2</v>
      </c>
      <c r="N518" s="262">
        <v>9.6640000000000004E-2</v>
      </c>
      <c r="O518" s="262">
        <v>8.8319999999999996E-2</v>
      </c>
      <c r="P518" s="262">
        <v>7.8079999999999997E-2</v>
      </c>
      <c r="Q518" s="262">
        <v>5.1200000000000002E-2</v>
      </c>
      <c r="R518" s="262">
        <v>0.112</v>
      </c>
      <c r="S518" s="262">
        <v>7.8079999999999997E-2</v>
      </c>
      <c r="T518" s="262">
        <v>8.1920000000000007E-2</v>
      </c>
      <c r="U518" s="262">
        <v>7.8079999999999997E-2</v>
      </c>
      <c r="V518" s="262">
        <v>7.8079999999999997E-2</v>
      </c>
      <c r="W518" s="262">
        <v>6.08E-2</v>
      </c>
      <c r="X518" s="262">
        <v>7.8719999999999998E-2</v>
      </c>
      <c r="Y518" s="262">
        <v>7.8719999999999998E-2</v>
      </c>
      <c r="Z518" s="262">
        <v>8.3840000000000012E-2</v>
      </c>
      <c r="AA518" s="262">
        <v>0.10624</v>
      </c>
      <c r="AB518" s="262">
        <v>8.2560000000000008E-2</v>
      </c>
      <c r="AC518" s="262">
        <v>8.2560000000000008E-2</v>
      </c>
      <c r="AD518" s="262">
        <v>5.1840000000000004E-2</v>
      </c>
      <c r="AE518" s="262">
        <v>4.6719999999999998E-2</v>
      </c>
      <c r="AF518" s="262">
        <v>5.1840000000000004E-2</v>
      </c>
      <c r="AG518" s="262">
        <v>6.336E-2</v>
      </c>
      <c r="AH518" s="262">
        <v>6.336E-2</v>
      </c>
      <c r="AI518" s="262">
        <v>6.336E-2</v>
      </c>
      <c r="AJ518" s="262">
        <v>6.336E-2</v>
      </c>
      <c r="AK518" s="262">
        <v>5.568E-2</v>
      </c>
      <c r="AL518" s="262">
        <v>7.2959999999999997E-2</v>
      </c>
      <c r="AM518" s="262">
        <v>5.7600000000000005E-2</v>
      </c>
      <c r="AN518" s="262">
        <v>2.368E-2</v>
      </c>
      <c r="AO518" s="262">
        <v>7.1680000000000008E-2</v>
      </c>
      <c r="AP518" s="262">
        <v>7.0400000000000004E-2</v>
      </c>
      <c r="AQ518" s="262">
        <v>8.448E-2</v>
      </c>
      <c r="AR518" s="262">
        <v>5.8880000000000002E-2</v>
      </c>
      <c r="AS518" s="262">
        <v>5.7600000000000005E-2</v>
      </c>
      <c r="AT518" s="262">
        <v>6.0159999999999998E-2</v>
      </c>
      <c r="AU518" s="262">
        <v>6.0159999999999998E-2</v>
      </c>
      <c r="AV518" s="262">
        <v>6.0159999999999998E-2</v>
      </c>
      <c r="AW518" s="262">
        <v>6.0159999999999998E-2</v>
      </c>
      <c r="AX518" s="262">
        <v>4.9280000000000004E-2</v>
      </c>
      <c r="AY518" s="262">
        <v>5.5039999999999999E-2</v>
      </c>
      <c r="AZ518" s="262">
        <v>5.6960000000000004E-2</v>
      </c>
      <c r="BA518" s="262">
        <v>4.8000000000000001E-2</v>
      </c>
      <c r="BB518" s="262">
        <v>3.2000000000000001E-2</v>
      </c>
      <c r="BC518" s="262">
        <v>4.7359999999999999E-2</v>
      </c>
      <c r="BD518" s="262">
        <v>4.8000000000000001E-2</v>
      </c>
      <c r="BE518" s="262">
        <v>4.8000000000000001E-2</v>
      </c>
      <c r="BF518" s="262">
        <v>7.1680000000000008E-2</v>
      </c>
      <c r="BG518" s="262">
        <v>5.6320000000000002E-2</v>
      </c>
      <c r="BH518" s="262">
        <v>5.0560000000000001E-2</v>
      </c>
      <c r="BI518" s="262">
        <v>5.8880000000000002E-2</v>
      </c>
      <c r="BJ518" s="262">
        <v>6.5280000000000005E-2</v>
      </c>
      <c r="BK518" s="262">
        <v>5.8880000000000002E-2</v>
      </c>
      <c r="BL518" s="262">
        <v>8.8319999999999996E-2</v>
      </c>
      <c r="BM518" s="262">
        <v>5.3120000000000001E-2</v>
      </c>
      <c r="BN518" s="262">
        <v>4.224E-2</v>
      </c>
      <c r="BO518" s="262">
        <v>4.224E-2</v>
      </c>
      <c r="BP518" s="262">
        <v>2.9440000000000001E-2</v>
      </c>
    </row>
    <row r="519" spans="2:68" x14ac:dyDescent="0.25">
      <c r="B519" s="261"/>
      <c r="C519" s="261" t="s">
        <v>923</v>
      </c>
      <c r="D519" s="255">
        <f t="shared" si="45"/>
        <v>0.10094480679981228</v>
      </c>
      <c r="E519" s="260">
        <f t="shared" si="43"/>
        <v>1935.8185600000002</v>
      </c>
      <c r="F519" s="255">
        <f t="shared" si="46"/>
        <v>0.10798642252445644</v>
      </c>
      <c r="G519" s="260">
        <f t="shared" si="44"/>
        <v>5588869.6936800005</v>
      </c>
      <c r="H519" s="255">
        <f t="shared" si="47"/>
        <v>-0.22851109446084153</v>
      </c>
      <c r="I519" s="260">
        <f t="shared" si="48"/>
        <v>93.479165658025764</v>
      </c>
      <c r="J519" s="262">
        <v>0</v>
      </c>
      <c r="K519" s="262">
        <v>0.16744000000000001</v>
      </c>
      <c r="L519" s="262">
        <v>0.19968</v>
      </c>
      <c r="M519" s="262">
        <v>0.12271999999999998</v>
      </c>
      <c r="N519" s="262">
        <v>0.14248</v>
      </c>
      <c r="O519" s="262">
        <v>0.13728000000000001</v>
      </c>
      <c r="P519" s="262">
        <v>0.17471999999999999</v>
      </c>
      <c r="Q519" s="262">
        <v>0.13728000000000001</v>
      </c>
      <c r="R519" s="262">
        <v>0.14351999999999998</v>
      </c>
      <c r="S519" s="262">
        <v>0.14871999999999999</v>
      </c>
      <c r="T519" s="262">
        <v>0.1144</v>
      </c>
      <c r="U519" s="262">
        <v>9.8799999999999985E-2</v>
      </c>
      <c r="V519" s="262">
        <v>0.13728000000000001</v>
      </c>
      <c r="W519" s="262">
        <v>0.14975999999999998</v>
      </c>
      <c r="X519" s="262">
        <v>0.14871999999999999</v>
      </c>
      <c r="Y519" s="262">
        <v>0.14975999999999998</v>
      </c>
      <c r="Z519" s="262">
        <v>0.14767999999999998</v>
      </c>
      <c r="AA519" s="262">
        <v>0.17471999999999999</v>
      </c>
      <c r="AB519" s="262">
        <v>0.15392</v>
      </c>
      <c r="AC519" s="262">
        <v>0.15392</v>
      </c>
      <c r="AD519" s="262">
        <v>0.12792000000000001</v>
      </c>
      <c r="AE519" s="262">
        <v>0.13416</v>
      </c>
      <c r="AF519" s="262">
        <v>8.8399999999999992E-2</v>
      </c>
      <c r="AG519" s="262">
        <v>0.11024</v>
      </c>
      <c r="AH519" s="262">
        <v>0.14871999999999999</v>
      </c>
      <c r="AI519" s="262">
        <v>0.11024</v>
      </c>
      <c r="AJ519" s="262">
        <v>7.0720000000000005E-2</v>
      </c>
      <c r="AK519" s="262">
        <v>9.3600000000000003E-2</v>
      </c>
      <c r="AL519" s="262">
        <v>0.10920000000000001</v>
      </c>
      <c r="AM519" s="262">
        <v>0.10503999999999999</v>
      </c>
      <c r="AN519" s="262">
        <v>0.104</v>
      </c>
      <c r="AO519" s="262">
        <v>0.11751999999999999</v>
      </c>
      <c r="AP519" s="262">
        <v>0.11024</v>
      </c>
      <c r="AQ519" s="262">
        <v>0.17992</v>
      </c>
      <c r="AR519" s="262">
        <v>0.12687999999999999</v>
      </c>
      <c r="AS519" s="262">
        <v>0.18720000000000001</v>
      </c>
      <c r="AT519" s="262">
        <v>0.156</v>
      </c>
      <c r="AU519" s="262">
        <v>7.9039999999999999E-2</v>
      </c>
      <c r="AV519" s="262">
        <v>7.6960000000000001E-2</v>
      </c>
      <c r="AW519" s="262">
        <v>7.9039999999999999E-2</v>
      </c>
      <c r="AX519" s="262">
        <v>7.8E-2</v>
      </c>
      <c r="AY519" s="262">
        <v>7.8E-2</v>
      </c>
      <c r="AZ519" s="262">
        <v>8.5279999999999995E-2</v>
      </c>
      <c r="BA519" s="262">
        <v>6.0319999999999992E-2</v>
      </c>
      <c r="BB519" s="262">
        <v>3.952E-2</v>
      </c>
      <c r="BC519" s="262">
        <v>2.392E-2</v>
      </c>
      <c r="BD519" s="262">
        <v>3.952E-2</v>
      </c>
      <c r="BE519" s="262">
        <v>3.952E-2</v>
      </c>
      <c r="BF519" s="262">
        <v>0.13103999999999999</v>
      </c>
      <c r="BG519" s="262">
        <v>0.11232</v>
      </c>
      <c r="BH519" s="262">
        <v>8.8399999999999992E-2</v>
      </c>
      <c r="BI519" s="262">
        <v>6.7599999999999993E-2</v>
      </c>
      <c r="BJ519" s="262">
        <v>0.11024</v>
      </c>
      <c r="BK519" s="262">
        <v>8.6319999999999994E-2</v>
      </c>
      <c r="BL519" s="262">
        <v>7.3839999999999989E-2</v>
      </c>
      <c r="BM519" s="262">
        <v>6.8640000000000007E-2</v>
      </c>
      <c r="BN519" s="262">
        <v>5.4079999999999996E-2</v>
      </c>
      <c r="BO519" s="262">
        <v>4.5759999999999995E-2</v>
      </c>
      <c r="BP519" s="262">
        <v>5.4079999999999996E-2</v>
      </c>
    </row>
    <row r="520" spans="2:68" x14ac:dyDescent="0.25">
      <c r="B520" s="261"/>
      <c r="C520" s="261" t="s">
        <v>924</v>
      </c>
      <c r="D520" s="255">
        <f t="shared" si="45"/>
        <v>0.19796378161339095</v>
      </c>
      <c r="E520" s="260">
        <f t="shared" si="43"/>
        <v>3796.3514399999985</v>
      </c>
      <c r="F520" s="255">
        <f t="shared" si="46"/>
        <v>0.19818496178130546</v>
      </c>
      <c r="G520" s="260">
        <f t="shared" si="44"/>
        <v>10257122.152479999</v>
      </c>
      <c r="H520" s="255">
        <f t="shared" si="47"/>
        <v>1.0601934991097189E-3</v>
      </c>
      <c r="I520" s="260">
        <f t="shared" si="48"/>
        <v>99.88839709838399</v>
      </c>
      <c r="J520" s="262">
        <v>0</v>
      </c>
      <c r="K520" s="262">
        <v>0.25676000000000004</v>
      </c>
      <c r="L520" s="262">
        <v>0.19600000000000001</v>
      </c>
      <c r="M520" s="262">
        <v>0.21364000000000002</v>
      </c>
      <c r="N520" s="262">
        <v>0.21560000000000001</v>
      </c>
      <c r="O520" s="262">
        <v>0.18032000000000001</v>
      </c>
      <c r="P520" s="262">
        <v>0.20188</v>
      </c>
      <c r="Q520" s="262">
        <v>0.23324</v>
      </c>
      <c r="R520" s="262">
        <v>0.20580000000000001</v>
      </c>
      <c r="S520" s="262">
        <v>0.19404000000000002</v>
      </c>
      <c r="T520" s="262">
        <v>0.19404000000000002</v>
      </c>
      <c r="U520" s="262">
        <v>0.18032000000000001</v>
      </c>
      <c r="V520" s="262">
        <v>0.19404000000000002</v>
      </c>
      <c r="W520" s="262">
        <v>0.19012000000000001</v>
      </c>
      <c r="X520" s="262">
        <v>0.19600000000000001</v>
      </c>
      <c r="Y520" s="262">
        <v>0.21560000000000001</v>
      </c>
      <c r="Z520" s="262">
        <v>0.245</v>
      </c>
      <c r="AA520" s="262">
        <v>0.23912</v>
      </c>
      <c r="AB520" s="262">
        <v>0.21952000000000002</v>
      </c>
      <c r="AC520" s="262">
        <v>0.21952000000000002</v>
      </c>
      <c r="AD520" s="262">
        <v>0.18815999999999999</v>
      </c>
      <c r="AE520" s="262">
        <v>0.19012000000000001</v>
      </c>
      <c r="AF520" s="262">
        <v>0.17444000000000001</v>
      </c>
      <c r="AG520" s="262">
        <v>0.19404000000000002</v>
      </c>
      <c r="AH520" s="262">
        <v>0.21560000000000001</v>
      </c>
      <c r="AI520" s="262">
        <v>0.19012000000000001</v>
      </c>
      <c r="AJ520" s="262">
        <v>0.1862</v>
      </c>
      <c r="AK520" s="262">
        <v>0.21952000000000002</v>
      </c>
      <c r="AL520" s="262">
        <v>0.24304000000000001</v>
      </c>
      <c r="AM520" s="262">
        <v>0.13132000000000002</v>
      </c>
      <c r="AN520" s="262">
        <v>0.21560000000000001</v>
      </c>
      <c r="AO520" s="262">
        <v>0.23127999999999999</v>
      </c>
      <c r="AP520" s="262">
        <v>0.21168000000000003</v>
      </c>
      <c r="AQ520" s="262">
        <v>0.24696000000000001</v>
      </c>
      <c r="AR520" s="262">
        <v>0.30772000000000005</v>
      </c>
      <c r="AS520" s="262">
        <v>0.24696000000000001</v>
      </c>
      <c r="AT520" s="262">
        <v>0.19796</v>
      </c>
      <c r="AU520" s="262">
        <v>0.19012000000000001</v>
      </c>
      <c r="AV520" s="262">
        <v>0.19796</v>
      </c>
      <c r="AW520" s="262">
        <v>0.28027999999999997</v>
      </c>
      <c r="AX520" s="262">
        <v>0.15092</v>
      </c>
      <c r="AY520" s="262">
        <v>0.21168000000000003</v>
      </c>
      <c r="AZ520" s="262">
        <v>0.1666</v>
      </c>
      <c r="BA520" s="262">
        <v>0.1764</v>
      </c>
      <c r="BB520" s="262">
        <v>0.12936</v>
      </c>
      <c r="BC520" s="262">
        <v>0.16464000000000001</v>
      </c>
      <c r="BD520" s="262">
        <v>0.15680000000000002</v>
      </c>
      <c r="BE520" s="262">
        <v>0.15680000000000002</v>
      </c>
      <c r="BF520" s="262">
        <v>0.20384000000000002</v>
      </c>
      <c r="BG520" s="262">
        <v>0.22932</v>
      </c>
      <c r="BH520" s="262">
        <v>0.19600000000000001</v>
      </c>
      <c r="BI520" s="262">
        <v>0.1764</v>
      </c>
      <c r="BJ520" s="262">
        <v>0.19992000000000001</v>
      </c>
      <c r="BK520" s="262">
        <v>0.18032000000000001</v>
      </c>
      <c r="BL520" s="262">
        <v>0.15876000000000001</v>
      </c>
      <c r="BM520" s="262">
        <v>0.18032000000000001</v>
      </c>
      <c r="BN520" s="262">
        <v>0.20776000000000003</v>
      </c>
      <c r="BO520" s="262">
        <v>0.19404000000000002</v>
      </c>
      <c r="BP520" s="262">
        <v>0.18815999999999999</v>
      </c>
    </row>
    <row r="521" spans="2:68" x14ac:dyDescent="0.25">
      <c r="B521" s="261"/>
      <c r="C521" s="261" t="s">
        <v>925</v>
      </c>
      <c r="D521" s="255">
        <f t="shared" si="45"/>
        <v>0.29185109141158661</v>
      </c>
      <c r="E521" s="260">
        <f t="shared" si="43"/>
        <v>5596.8283799999963</v>
      </c>
      <c r="F521" s="255">
        <f t="shared" si="46"/>
        <v>0.30394372144862458</v>
      </c>
      <c r="G521" s="260">
        <f t="shared" si="44"/>
        <v>15730698.48669</v>
      </c>
      <c r="H521" s="255">
        <f t="shared" si="47"/>
        <v>-0.10034671988939892</v>
      </c>
      <c r="I521" s="260">
        <f t="shared" si="48"/>
        <v>96.021424631045733</v>
      </c>
      <c r="J521" s="262">
        <v>0</v>
      </c>
      <c r="K521" s="262">
        <v>0.45440999999999998</v>
      </c>
      <c r="L521" s="262">
        <v>0.36530999999999997</v>
      </c>
      <c r="M521" s="262">
        <v>0.38906999999999997</v>
      </c>
      <c r="N521" s="262">
        <v>0.36530999999999997</v>
      </c>
      <c r="O521" s="262">
        <v>0.41282999999999997</v>
      </c>
      <c r="P521" s="262">
        <v>0.38906999999999997</v>
      </c>
      <c r="Q521" s="262">
        <v>0.39204</v>
      </c>
      <c r="R521" s="262">
        <v>0.43955999999999995</v>
      </c>
      <c r="S521" s="262">
        <v>0.34154999999999996</v>
      </c>
      <c r="T521" s="262">
        <v>0.34451999999999994</v>
      </c>
      <c r="U521" s="262">
        <v>0.31481999999999999</v>
      </c>
      <c r="V521" s="262">
        <v>0.34154999999999996</v>
      </c>
      <c r="W521" s="262">
        <v>0.36530999999999997</v>
      </c>
      <c r="X521" s="262">
        <v>0.44550000000000001</v>
      </c>
      <c r="Y521" s="262">
        <v>0.39501000000000003</v>
      </c>
      <c r="Z521" s="262">
        <v>0.39501000000000003</v>
      </c>
      <c r="AA521" s="262">
        <v>0.36234</v>
      </c>
      <c r="AB521" s="262">
        <v>0.36234</v>
      </c>
      <c r="AC521" s="262">
        <v>0.35639999999999999</v>
      </c>
      <c r="AD521" s="262">
        <v>0.27917999999999998</v>
      </c>
      <c r="AE521" s="262">
        <v>0.30591000000000002</v>
      </c>
      <c r="AF521" s="262">
        <v>0.25839000000000001</v>
      </c>
      <c r="AG521" s="262">
        <v>0.33560999999999996</v>
      </c>
      <c r="AH521" s="262">
        <v>0.32967000000000002</v>
      </c>
      <c r="AI521" s="262">
        <v>0.32075999999999999</v>
      </c>
      <c r="AJ521" s="262">
        <v>0.32373000000000002</v>
      </c>
      <c r="AK521" s="262">
        <v>0.30591000000000002</v>
      </c>
      <c r="AL521" s="262">
        <v>0.35342999999999997</v>
      </c>
      <c r="AM521" s="262">
        <v>0.28214999999999996</v>
      </c>
      <c r="AN521" s="262">
        <v>0.28214999999999996</v>
      </c>
      <c r="AO521" s="262">
        <v>0.25541999999999998</v>
      </c>
      <c r="AP521" s="262">
        <v>0.32967000000000002</v>
      </c>
      <c r="AQ521" s="262">
        <v>0.31185000000000002</v>
      </c>
      <c r="AR521" s="262">
        <v>0.30887999999999999</v>
      </c>
      <c r="AS521" s="262">
        <v>0.31481999999999999</v>
      </c>
      <c r="AT521" s="262">
        <v>0.30591000000000002</v>
      </c>
      <c r="AU521" s="262">
        <v>0.29105999999999999</v>
      </c>
      <c r="AV521" s="262">
        <v>0.27917999999999998</v>
      </c>
      <c r="AW521" s="262">
        <v>0.26135999999999998</v>
      </c>
      <c r="AX521" s="262">
        <v>0.19899</v>
      </c>
      <c r="AY521" s="262">
        <v>0.22572</v>
      </c>
      <c r="AZ521" s="262">
        <v>0.23166</v>
      </c>
      <c r="BA521" s="262">
        <v>0.22572</v>
      </c>
      <c r="BB521" s="262">
        <v>0.18117</v>
      </c>
      <c r="BC521" s="262">
        <v>0.19008</v>
      </c>
      <c r="BD521" s="262">
        <v>0.19008</v>
      </c>
      <c r="BE521" s="262">
        <v>0.19008</v>
      </c>
      <c r="BF521" s="262">
        <v>0.29105999999999999</v>
      </c>
      <c r="BG521" s="262">
        <v>0.28808999999999996</v>
      </c>
      <c r="BH521" s="262">
        <v>0.24057000000000001</v>
      </c>
      <c r="BI521" s="262">
        <v>0.23760000000000001</v>
      </c>
      <c r="BJ521" s="262">
        <v>0.32373000000000002</v>
      </c>
      <c r="BK521" s="262">
        <v>0.24650999999999998</v>
      </c>
      <c r="BL521" s="262">
        <v>0.24650999999999998</v>
      </c>
      <c r="BM521" s="262">
        <v>0.20789999999999997</v>
      </c>
      <c r="BN521" s="262">
        <v>0.21977999999999998</v>
      </c>
      <c r="BO521" s="262">
        <v>0.21977999999999998</v>
      </c>
      <c r="BP521" s="262">
        <v>0.19602</v>
      </c>
    </row>
    <row r="522" spans="2:68" x14ac:dyDescent="0.25">
      <c r="B522" s="261"/>
      <c r="C522" s="261" t="s">
        <v>926</v>
      </c>
      <c r="D522" s="255">
        <f t="shared" si="45"/>
        <v>0.30734102101475735</v>
      </c>
      <c r="E522" s="260">
        <f t="shared" si="43"/>
        <v>5893.8787600000014</v>
      </c>
      <c r="F522" s="255">
        <f t="shared" si="46"/>
        <v>0.31107952016431173</v>
      </c>
      <c r="G522" s="260">
        <f t="shared" si="44"/>
        <v>16100013.889960002</v>
      </c>
      <c r="H522" s="255">
        <f t="shared" si="47"/>
        <v>-2.879650581671786E-2</v>
      </c>
      <c r="I522" s="260">
        <f t="shared" si="48"/>
        <v>98.79821752728057</v>
      </c>
      <c r="J522" s="262">
        <v>0</v>
      </c>
      <c r="K522" s="262">
        <v>0.32647999999999999</v>
      </c>
      <c r="L522" s="262">
        <v>0.32956000000000002</v>
      </c>
      <c r="M522" s="262">
        <v>0.33572000000000002</v>
      </c>
      <c r="N522" s="262">
        <v>0.33572000000000002</v>
      </c>
      <c r="O522" s="262">
        <v>0.33572000000000002</v>
      </c>
      <c r="P522" s="262">
        <v>0.35727999999999999</v>
      </c>
      <c r="Q522" s="262">
        <v>0.33880000000000005</v>
      </c>
      <c r="R522" s="262">
        <v>0.33572000000000002</v>
      </c>
      <c r="S522" s="262">
        <v>0.33263999999999999</v>
      </c>
      <c r="T522" s="262">
        <v>0.31415999999999999</v>
      </c>
      <c r="U522" s="262">
        <v>0.27104</v>
      </c>
      <c r="V522" s="262">
        <v>0.308</v>
      </c>
      <c r="W522" s="262">
        <v>0.46816000000000002</v>
      </c>
      <c r="X522" s="262">
        <v>0.40348000000000001</v>
      </c>
      <c r="Y522" s="262">
        <v>0.40348000000000001</v>
      </c>
      <c r="Z522" s="262">
        <v>0.40040000000000003</v>
      </c>
      <c r="AA522" s="262">
        <v>0.37884000000000001</v>
      </c>
      <c r="AB522" s="262">
        <v>0.37884000000000001</v>
      </c>
      <c r="AC522" s="262">
        <v>0.37884000000000001</v>
      </c>
      <c r="AD522" s="262">
        <v>0.29568</v>
      </c>
      <c r="AE522" s="262">
        <v>0.29568</v>
      </c>
      <c r="AF522" s="262">
        <v>0.28336</v>
      </c>
      <c r="AG522" s="262">
        <v>0.29875999999999997</v>
      </c>
      <c r="AH522" s="262">
        <v>0.28644000000000003</v>
      </c>
      <c r="AI522" s="262">
        <v>0.29875999999999997</v>
      </c>
      <c r="AJ522" s="262">
        <v>0.29875999999999997</v>
      </c>
      <c r="AK522" s="262">
        <v>0.28952</v>
      </c>
      <c r="AL522" s="262">
        <v>0.32647999999999999</v>
      </c>
      <c r="AM522" s="262">
        <v>0.24332000000000001</v>
      </c>
      <c r="AN522" s="262">
        <v>0.24332000000000001</v>
      </c>
      <c r="AO522" s="262">
        <v>0.30491999999999997</v>
      </c>
      <c r="AP522" s="262">
        <v>0.33263999999999999</v>
      </c>
      <c r="AQ522" s="262">
        <v>0.34496000000000004</v>
      </c>
      <c r="AR522" s="262">
        <v>0.37268000000000001</v>
      </c>
      <c r="AS522" s="262">
        <v>0.34496000000000004</v>
      </c>
      <c r="AT522" s="262">
        <v>0.29875999999999997</v>
      </c>
      <c r="AU522" s="262">
        <v>0.30184</v>
      </c>
      <c r="AV522" s="262">
        <v>0.30184</v>
      </c>
      <c r="AW522" s="262">
        <v>0.28952</v>
      </c>
      <c r="AX522" s="262">
        <v>0.28644000000000003</v>
      </c>
      <c r="AY522" s="262">
        <v>0.31108000000000002</v>
      </c>
      <c r="AZ522" s="262">
        <v>0.29568</v>
      </c>
      <c r="BA522" s="262">
        <v>0.28644000000000003</v>
      </c>
      <c r="BB522" s="262">
        <v>0.20328000000000002</v>
      </c>
      <c r="BC522" s="262">
        <v>0.24640000000000001</v>
      </c>
      <c r="BD522" s="262">
        <v>0.24948000000000001</v>
      </c>
      <c r="BE522" s="262">
        <v>0.28644000000000003</v>
      </c>
      <c r="BF522" s="262">
        <v>0.31724000000000002</v>
      </c>
      <c r="BG522" s="262">
        <v>0.30184</v>
      </c>
      <c r="BH522" s="262">
        <v>0.30184</v>
      </c>
      <c r="BI522" s="262">
        <v>0.30491999999999997</v>
      </c>
      <c r="BJ522" s="262">
        <v>0.30491999999999997</v>
      </c>
      <c r="BK522" s="262">
        <v>0.35419999999999996</v>
      </c>
      <c r="BL522" s="262">
        <v>0.32647999999999999</v>
      </c>
      <c r="BM522" s="262">
        <v>0.28336</v>
      </c>
      <c r="BN522" s="262">
        <v>0.28644000000000003</v>
      </c>
      <c r="BO522" s="262">
        <v>0.26795999999999998</v>
      </c>
      <c r="BP522" s="262">
        <v>0.22175999999999998</v>
      </c>
    </row>
    <row r="523" spans="2:68" x14ac:dyDescent="0.25">
      <c r="B523" s="261"/>
      <c r="C523" s="261" t="s">
        <v>927</v>
      </c>
      <c r="D523" s="255">
        <f t="shared" si="45"/>
        <v>0.19928069823225736</v>
      </c>
      <c r="E523" s="260">
        <f t="shared" si="43"/>
        <v>3821.6059499999992</v>
      </c>
      <c r="F523" s="255">
        <f t="shared" si="46"/>
        <v>0.2006318432564394</v>
      </c>
      <c r="G523" s="260">
        <f t="shared" si="44"/>
        <v>10383761.237289999</v>
      </c>
      <c r="H523" s="255">
        <f t="shared" si="47"/>
        <v>-5.9161406861202692E-2</v>
      </c>
      <c r="I523" s="260">
        <f t="shared" si="48"/>
        <v>99.326555046172274</v>
      </c>
      <c r="J523" s="262">
        <v>0</v>
      </c>
      <c r="K523" s="262">
        <v>9.154000000000001E-2</v>
      </c>
      <c r="L523" s="262">
        <v>0.26666000000000001</v>
      </c>
      <c r="M523" s="262">
        <v>0.20099</v>
      </c>
      <c r="N523" s="262">
        <v>0.20298000000000002</v>
      </c>
      <c r="O523" s="262">
        <v>0.20099</v>
      </c>
      <c r="P523" s="262">
        <v>0.21890000000000004</v>
      </c>
      <c r="Q523" s="262">
        <v>0.17711000000000002</v>
      </c>
      <c r="R523" s="262">
        <v>0.21492000000000003</v>
      </c>
      <c r="S523" s="262">
        <v>0.18507000000000001</v>
      </c>
      <c r="T523" s="262">
        <v>0.19900000000000001</v>
      </c>
      <c r="U523" s="262">
        <v>0.17910000000000001</v>
      </c>
      <c r="V523" s="262">
        <v>0.19104000000000002</v>
      </c>
      <c r="W523" s="262">
        <v>0.26666000000000001</v>
      </c>
      <c r="X523" s="262">
        <v>0.30049000000000003</v>
      </c>
      <c r="Y523" s="262">
        <v>0.37611</v>
      </c>
      <c r="Z523" s="262">
        <v>0.29849999999999999</v>
      </c>
      <c r="AA523" s="262">
        <v>0.22486999999999999</v>
      </c>
      <c r="AB523" s="262">
        <v>0.27461999999999998</v>
      </c>
      <c r="AC523" s="262">
        <v>0.26865000000000006</v>
      </c>
      <c r="AD523" s="262">
        <v>0.17910000000000001</v>
      </c>
      <c r="AE523" s="262">
        <v>0.19701000000000002</v>
      </c>
      <c r="AF523" s="262">
        <v>0.15920000000000001</v>
      </c>
      <c r="AG523" s="262">
        <v>0.18507000000000001</v>
      </c>
      <c r="AH523" s="262">
        <v>0.18507000000000001</v>
      </c>
      <c r="AI523" s="262">
        <v>0.18507000000000001</v>
      </c>
      <c r="AJ523" s="262">
        <v>0.17114000000000001</v>
      </c>
      <c r="AK523" s="262">
        <v>0.19900000000000001</v>
      </c>
      <c r="AL523" s="262">
        <v>0.19104000000000002</v>
      </c>
      <c r="AM523" s="262">
        <v>0.15920000000000001</v>
      </c>
      <c r="AN523" s="262">
        <v>0.15920000000000001</v>
      </c>
      <c r="AO523" s="262">
        <v>0.19701000000000002</v>
      </c>
      <c r="AP523" s="262">
        <v>0.20895000000000002</v>
      </c>
      <c r="AQ523" s="262">
        <v>0.26865000000000006</v>
      </c>
      <c r="AR523" s="262">
        <v>0.23880000000000001</v>
      </c>
      <c r="AS523" s="262">
        <v>0.23880000000000001</v>
      </c>
      <c r="AT523" s="262">
        <v>0.26069000000000003</v>
      </c>
      <c r="AU523" s="262">
        <v>0.17512</v>
      </c>
      <c r="AV523" s="262">
        <v>0.19104000000000002</v>
      </c>
      <c r="AW523" s="262">
        <v>0.20099</v>
      </c>
      <c r="AX523" s="262">
        <v>0.18706</v>
      </c>
      <c r="AY523" s="262">
        <v>0.20696000000000001</v>
      </c>
      <c r="AZ523" s="262">
        <v>0.18507000000000001</v>
      </c>
      <c r="BA523" s="262">
        <v>0.14129</v>
      </c>
      <c r="BB523" s="262">
        <v>0.12935000000000002</v>
      </c>
      <c r="BC523" s="262">
        <v>0.17313000000000001</v>
      </c>
      <c r="BD523" s="262">
        <v>0.17313000000000001</v>
      </c>
      <c r="BE523" s="262">
        <v>0.17313000000000001</v>
      </c>
      <c r="BF523" s="262">
        <v>0.18308000000000002</v>
      </c>
      <c r="BG523" s="262">
        <v>0.24676000000000001</v>
      </c>
      <c r="BH523" s="262">
        <v>0.19701000000000002</v>
      </c>
      <c r="BI523" s="262">
        <v>0.20497000000000001</v>
      </c>
      <c r="BJ523" s="262">
        <v>0.20298000000000002</v>
      </c>
      <c r="BK523" s="262">
        <v>0.23482</v>
      </c>
      <c r="BL523" s="262">
        <v>0.19303000000000001</v>
      </c>
      <c r="BM523" s="262">
        <v>0.20298000000000002</v>
      </c>
      <c r="BN523" s="262">
        <v>0.19701000000000002</v>
      </c>
      <c r="BO523" s="262">
        <v>0.19303000000000001</v>
      </c>
      <c r="BP523" s="262">
        <v>0.19701000000000002</v>
      </c>
    </row>
    <row r="524" spans="2:68" x14ac:dyDescent="0.25">
      <c r="B524" s="261"/>
      <c r="C524" s="261" t="s">
        <v>928</v>
      </c>
      <c r="D524" s="255">
        <f t="shared" si="45"/>
        <v>4.8843163685665117E-2</v>
      </c>
      <c r="E524" s="260">
        <f t="shared" si="43"/>
        <v>936.66534999999999</v>
      </c>
      <c r="F524" s="255">
        <f t="shared" si="46"/>
        <v>4.728229688244491E-2</v>
      </c>
      <c r="G524" s="260">
        <f t="shared" si="44"/>
        <v>2447109.4598400011</v>
      </c>
      <c r="H524" s="255">
        <f t="shared" si="47"/>
        <v>0.16824392461277832</v>
      </c>
      <c r="I524" s="260">
        <f t="shared" si="48"/>
        <v>103.30116535391861</v>
      </c>
      <c r="J524" s="262">
        <v>0</v>
      </c>
      <c r="K524" s="262">
        <v>5.8279999999999998E-2</v>
      </c>
      <c r="L524" s="262">
        <v>9.1649999999999995E-2</v>
      </c>
      <c r="M524" s="262">
        <v>3.2899999999999999E-2</v>
      </c>
      <c r="N524" s="262">
        <v>3.7130000000000003E-2</v>
      </c>
      <c r="O524" s="262">
        <v>4.6059999999999997E-2</v>
      </c>
      <c r="P524" s="262">
        <v>5.0760000000000007E-2</v>
      </c>
      <c r="Q524" s="262">
        <v>5.4989999999999997E-2</v>
      </c>
      <c r="R524" s="262">
        <v>5.1700000000000003E-2</v>
      </c>
      <c r="S524" s="262">
        <v>4.6530000000000002E-2</v>
      </c>
      <c r="T524" s="262">
        <v>4.5589999999999999E-2</v>
      </c>
      <c r="U524" s="262">
        <v>3.6659999999999998E-2</v>
      </c>
      <c r="V524" s="262">
        <v>4.5589999999999999E-2</v>
      </c>
      <c r="W524" s="262">
        <v>5.7340000000000002E-2</v>
      </c>
      <c r="X524" s="262">
        <v>8.1309999999999993E-2</v>
      </c>
      <c r="Y524" s="262">
        <v>4.9350000000000005E-2</v>
      </c>
      <c r="Z524" s="262">
        <v>6.0159999999999998E-2</v>
      </c>
      <c r="AA524" s="262">
        <v>8.5070000000000007E-2</v>
      </c>
      <c r="AB524" s="262">
        <v>9.6349999999999991E-2</v>
      </c>
      <c r="AC524" s="262">
        <v>7.1910000000000002E-2</v>
      </c>
      <c r="AD524" s="262">
        <v>2.2089999999999999E-2</v>
      </c>
      <c r="AE524" s="262">
        <v>5.1230000000000005E-2</v>
      </c>
      <c r="AF524" s="262">
        <v>3.9480000000000001E-2</v>
      </c>
      <c r="AG524" s="262">
        <v>4.8410000000000002E-2</v>
      </c>
      <c r="AH524" s="262">
        <v>4.8410000000000002E-2</v>
      </c>
      <c r="AI524" s="262">
        <v>4.8410000000000002E-2</v>
      </c>
      <c r="AJ524" s="262">
        <v>5.0760000000000007E-2</v>
      </c>
      <c r="AK524" s="262">
        <v>7.3790000000000008E-2</v>
      </c>
      <c r="AL524" s="262">
        <v>5.4519999999999999E-2</v>
      </c>
      <c r="AM524" s="262">
        <v>3.9949999999999999E-2</v>
      </c>
      <c r="AN524" s="262">
        <v>2.0209999999999999E-2</v>
      </c>
      <c r="AO524" s="262">
        <v>6.2980000000000008E-2</v>
      </c>
      <c r="AP524" s="262">
        <v>6.2980000000000008E-2</v>
      </c>
      <c r="AQ524" s="262">
        <v>5.4049999999999994E-2</v>
      </c>
      <c r="AR524" s="262">
        <v>5.781E-2</v>
      </c>
      <c r="AS524" s="262">
        <v>4.5589999999999999E-2</v>
      </c>
      <c r="AT524" s="262">
        <v>5.5459999999999995E-2</v>
      </c>
      <c r="AU524" s="262">
        <v>5.8279999999999998E-2</v>
      </c>
      <c r="AV524" s="262">
        <v>5.5459999999999995E-2</v>
      </c>
      <c r="AW524" s="262">
        <v>5.5459999999999995E-2</v>
      </c>
      <c r="AX524" s="262">
        <v>3.4779999999999998E-2</v>
      </c>
      <c r="AY524" s="262">
        <v>5.3579999999999996E-2</v>
      </c>
      <c r="AZ524" s="262">
        <v>3.3840000000000002E-2</v>
      </c>
      <c r="BA524" s="262">
        <v>3.9949999999999999E-2</v>
      </c>
      <c r="BB524" s="262">
        <v>1.7860000000000001E-2</v>
      </c>
      <c r="BC524" s="262">
        <v>1.3160000000000002E-2</v>
      </c>
      <c r="BD524" s="262">
        <v>1.7860000000000001E-2</v>
      </c>
      <c r="BE524" s="262">
        <v>1.7860000000000001E-2</v>
      </c>
      <c r="BF524" s="262">
        <v>3.8539999999999998E-2</v>
      </c>
      <c r="BG524" s="262">
        <v>4.1829999999999999E-2</v>
      </c>
      <c r="BH524" s="262">
        <v>3.8539999999999998E-2</v>
      </c>
      <c r="BI524" s="262">
        <v>2.0209999999999999E-2</v>
      </c>
      <c r="BJ524" s="262">
        <v>5.4989999999999997E-2</v>
      </c>
      <c r="BK524" s="262">
        <v>3.431E-2</v>
      </c>
      <c r="BL524" s="262">
        <v>4.9820000000000003E-2</v>
      </c>
      <c r="BM524" s="262">
        <v>3.2899999999999999E-2</v>
      </c>
      <c r="BN524" s="262">
        <v>2.8670000000000001E-2</v>
      </c>
      <c r="BO524" s="262">
        <v>2.256E-2</v>
      </c>
      <c r="BP524" s="262">
        <v>2.8670000000000001E-2</v>
      </c>
    </row>
    <row r="525" spans="2:68" x14ac:dyDescent="0.25">
      <c r="B525" s="261"/>
      <c r="C525" s="261" t="s">
        <v>929</v>
      </c>
      <c r="D525" s="255">
        <f t="shared" si="45"/>
        <v>0.21370733169943162</v>
      </c>
      <c r="E525" s="260">
        <f t="shared" si="43"/>
        <v>4098.2655000000004</v>
      </c>
      <c r="F525" s="255">
        <f t="shared" si="46"/>
        <v>0.21964069228851923</v>
      </c>
      <c r="G525" s="260">
        <f t="shared" si="44"/>
        <v>11367569.921599999</v>
      </c>
      <c r="H525" s="255">
        <f t="shared" si="47"/>
        <v>0.13814301842445206</v>
      </c>
      <c r="I525" s="260">
        <f t="shared" si="48"/>
        <v>97.298605951717917</v>
      </c>
      <c r="J525" s="262">
        <v>0</v>
      </c>
      <c r="K525" s="262">
        <v>0.25584999999999997</v>
      </c>
      <c r="L525" s="262">
        <v>0.28810000000000002</v>
      </c>
      <c r="M525" s="262">
        <v>0.28165000000000001</v>
      </c>
      <c r="N525" s="262">
        <v>0.2838</v>
      </c>
      <c r="O525" s="262">
        <v>0.32679999999999998</v>
      </c>
      <c r="P525" s="262">
        <v>0.26445000000000002</v>
      </c>
      <c r="Q525" s="262">
        <v>0.29239999999999999</v>
      </c>
      <c r="R525" s="262">
        <v>0.2838</v>
      </c>
      <c r="S525" s="262">
        <v>0.27089999999999997</v>
      </c>
      <c r="T525" s="262">
        <v>0.24939999999999998</v>
      </c>
      <c r="U525" s="262">
        <v>0.26229999999999998</v>
      </c>
      <c r="V525" s="262">
        <v>0.26229999999999998</v>
      </c>
      <c r="W525" s="262">
        <v>0.22359999999999999</v>
      </c>
      <c r="X525" s="262">
        <v>0.20424999999999999</v>
      </c>
      <c r="Y525" s="262">
        <v>0.20424999999999999</v>
      </c>
      <c r="Z525" s="262">
        <v>0.16125</v>
      </c>
      <c r="AA525" s="262">
        <v>0.27950000000000003</v>
      </c>
      <c r="AB525" s="262">
        <v>0.22575000000000001</v>
      </c>
      <c r="AC525" s="262">
        <v>0.18920000000000001</v>
      </c>
      <c r="AD525" s="262">
        <v>0.26014999999999999</v>
      </c>
      <c r="AE525" s="262">
        <v>0.26014999999999999</v>
      </c>
      <c r="AF525" s="262">
        <v>0.22575000000000001</v>
      </c>
      <c r="AG525" s="262">
        <v>0.25369999999999998</v>
      </c>
      <c r="AH525" s="262">
        <v>0.22145000000000001</v>
      </c>
      <c r="AI525" s="262">
        <v>0.26229999999999998</v>
      </c>
      <c r="AJ525" s="262">
        <v>0.24724999999999997</v>
      </c>
      <c r="AK525" s="262">
        <v>0.2064</v>
      </c>
      <c r="AL525" s="262">
        <v>0.26229999999999998</v>
      </c>
      <c r="AM525" s="262">
        <v>0.20209999999999997</v>
      </c>
      <c r="AN525" s="262">
        <v>0.20424999999999999</v>
      </c>
      <c r="AO525" s="262">
        <v>0.25155</v>
      </c>
      <c r="AP525" s="262">
        <v>0.25155</v>
      </c>
      <c r="AQ525" s="262">
        <v>0.16339999999999999</v>
      </c>
      <c r="AR525" s="262">
        <v>0.16339999999999999</v>
      </c>
      <c r="AS525" s="262">
        <v>0.16339999999999999</v>
      </c>
      <c r="AT525" s="262">
        <v>0.24080000000000001</v>
      </c>
      <c r="AU525" s="262">
        <v>0.23435</v>
      </c>
      <c r="AV525" s="262">
        <v>0.24080000000000001</v>
      </c>
      <c r="AW525" s="262">
        <v>0.19134999999999999</v>
      </c>
      <c r="AX525" s="262">
        <v>0.19134999999999999</v>
      </c>
      <c r="AY525" s="262">
        <v>0.21715000000000001</v>
      </c>
      <c r="AZ525" s="262">
        <v>0.17200000000000001</v>
      </c>
      <c r="BA525" s="262">
        <v>0.19134999999999999</v>
      </c>
      <c r="BB525" s="262">
        <v>0.1376</v>
      </c>
      <c r="BC525" s="262">
        <v>0.1376</v>
      </c>
      <c r="BD525" s="262">
        <v>0.1376</v>
      </c>
      <c r="BE525" s="262">
        <v>0.1376</v>
      </c>
      <c r="BF525" s="262">
        <v>0.19564999999999999</v>
      </c>
      <c r="BG525" s="262">
        <v>0.22575000000000001</v>
      </c>
      <c r="BH525" s="262">
        <v>0.19564999999999999</v>
      </c>
      <c r="BI525" s="262">
        <v>0.12684999999999999</v>
      </c>
      <c r="BJ525" s="262">
        <v>0.16555</v>
      </c>
      <c r="BK525" s="262">
        <v>6.0200000000000004E-2</v>
      </c>
      <c r="BL525" s="262">
        <v>8.6000000000000007E-2</v>
      </c>
      <c r="BM525" s="262">
        <v>0.12684999999999999</v>
      </c>
      <c r="BN525" s="262">
        <v>0.12040000000000001</v>
      </c>
      <c r="BO525" s="262">
        <v>0.12040000000000001</v>
      </c>
      <c r="BP525" s="262">
        <v>0.1075</v>
      </c>
    </row>
    <row r="526" spans="2:68" x14ac:dyDescent="0.25">
      <c r="B526" s="261"/>
      <c r="C526" s="261" t="s">
        <v>930</v>
      </c>
      <c r="D526" s="255">
        <f t="shared" si="45"/>
        <v>0.27370703238254168</v>
      </c>
      <c r="E526" s="260">
        <f t="shared" si="43"/>
        <v>5248.8797600000016</v>
      </c>
      <c r="F526" s="255">
        <f t="shared" si="46"/>
        <v>0.2777890559981297</v>
      </c>
      <c r="G526" s="260">
        <f t="shared" si="44"/>
        <v>14377055.929900002</v>
      </c>
      <c r="H526" s="255">
        <f t="shared" si="47"/>
        <v>0.22119443790088009</v>
      </c>
      <c r="I526" s="260">
        <f t="shared" si="48"/>
        <v>98.530531161164419</v>
      </c>
      <c r="J526" s="262">
        <v>0</v>
      </c>
      <c r="K526" s="262">
        <v>0.34417000000000003</v>
      </c>
      <c r="L526" s="262">
        <v>0.34417000000000003</v>
      </c>
      <c r="M526" s="262">
        <v>0.30893999999999999</v>
      </c>
      <c r="N526" s="262">
        <v>0.40650000000000003</v>
      </c>
      <c r="O526" s="262">
        <v>0.39295000000000002</v>
      </c>
      <c r="P526" s="262">
        <v>0.28726000000000002</v>
      </c>
      <c r="Q526" s="262">
        <v>0.35772000000000004</v>
      </c>
      <c r="R526" s="262">
        <v>0.40379000000000004</v>
      </c>
      <c r="S526" s="262">
        <v>0.36585000000000006</v>
      </c>
      <c r="T526" s="262">
        <v>0.32249</v>
      </c>
      <c r="U526" s="262">
        <v>0.32249</v>
      </c>
      <c r="V526" s="262">
        <v>0.34146000000000004</v>
      </c>
      <c r="W526" s="262">
        <v>0.30623</v>
      </c>
      <c r="X526" s="262">
        <v>0.16531000000000001</v>
      </c>
      <c r="Y526" s="262">
        <v>0.23306000000000002</v>
      </c>
      <c r="Z526" s="262">
        <v>0.19241</v>
      </c>
      <c r="AA526" s="262">
        <v>0.37669000000000002</v>
      </c>
      <c r="AB526" s="262">
        <v>0.28726000000000002</v>
      </c>
      <c r="AC526" s="262">
        <v>0.20596</v>
      </c>
      <c r="AD526" s="262">
        <v>0.33333000000000002</v>
      </c>
      <c r="AE526" s="262">
        <v>0.34417000000000003</v>
      </c>
      <c r="AF526" s="262">
        <v>0.33062000000000002</v>
      </c>
      <c r="AG526" s="262">
        <v>0.33062000000000002</v>
      </c>
      <c r="AH526" s="262">
        <v>0.26829000000000003</v>
      </c>
      <c r="AI526" s="262">
        <v>0.33875</v>
      </c>
      <c r="AJ526" s="262">
        <v>0.30352000000000007</v>
      </c>
      <c r="AK526" s="262">
        <v>0.26558000000000004</v>
      </c>
      <c r="AL526" s="262">
        <v>0.36314000000000007</v>
      </c>
      <c r="AM526" s="262">
        <v>0.25474000000000002</v>
      </c>
      <c r="AN526" s="262">
        <v>0.25474000000000002</v>
      </c>
      <c r="AO526" s="262">
        <v>0.31978000000000001</v>
      </c>
      <c r="AP526" s="262">
        <v>0.32519999999999999</v>
      </c>
      <c r="AQ526" s="262">
        <v>0.15447</v>
      </c>
      <c r="AR526" s="262">
        <v>0.18428000000000003</v>
      </c>
      <c r="AS526" s="262">
        <v>0.17615000000000003</v>
      </c>
      <c r="AT526" s="262">
        <v>0.30352000000000007</v>
      </c>
      <c r="AU526" s="262">
        <v>0.31978000000000001</v>
      </c>
      <c r="AV526" s="262">
        <v>0.28726000000000002</v>
      </c>
      <c r="AW526" s="262">
        <v>0.21680000000000002</v>
      </c>
      <c r="AX526" s="262">
        <v>0.24119000000000002</v>
      </c>
      <c r="AY526" s="262">
        <v>0.26829000000000003</v>
      </c>
      <c r="AZ526" s="262">
        <v>0.24119000000000002</v>
      </c>
      <c r="BA526" s="262">
        <v>0.22492999999999999</v>
      </c>
      <c r="BB526" s="262">
        <v>0.18970000000000001</v>
      </c>
      <c r="BC526" s="262">
        <v>0.12737000000000001</v>
      </c>
      <c r="BD526" s="262">
        <v>0.18970000000000001</v>
      </c>
      <c r="BE526" s="262">
        <v>0.18970000000000001</v>
      </c>
      <c r="BF526" s="262">
        <v>0.21951000000000004</v>
      </c>
      <c r="BG526" s="262">
        <v>0.20596</v>
      </c>
      <c r="BH526" s="262">
        <v>0.20596</v>
      </c>
      <c r="BI526" s="262">
        <v>0.17615000000000003</v>
      </c>
      <c r="BJ526" s="262">
        <v>0.17615000000000003</v>
      </c>
      <c r="BK526" s="262">
        <v>0.10840000000000001</v>
      </c>
      <c r="BL526" s="262">
        <v>0.14092000000000002</v>
      </c>
      <c r="BM526" s="262">
        <v>0.17615000000000003</v>
      </c>
      <c r="BN526" s="262">
        <v>0.19783000000000001</v>
      </c>
      <c r="BO526" s="262">
        <v>0.16802</v>
      </c>
      <c r="BP526" s="262">
        <v>0.12737000000000001</v>
      </c>
    </row>
    <row r="527" spans="2:68" x14ac:dyDescent="0.25">
      <c r="B527" s="261"/>
      <c r="C527" s="261" t="s">
        <v>931</v>
      </c>
      <c r="D527" s="255">
        <f t="shared" si="45"/>
        <v>9.9493038535745967E-2</v>
      </c>
      <c r="E527" s="260">
        <f t="shared" si="43"/>
        <v>1907.9780000000005</v>
      </c>
      <c r="F527" s="255">
        <f t="shared" si="46"/>
        <v>0.10245507577001774</v>
      </c>
      <c r="G527" s="260">
        <f t="shared" si="44"/>
        <v>5302593.1829999993</v>
      </c>
      <c r="H527" s="255">
        <f t="shared" si="47"/>
        <v>5.5462666830960072E-2</v>
      </c>
      <c r="I527" s="260">
        <f t="shared" si="48"/>
        <v>97.108940467800068</v>
      </c>
      <c r="J527" s="262">
        <v>0</v>
      </c>
      <c r="K527" s="262">
        <v>7.0999999999999994E-2</v>
      </c>
      <c r="L527" s="262">
        <v>0.13</v>
      </c>
      <c r="M527" s="262">
        <v>0.13700000000000001</v>
      </c>
      <c r="N527" s="262">
        <v>0.128</v>
      </c>
      <c r="O527" s="262">
        <v>0.15400000000000003</v>
      </c>
      <c r="P527" s="262">
        <v>0.13799999999999998</v>
      </c>
      <c r="Q527" s="262">
        <v>0.129</v>
      </c>
      <c r="R527" s="262">
        <v>0.17800000000000002</v>
      </c>
      <c r="S527" s="262">
        <v>0.129</v>
      </c>
      <c r="T527" s="262">
        <v>0.129</v>
      </c>
      <c r="U527" s="262">
        <v>0.10400000000000001</v>
      </c>
      <c r="V527" s="262">
        <v>0.16900000000000001</v>
      </c>
      <c r="W527" s="262">
        <v>0.11399999999999999</v>
      </c>
      <c r="X527" s="262">
        <v>0.128</v>
      </c>
      <c r="Y527" s="262">
        <v>0.11399999999999999</v>
      </c>
      <c r="Z527" s="262">
        <v>9.8000000000000004E-2</v>
      </c>
      <c r="AA527" s="262">
        <v>0.11399999999999999</v>
      </c>
      <c r="AB527" s="262">
        <v>0.11799999999999999</v>
      </c>
      <c r="AC527" s="262">
        <v>0.11399999999999999</v>
      </c>
      <c r="AD527" s="262">
        <v>0.10700000000000001</v>
      </c>
      <c r="AE527" s="262">
        <v>0.10500000000000001</v>
      </c>
      <c r="AF527" s="262">
        <v>0.10200000000000001</v>
      </c>
      <c r="AG527" s="262">
        <v>0.122</v>
      </c>
      <c r="AH527" s="262">
        <v>0.126</v>
      </c>
      <c r="AI527" s="262">
        <v>0.122</v>
      </c>
      <c r="AJ527" s="262">
        <v>0.10700000000000001</v>
      </c>
      <c r="AK527" s="262">
        <v>0.10700000000000001</v>
      </c>
      <c r="AL527" s="262">
        <v>0.11000000000000001</v>
      </c>
      <c r="AM527" s="262">
        <v>0.1</v>
      </c>
      <c r="AN527" s="262">
        <v>0.1</v>
      </c>
      <c r="AO527" s="262">
        <v>9.7000000000000003E-2</v>
      </c>
      <c r="AP527" s="262">
        <v>0.11000000000000001</v>
      </c>
      <c r="AQ527" s="262">
        <v>7.9000000000000015E-2</v>
      </c>
      <c r="AR527" s="262">
        <v>7.9000000000000015E-2</v>
      </c>
      <c r="AS527" s="262">
        <v>7.9000000000000015E-2</v>
      </c>
      <c r="AT527" s="262">
        <v>0.11699999999999999</v>
      </c>
      <c r="AU527" s="262">
        <v>8.5000000000000006E-2</v>
      </c>
      <c r="AV527" s="262">
        <v>8.5000000000000006E-2</v>
      </c>
      <c r="AW527" s="262">
        <v>3.1E-2</v>
      </c>
      <c r="AX527" s="262">
        <v>7.3999999999999996E-2</v>
      </c>
      <c r="AY527" s="262">
        <v>8.3000000000000004E-2</v>
      </c>
      <c r="AZ527" s="262">
        <v>7.5000000000000011E-2</v>
      </c>
      <c r="BA527" s="262">
        <v>6.8999999999999992E-2</v>
      </c>
      <c r="BB527" s="262">
        <v>7.5000000000000011E-2</v>
      </c>
      <c r="BC527" s="262">
        <v>7.5000000000000011E-2</v>
      </c>
      <c r="BD527" s="262">
        <v>6.4000000000000001E-2</v>
      </c>
      <c r="BE527" s="262">
        <v>7.5000000000000011E-2</v>
      </c>
      <c r="BF527" s="262">
        <v>9.2000000000000012E-2</v>
      </c>
      <c r="BG527" s="262">
        <v>9.5000000000000001E-2</v>
      </c>
      <c r="BH527" s="262">
        <v>6.9999999999999993E-2</v>
      </c>
      <c r="BI527" s="262">
        <v>7.5000000000000011E-2</v>
      </c>
      <c r="BJ527" s="262">
        <v>9.1000000000000011E-2</v>
      </c>
      <c r="BK527" s="262">
        <v>6.7000000000000004E-2</v>
      </c>
      <c r="BL527" s="262">
        <v>0.06</v>
      </c>
      <c r="BM527" s="262">
        <v>6.7000000000000004E-2</v>
      </c>
      <c r="BN527" s="262">
        <v>7.1999999999999995E-2</v>
      </c>
      <c r="BO527" s="262">
        <v>7.1999999999999995E-2</v>
      </c>
      <c r="BP527" s="262">
        <v>6.8000000000000005E-2</v>
      </c>
    </row>
    <row r="528" spans="2:68" x14ac:dyDescent="0.25">
      <c r="B528" s="261"/>
      <c r="C528" t="s">
        <v>932</v>
      </c>
      <c r="D528" s="255">
        <f t="shared" si="45"/>
        <v>0.11693401261928353</v>
      </c>
      <c r="E528" s="260">
        <f t="shared" si="43"/>
        <v>2242.4435600000002</v>
      </c>
      <c r="F528" s="255">
        <f t="shared" si="46"/>
        <v>0.11690838023390838</v>
      </c>
      <c r="G528" s="260">
        <f t="shared" si="44"/>
        <v>6050628.2915199986</v>
      </c>
      <c r="H528" s="255">
        <f t="shared" si="47"/>
        <v>-8.5554075153075598E-3</v>
      </c>
      <c r="I528" s="260">
        <f t="shared" si="48"/>
        <v>100.02192519075524</v>
      </c>
      <c r="J528" s="262">
        <v>0</v>
      </c>
      <c r="K528" s="262">
        <v>0.13804</v>
      </c>
      <c r="L528" s="262">
        <v>0.12064000000000001</v>
      </c>
      <c r="M528" s="262">
        <v>0.12528</v>
      </c>
      <c r="N528" s="262">
        <v>0.13224</v>
      </c>
      <c r="O528" s="262">
        <v>0.12528</v>
      </c>
      <c r="P528" s="262">
        <v>0.13339999999999999</v>
      </c>
      <c r="Q528" s="262">
        <v>0.12528</v>
      </c>
      <c r="R528" s="262">
        <v>0.12528</v>
      </c>
      <c r="S528" s="262">
        <v>0.10440000000000001</v>
      </c>
      <c r="T528" s="262">
        <v>0.11600000000000001</v>
      </c>
      <c r="U528" s="262">
        <v>8.3519999999999997E-2</v>
      </c>
      <c r="V528" s="262">
        <v>9.2800000000000007E-2</v>
      </c>
      <c r="W528" s="262">
        <v>0.17052</v>
      </c>
      <c r="X528" s="262">
        <v>0.17052</v>
      </c>
      <c r="Y528" s="262">
        <v>0.18096000000000001</v>
      </c>
      <c r="Z528" s="262">
        <v>0.17052</v>
      </c>
      <c r="AA528" s="262">
        <v>0.15312000000000001</v>
      </c>
      <c r="AB528" s="262">
        <v>0.14268</v>
      </c>
      <c r="AC528" s="262">
        <v>0.15312000000000001</v>
      </c>
      <c r="AD528" s="262">
        <v>0.14268</v>
      </c>
      <c r="AE528" s="262">
        <v>0.13455999999999999</v>
      </c>
      <c r="AF528" s="262">
        <v>9.3960000000000016E-2</v>
      </c>
      <c r="AG528" s="262">
        <v>0.11020000000000001</v>
      </c>
      <c r="AH528" s="262">
        <v>0.10324000000000001</v>
      </c>
      <c r="AI528" s="262">
        <v>0.11368</v>
      </c>
      <c r="AJ528" s="262">
        <v>0.10672000000000001</v>
      </c>
      <c r="AK528" s="262">
        <v>0.11020000000000001</v>
      </c>
      <c r="AL528" s="262">
        <v>0.11020000000000001</v>
      </c>
      <c r="AM528" s="262">
        <v>9.3960000000000016E-2</v>
      </c>
      <c r="AN528" s="262">
        <v>9.3960000000000016E-2</v>
      </c>
      <c r="AO528" s="262">
        <v>0.11020000000000001</v>
      </c>
      <c r="AP528" s="262">
        <v>0.11020000000000001</v>
      </c>
      <c r="AQ528" s="262">
        <v>9.8600000000000007E-2</v>
      </c>
      <c r="AR528" s="262">
        <v>0.11368</v>
      </c>
      <c r="AS528" s="262">
        <v>0.12644000000000002</v>
      </c>
      <c r="AT528" s="262">
        <v>0.13108</v>
      </c>
      <c r="AU528" s="262">
        <v>0.11252000000000001</v>
      </c>
      <c r="AV528" s="262">
        <v>0.11600000000000001</v>
      </c>
      <c r="AW528" s="262">
        <v>0.10556000000000001</v>
      </c>
      <c r="AX528" s="262">
        <v>9.7439999999999999E-2</v>
      </c>
      <c r="AY528" s="262">
        <v>0.12528</v>
      </c>
      <c r="AZ528" s="262">
        <v>0.12064000000000001</v>
      </c>
      <c r="BA528" s="262">
        <v>8.1199999999999994E-2</v>
      </c>
      <c r="BB528" s="262">
        <v>5.6840000000000002E-2</v>
      </c>
      <c r="BC528" s="262">
        <v>8.4680000000000005E-2</v>
      </c>
      <c r="BD528" s="262">
        <v>8.4680000000000005E-2</v>
      </c>
      <c r="BE528" s="262">
        <v>8.4680000000000005E-2</v>
      </c>
      <c r="BF528" s="262">
        <v>0.15544000000000002</v>
      </c>
      <c r="BG528" s="262">
        <v>0.14384</v>
      </c>
      <c r="BH528" s="262">
        <v>0.10324000000000001</v>
      </c>
      <c r="BI528" s="262">
        <v>0.12528</v>
      </c>
      <c r="BJ528" s="262">
        <v>0.19603999999999999</v>
      </c>
      <c r="BK528" s="262">
        <v>0.14964000000000002</v>
      </c>
      <c r="BL528" s="262">
        <v>8.8160000000000002E-2</v>
      </c>
      <c r="BM528" s="262">
        <v>0.13455999999999999</v>
      </c>
      <c r="BN528" s="262">
        <v>9.3960000000000016E-2</v>
      </c>
      <c r="BO528" s="262">
        <v>9.2800000000000007E-2</v>
      </c>
      <c r="BP528" s="262">
        <v>9.2800000000000007E-2</v>
      </c>
    </row>
    <row r="529" spans="2:68" x14ac:dyDescent="0.25">
      <c r="B529" s="261"/>
      <c r="C529" s="261" t="s">
        <v>933</v>
      </c>
      <c r="D529" s="255">
        <f t="shared" si="45"/>
        <v>0.225304099181311</v>
      </c>
      <c r="E529" s="260">
        <f t="shared" si="43"/>
        <v>4320.6567100000011</v>
      </c>
      <c r="F529" s="255">
        <f t="shared" si="46"/>
        <v>0.23393394286053787</v>
      </c>
      <c r="G529" s="260">
        <f t="shared" si="44"/>
        <v>12107321.392929995</v>
      </c>
      <c r="H529" s="255">
        <f t="shared" si="47"/>
        <v>-9.7800636451705836E-2</v>
      </c>
      <c r="I529" s="260">
        <f t="shared" si="48"/>
        <v>96.310991225257283</v>
      </c>
      <c r="J529" s="262">
        <v>0</v>
      </c>
      <c r="K529" s="262">
        <v>0.27694000000000002</v>
      </c>
      <c r="L529" s="262">
        <v>0.27921000000000001</v>
      </c>
      <c r="M529" s="262">
        <v>0.28602</v>
      </c>
      <c r="N529" s="262">
        <v>0.27921000000000001</v>
      </c>
      <c r="O529" s="262">
        <v>0.30645000000000006</v>
      </c>
      <c r="P529" s="262">
        <v>0.30645000000000006</v>
      </c>
      <c r="Q529" s="262">
        <v>0.35639000000000004</v>
      </c>
      <c r="R529" s="262">
        <v>0.35185</v>
      </c>
      <c r="S529" s="262">
        <v>0.25878000000000001</v>
      </c>
      <c r="T529" s="262">
        <v>0.27694000000000002</v>
      </c>
      <c r="U529" s="262">
        <v>0.22927</v>
      </c>
      <c r="V529" s="262">
        <v>0.24743000000000004</v>
      </c>
      <c r="W529" s="262">
        <v>0.38590000000000002</v>
      </c>
      <c r="X529" s="262">
        <v>0.42449000000000003</v>
      </c>
      <c r="Y529" s="262">
        <v>0.44264999999999999</v>
      </c>
      <c r="Z529" s="262">
        <v>0.36547000000000002</v>
      </c>
      <c r="AA529" s="262">
        <v>0.34504000000000001</v>
      </c>
      <c r="AB529" s="262">
        <v>0.32915</v>
      </c>
      <c r="AC529" s="262">
        <v>0.36093000000000003</v>
      </c>
      <c r="AD529" s="262">
        <v>0.18387000000000001</v>
      </c>
      <c r="AE529" s="262">
        <v>0.18840999999999999</v>
      </c>
      <c r="AF529" s="262">
        <v>0.15662999999999999</v>
      </c>
      <c r="AG529" s="262">
        <v>0.25650999999999996</v>
      </c>
      <c r="AH529" s="262">
        <v>0.25650999999999996</v>
      </c>
      <c r="AI529" s="262">
        <v>0.23835000000000001</v>
      </c>
      <c r="AJ529" s="262">
        <v>0.24743000000000004</v>
      </c>
      <c r="AK529" s="262">
        <v>0.27467000000000003</v>
      </c>
      <c r="AL529" s="262">
        <v>0.26558999999999999</v>
      </c>
      <c r="AM529" s="262">
        <v>0.17479</v>
      </c>
      <c r="AN529" s="262">
        <v>9.7610000000000002E-2</v>
      </c>
      <c r="AO529" s="262">
        <v>0.24970000000000003</v>
      </c>
      <c r="AP529" s="262">
        <v>0.23608000000000001</v>
      </c>
      <c r="AQ529" s="262">
        <v>0.33141999999999999</v>
      </c>
      <c r="AR529" s="262">
        <v>0.33141999999999999</v>
      </c>
      <c r="AS529" s="262">
        <v>0.33368999999999999</v>
      </c>
      <c r="AT529" s="262">
        <v>0.22245999999999999</v>
      </c>
      <c r="AU529" s="262">
        <v>0.19749</v>
      </c>
      <c r="AV529" s="262">
        <v>0.18614</v>
      </c>
      <c r="AW529" s="262">
        <v>0.15889999999999999</v>
      </c>
      <c r="AX529" s="262">
        <v>0.12258000000000001</v>
      </c>
      <c r="AY529" s="262">
        <v>0.19976000000000002</v>
      </c>
      <c r="AZ529" s="262">
        <v>0.16344</v>
      </c>
      <c r="BA529" s="262">
        <v>0.13847000000000001</v>
      </c>
      <c r="BB529" s="262">
        <v>0.12258000000000001</v>
      </c>
      <c r="BC529" s="262">
        <v>0.12485000000000002</v>
      </c>
      <c r="BD529" s="262">
        <v>0.12485000000000002</v>
      </c>
      <c r="BE529" s="262">
        <v>0.12485000000000002</v>
      </c>
      <c r="BF529" s="262">
        <v>0.18160000000000001</v>
      </c>
      <c r="BG529" s="262">
        <v>0.18840999999999999</v>
      </c>
      <c r="BH529" s="262">
        <v>0.17479</v>
      </c>
      <c r="BI529" s="262">
        <v>0.17479</v>
      </c>
      <c r="BJ529" s="262">
        <v>0.23154000000000002</v>
      </c>
      <c r="BK529" s="262">
        <v>0.24289000000000002</v>
      </c>
      <c r="BL529" s="262">
        <v>0.13847000000000001</v>
      </c>
      <c r="BM529" s="262">
        <v>0.15436000000000002</v>
      </c>
      <c r="BN529" s="262">
        <v>0.14528000000000002</v>
      </c>
      <c r="BO529" s="262">
        <v>0.14528000000000002</v>
      </c>
      <c r="BP529" s="262">
        <v>0.13166</v>
      </c>
    </row>
    <row r="530" spans="2:68" x14ac:dyDescent="0.25">
      <c r="B530" s="261"/>
      <c r="C530" s="261" t="s">
        <v>934</v>
      </c>
      <c r="D530" s="255">
        <f t="shared" si="45"/>
        <v>0.20355144183136048</v>
      </c>
      <c r="E530" s="260">
        <f t="shared" si="43"/>
        <v>3903.5059999999999</v>
      </c>
      <c r="F530" s="255">
        <f t="shared" si="46"/>
        <v>0.20310876694753965</v>
      </c>
      <c r="G530" s="260">
        <f t="shared" si="44"/>
        <v>10511955.165999999</v>
      </c>
      <c r="H530" s="255">
        <f t="shared" si="47"/>
        <v>0.17637756066720656</v>
      </c>
      <c r="I530" s="260">
        <f t="shared" si="48"/>
        <v>100.21794966828546</v>
      </c>
      <c r="J530" s="262">
        <v>0</v>
      </c>
      <c r="K530" s="262">
        <v>9.4E-2</v>
      </c>
      <c r="L530" s="262">
        <v>0.29199999999999998</v>
      </c>
      <c r="M530" s="262">
        <v>0.2</v>
      </c>
      <c r="N530" s="262">
        <v>0.25</v>
      </c>
      <c r="O530" s="262">
        <v>0.26</v>
      </c>
      <c r="P530" s="262">
        <v>0.192</v>
      </c>
      <c r="Q530" s="262">
        <v>0.26</v>
      </c>
      <c r="R530" s="262">
        <v>0.252</v>
      </c>
      <c r="S530" s="262">
        <v>0.20600000000000002</v>
      </c>
      <c r="T530" s="262">
        <v>0.20600000000000002</v>
      </c>
      <c r="U530" s="262">
        <v>0.19800000000000001</v>
      </c>
      <c r="V530" s="262">
        <v>0.19400000000000001</v>
      </c>
      <c r="W530" s="262">
        <v>0.25600000000000001</v>
      </c>
      <c r="X530" s="262">
        <v>0.27999999999999997</v>
      </c>
      <c r="Y530" s="262">
        <v>0.21000000000000002</v>
      </c>
      <c r="Z530" s="262">
        <v>0.26200000000000001</v>
      </c>
      <c r="AA530" s="262">
        <v>0.25</v>
      </c>
      <c r="AB530" s="262">
        <v>0.25</v>
      </c>
      <c r="AC530" s="262">
        <v>0.25</v>
      </c>
      <c r="AD530" s="262">
        <v>0.15800000000000003</v>
      </c>
      <c r="AE530" s="262">
        <v>0.19600000000000001</v>
      </c>
      <c r="AF530" s="262">
        <v>0.17600000000000002</v>
      </c>
      <c r="AG530" s="262">
        <v>0.20600000000000002</v>
      </c>
      <c r="AH530" s="262">
        <v>0.19</v>
      </c>
      <c r="AI530" s="262">
        <v>0.2</v>
      </c>
      <c r="AJ530" s="262">
        <v>0.22400000000000003</v>
      </c>
      <c r="AK530" s="262">
        <v>0.22400000000000003</v>
      </c>
      <c r="AL530" s="262">
        <v>0.24</v>
      </c>
      <c r="AM530" s="262">
        <v>0.16200000000000003</v>
      </c>
      <c r="AN530" s="262">
        <v>0.16200000000000003</v>
      </c>
      <c r="AO530" s="262">
        <v>0.18000000000000002</v>
      </c>
      <c r="AP530" s="262">
        <v>0.26200000000000001</v>
      </c>
      <c r="AQ530" s="262">
        <v>0.20400000000000001</v>
      </c>
      <c r="AR530" s="262">
        <v>0.20400000000000001</v>
      </c>
      <c r="AS530" s="262">
        <v>0.20800000000000002</v>
      </c>
      <c r="AT530" s="262">
        <v>0.24199999999999999</v>
      </c>
      <c r="AU530" s="262">
        <v>0.21800000000000003</v>
      </c>
      <c r="AV530" s="262">
        <v>0.21600000000000003</v>
      </c>
      <c r="AW530" s="262">
        <v>0.2</v>
      </c>
      <c r="AX530" s="262">
        <v>0.15400000000000003</v>
      </c>
      <c r="AY530" s="262">
        <v>0.22000000000000003</v>
      </c>
      <c r="AZ530" s="262">
        <v>0.17200000000000001</v>
      </c>
      <c r="BA530" s="262">
        <v>0.13</v>
      </c>
      <c r="BB530" s="262">
        <v>0.11799999999999999</v>
      </c>
      <c r="BC530" s="262">
        <v>0.14399999999999999</v>
      </c>
      <c r="BD530" s="262">
        <v>0.14399999999999999</v>
      </c>
      <c r="BE530" s="262">
        <v>0.14399999999999999</v>
      </c>
      <c r="BF530" s="262">
        <v>0.17800000000000002</v>
      </c>
      <c r="BG530" s="262">
        <v>0.18000000000000002</v>
      </c>
      <c r="BH530" s="262">
        <v>0.17800000000000002</v>
      </c>
      <c r="BI530" s="262">
        <v>0.17400000000000002</v>
      </c>
      <c r="BJ530" s="262">
        <v>0.22799999999999998</v>
      </c>
      <c r="BK530" s="262">
        <v>0.19</v>
      </c>
      <c r="BL530" s="262">
        <v>0.18200000000000002</v>
      </c>
      <c r="BM530" s="262">
        <v>0.18200000000000002</v>
      </c>
      <c r="BN530" s="262">
        <v>0.15200000000000002</v>
      </c>
      <c r="BO530" s="262">
        <v>0.15800000000000003</v>
      </c>
      <c r="BP530" s="262">
        <v>0.10800000000000001</v>
      </c>
    </row>
    <row r="531" spans="2:68" x14ac:dyDescent="0.25">
      <c r="B531" s="261"/>
      <c r="C531" t="s">
        <v>935</v>
      </c>
      <c r="D531" s="255">
        <f t="shared" si="45"/>
        <v>9.7525035198414767E-2</v>
      </c>
      <c r="E531" s="260">
        <f t="shared" si="43"/>
        <v>1870.2375999999999</v>
      </c>
      <c r="F531" s="255">
        <f t="shared" si="46"/>
        <v>0.10010396804481857</v>
      </c>
      <c r="G531" s="260">
        <f t="shared" si="44"/>
        <v>5180910.8973499984</v>
      </c>
      <c r="H531" s="255">
        <f t="shared" si="47"/>
        <v>0.10007787085925622</v>
      </c>
      <c r="I531" s="260">
        <f t="shared" si="48"/>
        <v>97.423745634889158</v>
      </c>
      <c r="J531" s="262">
        <v>0</v>
      </c>
      <c r="K531" s="262">
        <v>0.13968</v>
      </c>
      <c r="L531" s="262">
        <v>0.14065</v>
      </c>
      <c r="M531" s="262">
        <v>0.14938000000000001</v>
      </c>
      <c r="N531" s="262">
        <v>0.13968</v>
      </c>
      <c r="O531" s="262">
        <v>0.12707000000000002</v>
      </c>
      <c r="P531" s="262">
        <v>0.12707000000000002</v>
      </c>
      <c r="Q531" s="262">
        <v>0.10379000000000001</v>
      </c>
      <c r="R531" s="262">
        <v>0.12416000000000001</v>
      </c>
      <c r="S531" s="262">
        <v>0.13095000000000001</v>
      </c>
      <c r="T531" s="262">
        <v>0.12804000000000001</v>
      </c>
      <c r="U531" s="262">
        <v>0.13871</v>
      </c>
      <c r="V531" s="262">
        <v>8.8270000000000001E-2</v>
      </c>
      <c r="W531" s="262">
        <v>0.10379000000000001</v>
      </c>
      <c r="X531" s="262">
        <v>4.5589999999999999E-2</v>
      </c>
      <c r="Y531" s="262">
        <v>9.7000000000000003E-2</v>
      </c>
      <c r="Z531" s="262">
        <v>0.14258999999999999</v>
      </c>
      <c r="AA531" s="262">
        <v>7.5660000000000005E-2</v>
      </c>
      <c r="AB531" s="262">
        <v>6.3050000000000009E-2</v>
      </c>
      <c r="AC531" s="262">
        <v>7.2750000000000009E-2</v>
      </c>
      <c r="AD531" s="262">
        <v>0.23571000000000003</v>
      </c>
      <c r="AE531" s="262">
        <v>0.16005</v>
      </c>
      <c r="AF531" s="262">
        <v>0.12707000000000002</v>
      </c>
      <c r="AG531" s="262">
        <v>0.13677</v>
      </c>
      <c r="AH531" s="262">
        <v>8.1479999999999997E-2</v>
      </c>
      <c r="AI531" s="262">
        <v>0.11058</v>
      </c>
      <c r="AJ531" s="262">
        <v>0.10573</v>
      </c>
      <c r="AK531" s="262">
        <v>0.10670000000000002</v>
      </c>
      <c r="AL531" s="262">
        <v>0.10670000000000002</v>
      </c>
      <c r="AM531" s="262">
        <v>0.10961</v>
      </c>
      <c r="AN531" s="262">
        <v>0.10961</v>
      </c>
      <c r="AO531" s="262">
        <v>8.3420000000000008E-2</v>
      </c>
      <c r="AP531" s="262">
        <v>9.2149999999999996E-2</v>
      </c>
      <c r="AQ531" s="262">
        <v>3.007E-2</v>
      </c>
      <c r="AR531" s="262">
        <v>5.4320000000000007E-2</v>
      </c>
      <c r="AS531" s="262">
        <v>5.4320000000000007E-2</v>
      </c>
      <c r="AT531" s="262">
        <v>8.1479999999999997E-2</v>
      </c>
      <c r="AU531" s="262">
        <v>8.8270000000000001E-2</v>
      </c>
      <c r="AV531" s="262">
        <v>7.1779999999999997E-2</v>
      </c>
      <c r="AW531" s="262">
        <v>8.4390000000000007E-2</v>
      </c>
      <c r="AX531" s="262">
        <v>0.10088000000000001</v>
      </c>
      <c r="AY531" s="262">
        <v>0.12125</v>
      </c>
      <c r="AZ531" s="262">
        <v>0.10088000000000001</v>
      </c>
      <c r="BA531" s="262">
        <v>9.9909999999999999E-2</v>
      </c>
      <c r="BB531" s="262">
        <v>3.6860000000000004E-2</v>
      </c>
      <c r="BC531" s="262">
        <v>6.7900000000000002E-2</v>
      </c>
      <c r="BD531" s="262">
        <v>7.4690000000000006E-2</v>
      </c>
      <c r="BE531" s="262">
        <v>6.5960000000000005E-2</v>
      </c>
      <c r="BF531" s="262">
        <v>5.4320000000000007E-2</v>
      </c>
      <c r="BG531" s="262">
        <v>7.7600000000000002E-2</v>
      </c>
      <c r="BH531" s="262">
        <v>5.5289999999999999E-2</v>
      </c>
      <c r="BI531" s="262">
        <v>9.3119999999999994E-2</v>
      </c>
      <c r="BJ531" s="262">
        <v>9.1179999999999997E-2</v>
      </c>
      <c r="BK531" s="262">
        <v>5.3350000000000009E-2</v>
      </c>
      <c r="BL531" s="262">
        <v>4.5589999999999999E-2</v>
      </c>
      <c r="BM531" s="262">
        <v>9.2149999999999996E-2</v>
      </c>
      <c r="BN531" s="262">
        <v>5.1410000000000004E-2</v>
      </c>
      <c r="BO531" s="262">
        <v>5.6259999999999998E-2</v>
      </c>
      <c r="BP531" s="262">
        <v>5.5289999999999999E-2</v>
      </c>
    </row>
    <row r="532" spans="2:68" x14ac:dyDescent="0.25">
      <c r="B532" s="261"/>
      <c r="C532" s="261" t="s">
        <v>936</v>
      </c>
      <c r="D532" s="255">
        <f t="shared" si="45"/>
        <v>0.19441761432966581</v>
      </c>
      <c r="E532" s="260">
        <f t="shared" si="43"/>
        <v>3728.3465900000015</v>
      </c>
      <c r="F532" s="255">
        <f t="shared" si="46"/>
        <v>0.20057795426883812</v>
      </c>
      <c r="G532" s="260">
        <f t="shared" si="44"/>
        <v>10380972.196569998</v>
      </c>
      <c r="H532" s="255">
        <f t="shared" si="47"/>
        <v>-4.2328148851529558E-2</v>
      </c>
      <c r="I532" s="260">
        <f t="shared" si="48"/>
        <v>96.928705369626272</v>
      </c>
      <c r="J532" s="262">
        <v>0</v>
      </c>
      <c r="K532" s="262">
        <v>9.5520000000000008E-2</v>
      </c>
      <c r="L532" s="262">
        <v>0.31641000000000002</v>
      </c>
      <c r="M532" s="262">
        <v>0.22288000000000002</v>
      </c>
      <c r="N532" s="262">
        <v>0.22288000000000002</v>
      </c>
      <c r="O532" s="262">
        <v>0.22288000000000002</v>
      </c>
      <c r="P532" s="262">
        <v>0.22288000000000002</v>
      </c>
      <c r="Q532" s="262">
        <v>0.22288000000000002</v>
      </c>
      <c r="R532" s="262">
        <v>0.24676000000000001</v>
      </c>
      <c r="S532" s="262">
        <v>0.21094000000000002</v>
      </c>
      <c r="T532" s="262">
        <v>0.21094000000000002</v>
      </c>
      <c r="U532" s="262">
        <v>0.21094000000000002</v>
      </c>
      <c r="V532" s="262">
        <v>0.17910000000000001</v>
      </c>
      <c r="W532" s="262">
        <v>0.22288000000000002</v>
      </c>
      <c r="X532" s="262">
        <v>0.24676000000000001</v>
      </c>
      <c r="Y532" s="262">
        <v>0.24676000000000001</v>
      </c>
      <c r="Z532" s="262">
        <v>0.26467000000000002</v>
      </c>
      <c r="AA532" s="262">
        <v>0.22486999999999999</v>
      </c>
      <c r="AB532" s="262">
        <v>0.21890000000000004</v>
      </c>
      <c r="AC532" s="262">
        <v>0.22486999999999999</v>
      </c>
      <c r="AD532" s="262">
        <v>0.27064000000000005</v>
      </c>
      <c r="AE532" s="262">
        <v>0.25870000000000004</v>
      </c>
      <c r="AF532" s="262">
        <v>0.20497000000000001</v>
      </c>
      <c r="AG532" s="262">
        <v>0.19701000000000002</v>
      </c>
      <c r="AH532" s="262">
        <v>0.18706</v>
      </c>
      <c r="AI532" s="262">
        <v>0.16517000000000001</v>
      </c>
      <c r="AJ532" s="262">
        <v>0.19303000000000001</v>
      </c>
      <c r="AK532" s="262">
        <v>0.16119000000000003</v>
      </c>
      <c r="AL532" s="262">
        <v>0.20696000000000001</v>
      </c>
      <c r="AM532" s="262">
        <v>0.19701000000000002</v>
      </c>
      <c r="AN532" s="262">
        <v>0.16716</v>
      </c>
      <c r="AO532" s="262">
        <v>0.20298000000000002</v>
      </c>
      <c r="AP532" s="262">
        <v>0.20298000000000002</v>
      </c>
      <c r="AQ532" s="262">
        <v>0.13930000000000001</v>
      </c>
      <c r="AR532" s="262">
        <v>0.17313000000000001</v>
      </c>
      <c r="AS532" s="262">
        <v>0.17313000000000001</v>
      </c>
      <c r="AT532" s="262">
        <v>0.18109000000000003</v>
      </c>
      <c r="AU532" s="262">
        <v>0.18905</v>
      </c>
      <c r="AV532" s="262">
        <v>0.18109000000000003</v>
      </c>
      <c r="AW532" s="262">
        <v>0.16716</v>
      </c>
      <c r="AX532" s="262">
        <v>0.18109000000000003</v>
      </c>
      <c r="AY532" s="262">
        <v>0.18109000000000003</v>
      </c>
      <c r="AZ532" s="262">
        <v>0.17711000000000002</v>
      </c>
      <c r="BA532" s="262">
        <v>0.18109000000000003</v>
      </c>
      <c r="BB532" s="262">
        <v>0.18109000000000003</v>
      </c>
      <c r="BC532" s="262">
        <v>0.19502</v>
      </c>
      <c r="BD532" s="262">
        <v>0.16716</v>
      </c>
      <c r="BE532" s="262">
        <v>0.18109000000000003</v>
      </c>
      <c r="BF532" s="262">
        <v>0.18905</v>
      </c>
      <c r="BG532" s="262">
        <v>0.23680999999999999</v>
      </c>
      <c r="BH532" s="262">
        <v>0.15920000000000001</v>
      </c>
      <c r="BI532" s="262">
        <v>0.18308000000000002</v>
      </c>
      <c r="BJ532" s="262">
        <v>0.21890000000000004</v>
      </c>
      <c r="BK532" s="262">
        <v>0.18905</v>
      </c>
      <c r="BL532" s="262">
        <v>0.17114000000000001</v>
      </c>
      <c r="BM532" s="262">
        <v>0.18905</v>
      </c>
      <c r="BN532" s="262">
        <v>0.14924999999999999</v>
      </c>
      <c r="BO532" s="262">
        <v>0.18507000000000001</v>
      </c>
      <c r="BP532" s="262">
        <v>0.19303000000000001</v>
      </c>
    </row>
    <row r="533" spans="2:68" x14ac:dyDescent="0.25">
      <c r="B533" s="261"/>
      <c r="C533" s="261" t="s">
        <v>937</v>
      </c>
      <c r="D533" s="255">
        <f t="shared" si="45"/>
        <v>0.12900052980132445</v>
      </c>
      <c r="E533" s="260">
        <f t="shared" si="43"/>
        <v>2473.843159999999</v>
      </c>
      <c r="F533" s="255">
        <f t="shared" si="46"/>
        <v>0.12670450212248793</v>
      </c>
      <c r="G533" s="260">
        <f t="shared" si="44"/>
        <v>6557629.5186999999</v>
      </c>
      <c r="H533" s="255">
        <f t="shared" si="47"/>
        <v>0.17423522121944313</v>
      </c>
      <c r="I533" s="260">
        <f t="shared" si="48"/>
        <v>101.81211215100858</v>
      </c>
      <c r="J533" s="262">
        <v>0</v>
      </c>
      <c r="K533" s="262">
        <v>6.9850000000000009E-2</v>
      </c>
      <c r="L533" s="262">
        <v>8.3820000000000006E-2</v>
      </c>
      <c r="M533" s="262">
        <v>0.12192</v>
      </c>
      <c r="N533" s="262">
        <v>0.12192</v>
      </c>
      <c r="O533" s="262">
        <v>0.12192</v>
      </c>
      <c r="P533" s="262">
        <v>0.10287</v>
      </c>
      <c r="Q533" s="262">
        <v>0.14224000000000001</v>
      </c>
      <c r="R533" s="262">
        <v>0.13716</v>
      </c>
      <c r="S533" s="262">
        <v>0.11684000000000001</v>
      </c>
      <c r="T533" s="262">
        <v>0.11684000000000001</v>
      </c>
      <c r="U533" s="262">
        <v>0.11557000000000001</v>
      </c>
      <c r="V533" s="262">
        <v>0.10287</v>
      </c>
      <c r="W533" s="262">
        <v>9.7790000000000002E-2</v>
      </c>
      <c r="X533" s="262">
        <v>0.15620999999999999</v>
      </c>
      <c r="Y533" s="262">
        <v>0.15620999999999999</v>
      </c>
      <c r="Z533" s="262">
        <v>0.21209</v>
      </c>
      <c r="AA533" s="262">
        <v>0.12827</v>
      </c>
      <c r="AB533" s="262">
        <v>0.10668</v>
      </c>
      <c r="AC533" s="262">
        <v>0.13208</v>
      </c>
      <c r="AD533" s="262">
        <v>0.15620999999999999</v>
      </c>
      <c r="AE533" s="262">
        <v>0.12573000000000001</v>
      </c>
      <c r="AF533" s="262">
        <v>0.11684000000000001</v>
      </c>
      <c r="AG533" s="262">
        <v>0.12573000000000001</v>
      </c>
      <c r="AH533" s="262">
        <v>0.12573000000000001</v>
      </c>
      <c r="AI533" s="262">
        <v>0.12573000000000001</v>
      </c>
      <c r="AJ533" s="262">
        <v>0.11303000000000001</v>
      </c>
      <c r="AK533" s="262">
        <v>0.13843000000000003</v>
      </c>
      <c r="AL533" s="262">
        <v>0.14731999999999998</v>
      </c>
      <c r="AM533" s="262">
        <v>0.10795</v>
      </c>
      <c r="AN533" s="262">
        <v>0.10540999999999999</v>
      </c>
      <c r="AO533" s="262">
        <v>0.13589000000000001</v>
      </c>
      <c r="AP533" s="262">
        <v>0.12573000000000001</v>
      </c>
      <c r="AQ533" s="262">
        <v>0.15620999999999999</v>
      </c>
      <c r="AR533" s="262">
        <v>0.13843000000000003</v>
      </c>
      <c r="AS533" s="262">
        <v>0.13843000000000003</v>
      </c>
      <c r="AT533" s="262">
        <v>0.18923000000000001</v>
      </c>
      <c r="AU533" s="262">
        <v>0.14985999999999999</v>
      </c>
      <c r="AV533" s="262">
        <v>0.127</v>
      </c>
      <c r="AW533" s="262">
        <v>0.12064999999999999</v>
      </c>
      <c r="AX533" s="262">
        <v>0.13716</v>
      </c>
      <c r="AY533" s="262">
        <v>0.15240000000000001</v>
      </c>
      <c r="AZ533" s="262">
        <v>0.127</v>
      </c>
      <c r="BA533" s="262">
        <v>0.10540999999999999</v>
      </c>
      <c r="BB533" s="262">
        <v>8.5090000000000013E-2</v>
      </c>
      <c r="BC533" s="262">
        <v>0.11049</v>
      </c>
      <c r="BD533" s="262">
        <v>0.11557000000000001</v>
      </c>
      <c r="BE533" s="262">
        <v>0.13462000000000002</v>
      </c>
      <c r="BF533" s="262">
        <v>0.13843000000000003</v>
      </c>
      <c r="BG533" s="262">
        <v>0.13081000000000001</v>
      </c>
      <c r="BH533" s="262">
        <v>0.13081000000000001</v>
      </c>
      <c r="BI533" s="262">
        <v>0.12573000000000001</v>
      </c>
      <c r="BJ533" s="262">
        <v>0.12573000000000001</v>
      </c>
      <c r="BK533" s="262">
        <v>0.12573000000000001</v>
      </c>
      <c r="BL533" s="262">
        <v>0.12573000000000001</v>
      </c>
      <c r="BM533" s="262">
        <v>0.12573000000000001</v>
      </c>
      <c r="BN533" s="262">
        <v>0.12318999999999999</v>
      </c>
      <c r="BO533" s="262">
        <v>0.12318999999999999</v>
      </c>
      <c r="BP533" s="262">
        <v>0.11557000000000001</v>
      </c>
    </row>
    <row r="534" spans="2:68" x14ac:dyDescent="0.25">
      <c r="B534" s="261"/>
      <c r="C534" t="s">
        <v>938</v>
      </c>
      <c r="D534" s="255">
        <f t="shared" si="45"/>
        <v>0.10974075402826304</v>
      </c>
      <c r="E534" s="260">
        <f t="shared" si="43"/>
        <v>2104.4984400000003</v>
      </c>
      <c r="F534" s="255">
        <f t="shared" si="46"/>
        <v>0.1137994714465958</v>
      </c>
      <c r="G534" s="260">
        <f t="shared" si="44"/>
        <v>5889725.7845599996</v>
      </c>
      <c r="H534" s="255">
        <f t="shared" si="47"/>
        <v>-0.18486468625226635</v>
      </c>
      <c r="I534" s="260">
        <f t="shared" si="48"/>
        <v>96.433447917868889</v>
      </c>
      <c r="J534" s="262">
        <v>0</v>
      </c>
      <c r="K534" s="262">
        <v>6.7799999999999999E-2</v>
      </c>
      <c r="L534" s="262">
        <v>0.11526</v>
      </c>
      <c r="M534" s="262">
        <v>0.12204000000000001</v>
      </c>
      <c r="N534" s="262">
        <v>0.12543000000000001</v>
      </c>
      <c r="O534" s="262">
        <v>0.12317000000000002</v>
      </c>
      <c r="P534" s="262">
        <v>0.12204000000000001</v>
      </c>
      <c r="Q534" s="262">
        <v>0.12204000000000001</v>
      </c>
      <c r="R534" s="262">
        <v>0.12204000000000001</v>
      </c>
      <c r="S534" s="262">
        <v>8.4750000000000006E-2</v>
      </c>
      <c r="T534" s="262">
        <v>0.11526</v>
      </c>
      <c r="U534" s="262">
        <v>0.113</v>
      </c>
      <c r="V534" s="262">
        <v>0.14803000000000002</v>
      </c>
      <c r="W534" s="262">
        <v>0.14464000000000002</v>
      </c>
      <c r="X534" s="262">
        <v>0.10283</v>
      </c>
      <c r="Y534" s="262">
        <v>0.12656000000000001</v>
      </c>
      <c r="Z534" s="262">
        <v>0.14125000000000001</v>
      </c>
      <c r="AA534" s="262">
        <v>0.12430000000000001</v>
      </c>
      <c r="AB534" s="262">
        <v>0.12656000000000001</v>
      </c>
      <c r="AC534" s="262">
        <v>0.12543000000000001</v>
      </c>
      <c r="AD534" s="262">
        <v>0.14916000000000001</v>
      </c>
      <c r="AE534" s="262">
        <v>0.10961</v>
      </c>
      <c r="AF534" s="262">
        <v>0.11639000000000001</v>
      </c>
      <c r="AG534" s="262">
        <v>0.11526</v>
      </c>
      <c r="AH534" s="262">
        <v>0.11639000000000001</v>
      </c>
      <c r="AI534" s="262">
        <v>0.11526</v>
      </c>
      <c r="AJ534" s="262">
        <v>9.2659999999999992E-2</v>
      </c>
      <c r="AK534" s="262">
        <v>9.4920000000000004E-2</v>
      </c>
      <c r="AL534" s="262">
        <v>0.113</v>
      </c>
      <c r="AM534" s="262">
        <v>8.814000000000001E-2</v>
      </c>
      <c r="AN534" s="262">
        <v>8.814000000000001E-2</v>
      </c>
      <c r="AO534" s="262">
        <v>0.14238000000000001</v>
      </c>
      <c r="AP534" s="262">
        <v>0.11639000000000001</v>
      </c>
      <c r="AQ534" s="262">
        <v>0.17402000000000001</v>
      </c>
      <c r="AR534" s="262">
        <v>0.22261</v>
      </c>
      <c r="AS534" s="262">
        <v>0.12769</v>
      </c>
      <c r="AT534" s="262">
        <v>0.11074000000000001</v>
      </c>
      <c r="AU534" s="262">
        <v>0.10961</v>
      </c>
      <c r="AV534" s="262">
        <v>0.10961</v>
      </c>
      <c r="AW534" s="262">
        <v>0.13447000000000001</v>
      </c>
      <c r="AX534" s="262">
        <v>8.1360000000000002E-2</v>
      </c>
      <c r="AY534" s="262">
        <v>7.5710000000000013E-2</v>
      </c>
      <c r="AZ534" s="262">
        <v>8.1360000000000002E-2</v>
      </c>
      <c r="BA534" s="262">
        <v>8.1360000000000002E-2</v>
      </c>
      <c r="BB534" s="262">
        <v>7.5710000000000013E-2</v>
      </c>
      <c r="BC534" s="262">
        <v>9.2659999999999992E-2</v>
      </c>
      <c r="BD534" s="262">
        <v>7.6840000000000006E-2</v>
      </c>
      <c r="BE534" s="262">
        <v>0.12204000000000001</v>
      </c>
      <c r="BF534" s="262">
        <v>0.11865000000000001</v>
      </c>
      <c r="BG534" s="262">
        <v>0.10283</v>
      </c>
      <c r="BH534" s="262">
        <v>0.1017</v>
      </c>
      <c r="BI534" s="262">
        <v>0.12656000000000001</v>
      </c>
      <c r="BJ534" s="262">
        <v>0.17176</v>
      </c>
      <c r="BK534" s="262">
        <v>0.12656000000000001</v>
      </c>
      <c r="BL534" s="262">
        <v>0.10961</v>
      </c>
      <c r="BM534" s="262">
        <v>0.12656000000000001</v>
      </c>
      <c r="BN534" s="262">
        <v>0.11978000000000001</v>
      </c>
      <c r="BO534" s="262">
        <v>0.11978000000000001</v>
      </c>
      <c r="BP534" s="262">
        <v>0.11978000000000001</v>
      </c>
    </row>
    <row r="535" spans="2:68" x14ac:dyDescent="0.25">
      <c r="B535" s="261"/>
      <c r="C535" s="261" t="s">
        <v>939</v>
      </c>
      <c r="D535" s="255">
        <f t="shared" si="45"/>
        <v>0.22011202690723269</v>
      </c>
      <c r="E535" s="260">
        <f t="shared" si="43"/>
        <v>4221.0883400000012</v>
      </c>
      <c r="F535" s="255">
        <f t="shared" si="46"/>
        <v>0.21760416378477179</v>
      </c>
      <c r="G535" s="260">
        <f t="shared" si="44"/>
        <v>11262168.777929999</v>
      </c>
      <c r="H535" s="255">
        <f t="shared" si="47"/>
        <v>0.16851681535682939</v>
      </c>
      <c r="I535" s="260">
        <f t="shared" si="48"/>
        <v>101.15248857321562</v>
      </c>
      <c r="J535" s="262">
        <v>0</v>
      </c>
      <c r="K535" s="262">
        <v>8.6800000000000002E-2</v>
      </c>
      <c r="L535" s="262">
        <v>0.21482999999999999</v>
      </c>
      <c r="M535" s="262">
        <v>0.21265999999999999</v>
      </c>
      <c r="N535" s="262">
        <v>0.217</v>
      </c>
      <c r="O535" s="262">
        <v>0.23002</v>
      </c>
      <c r="P535" s="262">
        <v>0.21917</v>
      </c>
      <c r="Q535" s="262">
        <v>0.21482999999999999</v>
      </c>
      <c r="R535" s="262">
        <v>0.1953</v>
      </c>
      <c r="S535" s="262">
        <v>0.21048999999999998</v>
      </c>
      <c r="T535" s="262">
        <v>0.25389</v>
      </c>
      <c r="U535" s="262">
        <v>0.17577000000000001</v>
      </c>
      <c r="V535" s="262">
        <v>0.20615</v>
      </c>
      <c r="W535" s="262">
        <v>0.27559</v>
      </c>
      <c r="X535" s="262">
        <v>0.27559</v>
      </c>
      <c r="Y535" s="262">
        <v>0.19964000000000001</v>
      </c>
      <c r="Z535" s="262">
        <v>0.32116</v>
      </c>
      <c r="AA535" s="262">
        <v>0.26039999999999996</v>
      </c>
      <c r="AB535" s="262">
        <v>0.25172</v>
      </c>
      <c r="AC535" s="262">
        <v>0.27559</v>
      </c>
      <c r="AD535" s="262">
        <v>0.22568000000000002</v>
      </c>
      <c r="AE535" s="262">
        <v>0.21917</v>
      </c>
      <c r="AF535" s="262">
        <v>0.20831999999999998</v>
      </c>
      <c r="AG535" s="262">
        <v>0.21917</v>
      </c>
      <c r="AH535" s="262">
        <v>0.21917</v>
      </c>
      <c r="AI535" s="262">
        <v>0.22351000000000001</v>
      </c>
      <c r="AJ535" s="262">
        <v>0.21482999999999999</v>
      </c>
      <c r="AK535" s="262">
        <v>0.22351000000000001</v>
      </c>
      <c r="AL535" s="262">
        <v>0.25389</v>
      </c>
      <c r="AM535" s="262">
        <v>0.17793999999999999</v>
      </c>
      <c r="AN535" s="262">
        <v>0.13453999999999999</v>
      </c>
      <c r="AO535" s="262">
        <v>0.25389</v>
      </c>
      <c r="AP535" s="262">
        <v>0.24304000000000003</v>
      </c>
      <c r="AQ535" s="262">
        <v>0.27776000000000001</v>
      </c>
      <c r="AR535" s="262">
        <v>0.34503</v>
      </c>
      <c r="AS535" s="262">
        <v>0.27776000000000001</v>
      </c>
      <c r="AT535" s="262">
        <v>0.23219000000000001</v>
      </c>
      <c r="AU535" s="262">
        <v>0.22134000000000001</v>
      </c>
      <c r="AV535" s="262">
        <v>0.20831999999999998</v>
      </c>
      <c r="AW535" s="262">
        <v>0.13888</v>
      </c>
      <c r="AX535" s="262">
        <v>0.20831999999999998</v>
      </c>
      <c r="AY535" s="262">
        <v>0.25389</v>
      </c>
      <c r="AZ535" s="262">
        <v>0.20831999999999998</v>
      </c>
      <c r="BA535" s="262">
        <v>0.20831999999999998</v>
      </c>
      <c r="BB535" s="262">
        <v>0.15623999999999999</v>
      </c>
      <c r="BC535" s="262">
        <v>0.14972999999999997</v>
      </c>
      <c r="BD535" s="262">
        <v>0.14756</v>
      </c>
      <c r="BE535" s="262">
        <v>0.18228</v>
      </c>
      <c r="BF535" s="262">
        <v>0.23870000000000002</v>
      </c>
      <c r="BG535" s="262">
        <v>0.20397999999999999</v>
      </c>
      <c r="BH535" s="262">
        <v>0.1953</v>
      </c>
      <c r="BI535" s="262">
        <v>0.20397999999999999</v>
      </c>
      <c r="BJ535" s="262">
        <v>0.23002</v>
      </c>
      <c r="BK535" s="262">
        <v>0.21482999999999999</v>
      </c>
      <c r="BL535" s="262">
        <v>0.20615</v>
      </c>
      <c r="BM535" s="262">
        <v>0.21482999999999999</v>
      </c>
      <c r="BN535" s="262">
        <v>0.1736</v>
      </c>
      <c r="BO535" s="262">
        <v>0.1736</v>
      </c>
      <c r="BP535" s="262">
        <v>0.16925999999999999</v>
      </c>
    </row>
    <row r="536" spans="2:68" x14ac:dyDescent="0.25">
      <c r="B536" s="261"/>
      <c r="C536" s="261" t="s">
        <v>940</v>
      </c>
      <c r="D536" s="255">
        <f t="shared" si="45"/>
        <v>0.11979502946237677</v>
      </c>
      <c r="E536" s="260">
        <f t="shared" si="43"/>
        <v>2297.3092799999995</v>
      </c>
      <c r="F536" s="255">
        <f t="shared" si="46"/>
        <v>0.12303304683713552</v>
      </c>
      <c r="G536" s="260">
        <f t="shared" si="44"/>
        <v>6367612.2489700001</v>
      </c>
      <c r="H536" s="255">
        <f t="shared" si="47"/>
        <v>0.17209346882382129</v>
      </c>
      <c r="I536" s="260">
        <f t="shared" si="48"/>
        <v>97.368172651169843</v>
      </c>
      <c r="J536" s="262">
        <v>0</v>
      </c>
      <c r="K536" s="262">
        <v>7.6159999999999992E-2</v>
      </c>
      <c r="L536" s="262">
        <v>0.15231999999999998</v>
      </c>
      <c r="M536" s="262">
        <v>0.16540999999999997</v>
      </c>
      <c r="N536" s="262">
        <v>0.19872999999999999</v>
      </c>
      <c r="O536" s="262">
        <v>0.19753999999999999</v>
      </c>
      <c r="P536" s="262">
        <v>8.0920000000000006E-2</v>
      </c>
      <c r="Q536" s="262">
        <v>0.12614</v>
      </c>
      <c r="R536" s="262">
        <v>0.20348999999999998</v>
      </c>
      <c r="S536" s="262">
        <v>0.17254999999999998</v>
      </c>
      <c r="T536" s="262">
        <v>0.14874999999999999</v>
      </c>
      <c r="U536" s="262">
        <v>9.9959999999999993E-2</v>
      </c>
      <c r="V536" s="262">
        <v>0.12138</v>
      </c>
      <c r="W536" s="262">
        <v>0.10471999999999999</v>
      </c>
      <c r="X536" s="262">
        <v>7.9729999999999995E-2</v>
      </c>
      <c r="Y536" s="262">
        <v>6.4259999999999998E-2</v>
      </c>
      <c r="Z536" s="262">
        <v>0.11661999999999999</v>
      </c>
      <c r="AA536" s="262">
        <v>0.16421999999999998</v>
      </c>
      <c r="AB536" s="262">
        <v>0.13209000000000001</v>
      </c>
      <c r="AC536" s="262">
        <v>6.9019999999999998E-2</v>
      </c>
      <c r="AD536" s="262">
        <v>0.17731</v>
      </c>
      <c r="AE536" s="262">
        <v>0.21181999999999998</v>
      </c>
      <c r="AF536" s="262">
        <v>0.11781</v>
      </c>
      <c r="AG536" s="262">
        <v>0.14756</v>
      </c>
      <c r="AH536" s="262">
        <v>0.18801999999999999</v>
      </c>
      <c r="AI536" s="262">
        <v>0.14279999999999998</v>
      </c>
      <c r="AJ536" s="262">
        <v>0.12257</v>
      </c>
      <c r="AK536" s="262">
        <v>0.13328000000000001</v>
      </c>
      <c r="AL536" s="262">
        <v>0.15826999999999999</v>
      </c>
      <c r="AM536" s="262">
        <v>0.12970999999999999</v>
      </c>
      <c r="AN536" s="262">
        <v>9.5200000000000007E-2</v>
      </c>
      <c r="AO536" s="262">
        <v>0.10353</v>
      </c>
      <c r="AP536" s="262">
        <v>0.10829</v>
      </c>
      <c r="AQ536" s="262">
        <v>9.1630000000000003E-2</v>
      </c>
      <c r="AR536" s="262">
        <v>0.13684999999999997</v>
      </c>
      <c r="AS536" s="262">
        <v>7.4969999999999995E-2</v>
      </c>
      <c r="AT536" s="262">
        <v>0.11542999999999999</v>
      </c>
      <c r="AU536" s="262">
        <v>0.11185999999999999</v>
      </c>
      <c r="AV536" s="262">
        <v>0.11185999999999999</v>
      </c>
      <c r="AW536" s="262">
        <v>0.11185999999999999</v>
      </c>
      <c r="AX536" s="262">
        <v>0.11542999999999999</v>
      </c>
      <c r="AY536" s="262">
        <v>0.1071</v>
      </c>
      <c r="AZ536" s="262">
        <v>0.10353</v>
      </c>
      <c r="BA536" s="262">
        <v>0.10353</v>
      </c>
      <c r="BB536" s="262">
        <v>5.2359999999999997E-2</v>
      </c>
      <c r="BC536" s="262">
        <v>7.7350000000000002E-2</v>
      </c>
      <c r="BD536" s="262">
        <v>7.7350000000000002E-2</v>
      </c>
      <c r="BE536" s="262">
        <v>7.7350000000000002E-2</v>
      </c>
      <c r="BF536" s="262">
        <v>8.6869999999999989E-2</v>
      </c>
      <c r="BG536" s="262">
        <v>8.6869999999999989E-2</v>
      </c>
      <c r="BH536" s="262">
        <v>8.6869999999999989E-2</v>
      </c>
      <c r="BI536" s="262">
        <v>9.6390000000000003E-2</v>
      </c>
      <c r="BJ536" s="262">
        <v>8.6869999999999989E-2</v>
      </c>
      <c r="BK536" s="262">
        <v>6.9019999999999998E-2</v>
      </c>
      <c r="BL536" s="262">
        <v>8.6869999999999989E-2</v>
      </c>
      <c r="BM536" s="262">
        <v>8.6869999999999989E-2</v>
      </c>
      <c r="BN536" s="262">
        <v>8.4489999999999996E-2</v>
      </c>
      <c r="BO536" s="262">
        <v>8.4489999999999996E-2</v>
      </c>
      <c r="BP536" s="262">
        <v>8.0920000000000006E-2</v>
      </c>
    </row>
    <row r="537" spans="2:68" x14ac:dyDescent="0.25">
      <c r="B537" s="261"/>
      <c r="C537" s="261" t="s">
        <v>941</v>
      </c>
      <c r="D537" s="255">
        <f t="shared" si="45"/>
        <v>0.27040165980080305</v>
      </c>
      <c r="E537" s="260">
        <f t="shared" si="43"/>
        <v>5185.4926299999997</v>
      </c>
      <c r="F537" s="255">
        <f t="shared" si="46"/>
        <v>0.28256969869153492</v>
      </c>
      <c r="G537" s="260">
        <f t="shared" si="44"/>
        <v>14624479.526689997</v>
      </c>
      <c r="H537" s="255">
        <f t="shared" si="47"/>
        <v>-0.15194396648925723</v>
      </c>
      <c r="I537" s="260">
        <f t="shared" si="48"/>
        <v>95.693792028275823</v>
      </c>
      <c r="J537" s="262">
        <v>0</v>
      </c>
      <c r="K537" s="262">
        <v>0.40165000000000001</v>
      </c>
      <c r="L537" s="262">
        <v>0.31301000000000001</v>
      </c>
      <c r="M537" s="262">
        <v>0.33517000000000002</v>
      </c>
      <c r="N537" s="262">
        <v>0.33517000000000002</v>
      </c>
      <c r="O537" s="262">
        <v>0.33517000000000002</v>
      </c>
      <c r="P537" s="262">
        <v>0.33517000000000002</v>
      </c>
      <c r="Q537" s="262">
        <v>0.34625000000000006</v>
      </c>
      <c r="R537" s="262">
        <v>0.36010000000000003</v>
      </c>
      <c r="S537" s="262">
        <v>0.29916000000000004</v>
      </c>
      <c r="T537" s="262">
        <v>0.31578000000000001</v>
      </c>
      <c r="U537" s="262">
        <v>0.27700000000000002</v>
      </c>
      <c r="V537" s="262">
        <v>0.21883000000000002</v>
      </c>
      <c r="W537" s="262">
        <v>0.44874000000000008</v>
      </c>
      <c r="X537" s="262">
        <v>0.37949000000000005</v>
      </c>
      <c r="Y537" s="262">
        <v>0.39888000000000001</v>
      </c>
      <c r="Z537" s="262">
        <v>0.42104000000000003</v>
      </c>
      <c r="AA537" s="262">
        <v>0.33517000000000002</v>
      </c>
      <c r="AB537" s="262">
        <v>0.35179000000000005</v>
      </c>
      <c r="AC537" s="262">
        <v>0.40165000000000001</v>
      </c>
      <c r="AD537" s="262">
        <v>0.29362000000000005</v>
      </c>
      <c r="AE537" s="262">
        <v>0.28531000000000001</v>
      </c>
      <c r="AF537" s="262">
        <v>0.27700000000000002</v>
      </c>
      <c r="AG537" s="262">
        <v>0.30193000000000003</v>
      </c>
      <c r="AH537" s="262">
        <v>0.29916000000000004</v>
      </c>
      <c r="AI537" s="262">
        <v>0.30193000000000003</v>
      </c>
      <c r="AJ537" s="262">
        <v>0.27423000000000003</v>
      </c>
      <c r="AK537" s="262">
        <v>0.25207000000000002</v>
      </c>
      <c r="AL537" s="262">
        <v>0.28531000000000001</v>
      </c>
      <c r="AM537" s="262">
        <v>0.22160000000000002</v>
      </c>
      <c r="AN537" s="262">
        <v>0.16897000000000001</v>
      </c>
      <c r="AO537" s="262">
        <v>0.29639000000000004</v>
      </c>
      <c r="AP537" s="262">
        <v>0.30193000000000003</v>
      </c>
      <c r="AQ537" s="262">
        <v>0.42935000000000006</v>
      </c>
      <c r="AR537" s="262">
        <v>0.32685999999999998</v>
      </c>
      <c r="AS537" s="262">
        <v>0.35733000000000004</v>
      </c>
      <c r="AT537" s="262">
        <v>0.27700000000000002</v>
      </c>
      <c r="AU537" s="262">
        <v>0.24099000000000001</v>
      </c>
      <c r="AV537" s="262">
        <v>0.25484000000000001</v>
      </c>
      <c r="AW537" s="262">
        <v>0.22437000000000004</v>
      </c>
      <c r="AX537" s="262">
        <v>0.23545000000000002</v>
      </c>
      <c r="AY537" s="262">
        <v>0.23545000000000002</v>
      </c>
      <c r="AZ537" s="262">
        <v>0.23545000000000002</v>
      </c>
      <c r="BA537" s="262">
        <v>0.21329000000000004</v>
      </c>
      <c r="BB537" s="262">
        <v>0.15235000000000001</v>
      </c>
      <c r="BC537" s="262">
        <v>0.19390000000000002</v>
      </c>
      <c r="BD537" s="262">
        <v>0.19390000000000002</v>
      </c>
      <c r="BE537" s="262">
        <v>0.19390000000000002</v>
      </c>
      <c r="BF537" s="262">
        <v>0.28808000000000006</v>
      </c>
      <c r="BG537" s="262">
        <v>0.26315</v>
      </c>
      <c r="BH537" s="262">
        <v>0.22991</v>
      </c>
      <c r="BI537" s="262">
        <v>0.22714000000000001</v>
      </c>
      <c r="BJ537" s="262">
        <v>0.24930000000000002</v>
      </c>
      <c r="BK537" s="262">
        <v>0.26869000000000004</v>
      </c>
      <c r="BL537" s="262">
        <v>0.23268</v>
      </c>
      <c r="BM537" s="262">
        <v>0.19944000000000001</v>
      </c>
      <c r="BN537" s="262">
        <v>0.22437000000000004</v>
      </c>
      <c r="BO537" s="262">
        <v>0.22437000000000004</v>
      </c>
      <c r="BP537" s="262">
        <v>0.19667000000000001</v>
      </c>
    </row>
    <row r="538" spans="2:68" x14ac:dyDescent="0.25">
      <c r="B538" s="261"/>
      <c r="C538" s="261" t="s">
        <v>942</v>
      </c>
      <c r="D538" s="255">
        <f t="shared" si="45"/>
        <v>0.14735522709495746</v>
      </c>
      <c r="E538" s="260">
        <f t="shared" si="43"/>
        <v>2825.8311899999994</v>
      </c>
      <c r="F538" s="255">
        <f t="shared" si="46"/>
        <v>0.15135795205476538</v>
      </c>
      <c r="G538" s="260">
        <f t="shared" si="44"/>
        <v>7833576.2159799989</v>
      </c>
      <c r="H538" s="255">
        <f t="shared" si="47"/>
        <v>-0.13580616562705458</v>
      </c>
      <c r="I538" s="260">
        <f t="shared" si="48"/>
        <v>97.355457770491228</v>
      </c>
      <c r="J538" s="262">
        <v>0</v>
      </c>
      <c r="K538" s="262">
        <v>0.19220999999999999</v>
      </c>
      <c r="L538" s="262">
        <v>0.19220999999999999</v>
      </c>
      <c r="M538" s="262">
        <v>0.17134999999999997</v>
      </c>
      <c r="N538" s="262">
        <v>0.20115</v>
      </c>
      <c r="O538" s="262">
        <v>0.17283999999999999</v>
      </c>
      <c r="P538" s="262">
        <v>0.17134999999999997</v>
      </c>
      <c r="Q538" s="262">
        <v>0.17134999999999997</v>
      </c>
      <c r="R538" s="262">
        <v>0.16985999999999998</v>
      </c>
      <c r="S538" s="262">
        <v>0.14899999999999999</v>
      </c>
      <c r="T538" s="262">
        <v>0.17879999999999999</v>
      </c>
      <c r="U538" s="262">
        <v>0.16241</v>
      </c>
      <c r="V538" s="262">
        <v>0.12664999999999998</v>
      </c>
      <c r="W538" s="262">
        <v>0.20561999999999997</v>
      </c>
      <c r="X538" s="262">
        <v>0.20859999999999998</v>
      </c>
      <c r="Y538" s="262">
        <v>0.19072</v>
      </c>
      <c r="Z538" s="262">
        <v>0.21157999999999999</v>
      </c>
      <c r="AA538" s="262">
        <v>0.16539000000000001</v>
      </c>
      <c r="AB538" s="262">
        <v>0.16092000000000001</v>
      </c>
      <c r="AC538" s="262">
        <v>0.16539000000000001</v>
      </c>
      <c r="AD538" s="262">
        <v>0.14154999999999998</v>
      </c>
      <c r="AE538" s="262">
        <v>0.16092000000000001</v>
      </c>
      <c r="AF538" s="262">
        <v>0.13857</v>
      </c>
      <c r="AG538" s="262">
        <v>0.16836999999999996</v>
      </c>
      <c r="AH538" s="262">
        <v>0.15347</v>
      </c>
      <c r="AI538" s="262">
        <v>0.15048999999999998</v>
      </c>
      <c r="AJ538" s="262">
        <v>0.11622</v>
      </c>
      <c r="AK538" s="262">
        <v>0.12963</v>
      </c>
      <c r="AL538" s="262">
        <v>0.1341</v>
      </c>
      <c r="AM538" s="262">
        <v>0.12814</v>
      </c>
      <c r="AN538" s="262">
        <v>0.12963</v>
      </c>
      <c r="AO538" s="262">
        <v>0.15943000000000002</v>
      </c>
      <c r="AP538" s="262">
        <v>0.13708000000000001</v>
      </c>
      <c r="AQ538" s="262">
        <v>0.16836999999999996</v>
      </c>
      <c r="AR538" s="262">
        <v>0.24286999999999997</v>
      </c>
      <c r="AS538" s="262">
        <v>0.15347</v>
      </c>
      <c r="AT538" s="262">
        <v>0.14899999999999999</v>
      </c>
      <c r="AU538" s="262">
        <v>0.13558999999999999</v>
      </c>
      <c r="AV538" s="262">
        <v>0.12814</v>
      </c>
      <c r="AW538" s="262">
        <v>0.16092000000000001</v>
      </c>
      <c r="AX538" s="262">
        <v>0.13111999999999999</v>
      </c>
      <c r="AY538" s="262">
        <v>0.14304</v>
      </c>
      <c r="AZ538" s="262">
        <v>0.12515999999999999</v>
      </c>
      <c r="BA538" s="262">
        <v>0.11622</v>
      </c>
      <c r="BB538" s="262">
        <v>8.0460000000000004E-2</v>
      </c>
      <c r="BC538" s="262">
        <v>0.11473</v>
      </c>
      <c r="BD538" s="262">
        <v>0.11473</v>
      </c>
      <c r="BE538" s="262">
        <v>0.11473</v>
      </c>
      <c r="BF538" s="262">
        <v>0.17134999999999997</v>
      </c>
      <c r="BG538" s="262">
        <v>0.15943000000000002</v>
      </c>
      <c r="BH538" s="262">
        <v>0.14899999999999999</v>
      </c>
      <c r="BI538" s="262">
        <v>0.15645000000000001</v>
      </c>
      <c r="BJ538" s="262">
        <v>0.18922999999999998</v>
      </c>
      <c r="BK538" s="262">
        <v>9.8339999999999997E-2</v>
      </c>
      <c r="BL538" s="262">
        <v>0.13111999999999999</v>
      </c>
      <c r="BM538" s="262">
        <v>0.14751</v>
      </c>
      <c r="BN538" s="262">
        <v>0.14601999999999998</v>
      </c>
      <c r="BO538" s="262">
        <v>0.14601999999999998</v>
      </c>
      <c r="BP538" s="262">
        <v>0.14601999999999998</v>
      </c>
    </row>
    <row r="539" spans="2:68" x14ac:dyDescent="0.25">
      <c r="B539" s="261"/>
      <c r="C539" s="261" t="s">
        <v>943</v>
      </c>
      <c r="D539" s="255">
        <f t="shared" si="45"/>
        <v>0.19612654742660479</v>
      </c>
      <c r="E539" s="260">
        <f t="shared" si="43"/>
        <v>3761.1188000000002</v>
      </c>
      <c r="F539" s="255">
        <f t="shared" si="46"/>
        <v>0.20774955865273709</v>
      </c>
      <c r="G539" s="260">
        <f t="shared" si="44"/>
        <v>10752140.732940003</v>
      </c>
      <c r="H539" s="255">
        <f t="shared" si="47"/>
        <v>-0.17858666015311117</v>
      </c>
      <c r="I539" s="260">
        <f t="shared" si="48"/>
        <v>94.405277536324064</v>
      </c>
      <c r="J539" s="262">
        <v>0</v>
      </c>
      <c r="K539" s="262">
        <v>0.34542</v>
      </c>
      <c r="L539" s="262">
        <v>0.34945999999999999</v>
      </c>
      <c r="M539" s="262">
        <v>0.26866000000000001</v>
      </c>
      <c r="N539" s="262">
        <v>0.2626</v>
      </c>
      <c r="O539" s="262">
        <v>0.2626</v>
      </c>
      <c r="P539" s="262">
        <v>0.27876000000000001</v>
      </c>
      <c r="Q539" s="262">
        <v>0.2626</v>
      </c>
      <c r="R539" s="262">
        <v>0.25048000000000004</v>
      </c>
      <c r="S539" s="262">
        <v>0.2525</v>
      </c>
      <c r="T539" s="262">
        <v>0.24442</v>
      </c>
      <c r="U539" s="262">
        <v>0.23836000000000002</v>
      </c>
      <c r="V539" s="262">
        <v>0.24846000000000001</v>
      </c>
      <c r="W539" s="262">
        <v>0.31108000000000002</v>
      </c>
      <c r="X539" s="262">
        <v>0.31108000000000002</v>
      </c>
      <c r="Y539" s="262">
        <v>0.32522000000000006</v>
      </c>
      <c r="Z539" s="262">
        <v>0.31108000000000002</v>
      </c>
      <c r="AA539" s="262">
        <v>0.2828</v>
      </c>
      <c r="AB539" s="262">
        <v>0.29492000000000002</v>
      </c>
      <c r="AC539" s="262">
        <v>0.29492000000000002</v>
      </c>
      <c r="AD539" s="262">
        <v>0.20200000000000001</v>
      </c>
      <c r="AE539" s="262">
        <v>0.24442</v>
      </c>
      <c r="AF539" s="262">
        <v>0.16766</v>
      </c>
      <c r="AG539" s="262">
        <v>0.22624000000000002</v>
      </c>
      <c r="AH539" s="262">
        <v>0.21210000000000001</v>
      </c>
      <c r="AI539" s="262">
        <v>0.21210000000000001</v>
      </c>
      <c r="AJ539" s="262">
        <v>0.19796</v>
      </c>
      <c r="AK539" s="262">
        <v>0.19998000000000002</v>
      </c>
      <c r="AL539" s="262">
        <v>0.21816000000000002</v>
      </c>
      <c r="AM539" s="262">
        <v>0.14746000000000001</v>
      </c>
      <c r="AN539" s="262">
        <v>0.14948</v>
      </c>
      <c r="AO539" s="262">
        <v>0.21614000000000003</v>
      </c>
      <c r="AP539" s="262">
        <v>0.21614000000000003</v>
      </c>
      <c r="AQ539" s="262">
        <v>0.24846000000000001</v>
      </c>
      <c r="AR539" s="262">
        <v>0.18987999999999999</v>
      </c>
      <c r="AS539" s="262">
        <v>0.22624000000000002</v>
      </c>
      <c r="AT539" s="262">
        <v>0.17372000000000001</v>
      </c>
      <c r="AU539" s="262">
        <v>0.19796</v>
      </c>
      <c r="AV539" s="262">
        <v>0.17372000000000001</v>
      </c>
      <c r="AW539" s="262">
        <v>0.15958000000000003</v>
      </c>
      <c r="AX539" s="262">
        <v>0.14544000000000001</v>
      </c>
      <c r="AY539" s="262">
        <v>0.15958000000000003</v>
      </c>
      <c r="AZ539" s="262">
        <v>0.15958000000000003</v>
      </c>
      <c r="BA539" s="262">
        <v>0.15958000000000003</v>
      </c>
      <c r="BB539" s="262">
        <v>0.11716</v>
      </c>
      <c r="BC539" s="262">
        <v>0.11716</v>
      </c>
      <c r="BD539" s="262">
        <v>0.11312000000000001</v>
      </c>
      <c r="BE539" s="262">
        <v>0.11716</v>
      </c>
      <c r="BF539" s="262">
        <v>0.17978000000000002</v>
      </c>
      <c r="BG539" s="262">
        <v>0.19796</v>
      </c>
      <c r="BH539" s="262">
        <v>0.15756000000000001</v>
      </c>
      <c r="BI539" s="262">
        <v>0.15756000000000001</v>
      </c>
      <c r="BJ539" s="262">
        <v>0.23230000000000001</v>
      </c>
      <c r="BK539" s="262">
        <v>0.16160000000000002</v>
      </c>
      <c r="BL539" s="262">
        <v>0.15756000000000001</v>
      </c>
      <c r="BM539" s="262">
        <v>9.2920000000000016E-2</v>
      </c>
      <c r="BN539" s="262">
        <v>0.11716</v>
      </c>
      <c r="BO539" s="262">
        <v>0.13534000000000002</v>
      </c>
      <c r="BP539" s="262">
        <v>0.1313</v>
      </c>
    </row>
    <row r="540" spans="2:68" x14ac:dyDescent="0.25">
      <c r="B540" s="261"/>
      <c r="C540" s="261" t="s">
        <v>944</v>
      </c>
      <c r="D540" s="255">
        <f t="shared" si="45"/>
        <v>0.1769837513688273</v>
      </c>
      <c r="E540" s="260">
        <f t="shared" si="43"/>
        <v>3394.0174000000011</v>
      </c>
      <c r="F540" s="255">
        <f t="shared" si="46"/>
        <v>0.19255397451275524</v>
      </c>
      <c r="G540" s="260">
        <f t="shared" si="44"/>
        <v>9965688.7171000019</v>
      </c>
      <c r="H540" s="255">
        <f t="shared" si="47"/>
        <v>-0.32812382487525221</v>
      </c>
      <c r="I540" s="260">
        <f t="shared" si="48"/>
        <v>91.913839647648231</v>
      </c>
      <c r="J540" s="262">
        <v>0</v>
      </c>
      <c r="K540" s="262">
        <v>0.60124999999999995</v>
      </c>
      <c r="L540" s="262">
        <v>0.32190000000000002</v>
      </c>
      <c r="M540" s="262">
        <v>0.24790000000000001</v>
      </c>
      <c r="N540" s="262">
        <v>0.25159999999999999</v>
      </c>
      <c r="O540" s="262">
        <v>0.222</v>
      </c>
      <c r="P540" s="262">
        <v>0.29970000000000002</v>
      </c>
      <c r="Q540" s="262">
        <v>0.30154999999999998</v>
      </c>
      <c r="R540" s="262">
        <v>0.27379999999999999</v>
      </c>
      <c r="S540" s="262">
        <v>0.20165000000000002</v>
      </c>
      <c r="T540" s="262">
        <v>0.20165000000000002</v>
      </c>
      <c r="U540" s="262">
        <v>0.15909999999999999</v>
      </c>
      <c r="V540" s="262">
        <v>0.27010000000000001</v>
      </c>
      <c r="W540" s="262">
        <v>0.40144999999999997</v>
      </c>
      <c r="X540" s="262">
        <v>0.43845000000000001</v>
      </c>
      <c r="Y540" s="262">
        <v>0.43475000000000003</v>
      </c>
      <c r="Z540" s="262">
        <v>0.37369999999999998</v>
      </c>
      <c r="AA540" s="262">
        <v>0.25159999999999999</v>
      </c>
      <c r="AB540" s="262">
        <v>0.27934999999999999</v>
      </c>
      <c r="AC540" s="262">
        <v>0.29970000000000002</v>
      </c>
      <c r="AD540" s="262">
        <v>0.1628</v>
      </c>
      <c r="AE540" s="262">
        <v>0.17945</v>
      </c>
      <c r="AF540" s="262">
        <v>0.1258</v>
      </c>
      <c r="AG540" s="262">
        <v>0.19795000000000001</v>
      </c>
      <c r="AH540" s="262">
        <v>0.26455000000000001</v>
      </c>
      <c r="AI540" s="262">
        <v>0.19055</v>
      </c>
      <c r="AJ540" s="262">
        <v>0.17574999999999999</v>
      </c>
      <c r="AK540" s="262">
        <v>0.20904999999999999</v>
      </c>
      <c r="AL540" s="262">
        <v>0.18315000000000001</v>
      </c>
      <c r="AM540" s="262">
        <v>0.15909999999999999</v>
      </c>
      <c r="AN540" s="262">
        <v>0.1739</v>
      </c>
      <c r="AO540" s="262">
        <v>0.20165000000000002</v>
      </c>
      <c r="AP540" s="262">
        <v>0.1628</v>
      </c>
      <c r="AQ540" s="262">
        <v>0.28489999999999999</v>
      </c>
      <c r="AR540" s="262">
        <v>0.20535</v>
      </c>
      <c r="AS540" s="262">
        <v>0.32190000000000002</v>
      </c>
      <c r="AT540" s="262">
        <v>0.16095000000000001</v>
      </c>
      <c r="AU540" s="262">
        <v>0.12025</v>
      </c>
      <c r="AV540" s="262">
        <v>0.14615</v>
      </c>
      <c r="AW540" s="262">
        <v>0.13874999999999998</v>
      </c>
      <c r="AX540" s="262">
        <v>6.105E-2</v>
      </c>
      <c r="AY540" s="262">
        <v>0.1221</v>
      </c>
      <c r="AZ540" s="262">
        <v>0.12395</v>
      </c>
      <c r="BA540" s="262">
        <v>0.13134999999999999</v>
      </c>
      <c r="BB540" s="262">
        <v>0.10915</v>
      </c>
      <c r="BC540" s="262">
        <v>0.10915</v>
      </c>
      <c r="BD540" s="262">
        <v>0.10729999999999999</v>
      </c>
      <c r="BE540" s="262">
        <v>9.4350000000000003E-2</v>
      </c>
      <c r="BF540" s="262">
        <v>0.17945</v>
      </c>
      <c r="BG540" s="262">
        <v>0.1517</v>
      </c>
      <c r="BH540" s="262">
        <v>0.13134999999999999</v>
      </c>
      <c r="BI540" s="262">
        <v>0.10360000000000001</v>
      </c>
      <c r="BJ540" s="262">
        <v>0.25900000000000001</v>
      </c>
      <c r="BK540" s="262">
        <v>0.22939999999999999</v>
      </c>
      <c r="BL540" s="262">
        <v>0.14799999999999999</v>
      </c>
      <c r="BM540" s="262">
        <v>9.8049999999999998E-2</v>
      </c>
      <c r="BN540" s="262">
        <v>0.12395</v>
      </c>
      <c r="BO540" s="262">
        <v>0.1258</v>
      </c>
      <c r="BP540" s="262">
        <v>0.1258</v>
      </c>
    </row>
    <row r="541" spans="2:68" x14ac:dyDescent="0.25">
      <c r="B541" s="261"/>
      <c r="C541" s="261" t="s">
        <v>945</v>
      </c>
      <c r="D541" s="255">
        <f t="shared" si="45"/>
        <v>9.6808144652448233E-2</v>
      </c>
      <c r="E541" s="260">
        <f t="shared" si="43"/>
        <v>1856.4897899999999</v>
      </c>
      <c r="F541" s="255">
        <f t="shared" si="46"/>
        <v>9.8115240216557556E-2</v>
      </c>
      <c r="G541" s="260">
        <f t="shared" si="44"/>
        <v>5077983.6919800015</v>
      </c>
      <c r="H541" s="255">
        <f t="shared" si="47"/>
        <v>7.2596935966882546E-3</v>
      </c>
      <c r="I541" s="260">
        <f t="shared" si="48"/>
        <v>98.667795582802086</v>
      </c>
      <c r="J541" s="262">
        <v>0</v>
      </c>
      <c r="K541" s="262">
        <v>0.13386000000000001</v>
      </c>
      <c r="L541" s="262">
        <v>0.13483000000000001</v>
      </c>
      <c r="M541" s="262">
        <v>0.10573</v>
      </c>
      <c r="N541" s="262">
        <v>0.10961</v>
      </c>
      <c r="O541" s="262">
        <v>0.11252</v>
      </c>
      <c r="P541" s="262">
        <v>0.10670000000000002</v>
      </c>
      <c r="Q541" s="262">
        <v>0.10670000000000002</v>
      </c>
      <c r="R541" s="262">
        <v>0.10670000000000002</v>
      </c>
      <c r="S541" s="262">
        <v>0.10185000000000001</v>
      </c>
      <c r="T541" s="262">
        <v>0.11252</v>
      </c>
      <c r="U541" s="262">
        <v>0.10185000000000001</v>
      </c>
      <c r="V541" s="262">
        <v>0.10670000000000002</v>
      </c>
      <c r="W541" s="262">
        <v>0.12513000000000002</v>
      </c>
      <c r="X541" s="262">
        <v>0.10088000000000001</v>
      </c>
      <c r="Y541" s="262">
        <v>0.11058</v>
      </c>
      <c r="Z541" s="262">
        <v>0.12513000000000002</v>
      </c>
      <c r="AA541" s="262">
        <v>0.10476000000000001</v>
      </c>
      <c r="AB541" s="262">
        <v>0.10476000000000001</v>
      </c>
      <c r="AC541" s="262">
        <v>9.2149999999999996E-2</v>
      </c>
      <c r="AD541" s="262">
        <v>9.5060000000000006E-2</v>
      </c>
      <c r="AE541" s="262">
        <v>9.1179999999999997E-2</v>
      </c>
      <c r="AF541" s="262">
        <v>9.7000000000000003E-2</v>
      </c>
      <c r="AG541" s="262">
        <v>0.10379000000000001</v>
      </c>
      <c r="AH541" s="262">
        <v>0.15326000000000001</v>
      </c>
      <c r="AI541" s="262">
        <v>9.7000000000000003E-2</v>
      </c>
      <c r="AJ541" s="262">
        <v>9.7000000000000003E-2</v>
      </c>
      <c r="AK541" s="262">
        <v>0.10379000000000001</v>
      </c>
      <c r="AL541" s="262">
        <v>9.7000000000000003E-2</v>
      </c>
      <c r="AM541" s="262">
        <v>8.3420000000000008E-2</v>
      </c>
      <c r="AN541" s="262">
        <v>8.3420000000000008E-2</v>
      </c>
      <c r="AO541" s="262">
        <v>0.10282000000000001</v>
      </c>
      <c r="AP541" s="262">
        <v>0.10476000000000001</v>
      </c>
      <c r="AQ541" s="262">
        <v>0.10864000000000001</v>
      </c>
      <c r="AR541" s="262">
        <v>9.9909999999999999E-2</v>
      </c>
      <c r="AS541" s="262">
        <v>0.10282000000000001</v>
      </c>
      <c r="AT541" s="262">
        <v>0.10379000000000001</v>
      </c>
      <c r="AU541" s="262">
        <v>0.13386000000000001</v>
      </c>
      <c r="AV541" s="262">
        <v>9.3119999999999994E-2</v>
      </c>
      <c r="AW541" s="262">
        <v>8.2449999999999996E-2</v>
      </c>
      <c r="AX541" s="262">
        <v>6.4990000000000006E-2</v>
      </c>
      <c r="AY541" s="262">
        <v>8.7300000000000003E-2</v>
      </c>
      <c r="AZ541" s="262">
        <v>7.4690000000000006E-2</v>
      </c>
      <c r="BA541" s="262">
        <v>7.5660000000000005E-2</v>
      </c>
      <c r="BB541" s="262">
        <v>5.2380000000000003E-2</v>
      </c>
      <c r="BC541" s="262">
        <v>6.3050000000000009E-2</v>
      </c>
      <c r="BD541" s="262">
        <v>7.6630000000000004E-2</v>
      </c>
      <c r="BE541" s="262">
        <v>7.954E-2</v>
      </c>
      <c r="BF541" s="262">
        <v>8.4390000000000007E-2</v>
      </c>
      <c r="BG541" s="262">
        <v>9.1179999999999997E-2</v>
      </c>
      <c r="BH541" s="262">
        <v>6.6930000000000003E-2</v>
      </c>
      <c r="BI541" s="262">
        <v>0.10282000000000001</v>
      </c>
      <c r="BJ541" s="262">
        <v>0.17169000000000001</v>
      </c>
      <c r="BK541" s="262">
        <v>9.7000000000000003E-2</v>
      </c>
      <c r="BL541" s="262">
        <v>5.8200000000000002E-2</v>
      </c>
      <c r="BM541" s="262">
        <v>0.10282000000000001</v>
      </c>
      <c r="BN541" s="262">
        <v>7.5660000000000005E-2</v>
      </c>
      <c r="BO541" s="262">
        <v>7.5660000000000005E-2</v>
      </c>
      <c r="BP541" s="262">
        <v>6.4990000000000006E-2</v>
      </c>
    </row>
    <row r="542" spans="2:68" x14ac:dyDescent="0.25">
      <c r="B542" s="261" t="s">
        <v>946</v>
      </c>
      <c r="C542" s="261" t="s">
        <v>911</v>
      </c>
      <c r="D542" s="255">
        <f t="shared" si="45"/>
        <v>0.19878893153256508</v>
      </c>
      <c r="E542" s="260">
        <f t="shared" si="43"/>
        <v>3812.1753400000007</v>
      </c>
      <c r="F542" s="255">
        <f t="shared" si="46"/>
        <v>0.19982775395621324</v>
      </c>
      <c r="G542" s="260">
        <f t="shared" si="44"/>
        <v>10342145.354330003</v>
      </c>
      <c r="H542" s="255">
        <f t="shared" si="47"/>
        <v>5.4586676695198347E-4</v>
      </c>
      <c r="I542" s="260">
        <f t="shared" si="48"/>
        <v>99.480141069955792</v>
      </c>
      <c r="J542" s="262">
        <v>0</v>
      </c>
      <c r="K542" s="262">
        <v>0.31641000000000002</v>
      </c>
      <c r="L542" s="262">
        <v>0.19701000000000002</v>
      </c>
      <c r="M542" s="262">
        <v>0.22685999999999998</v>
      </c>
      <c r="N542" s="262">
        <v>0.19303000000000001</v>
      </c>
      <c r="O542" s="262">
        <v>0.20298000000000002</v>
      </c>
      <c r="P542" s="262">
        <v>0.20497000000000001</v>
      </c>
      <c r="Q542" s="262">
        <v>0.20497000000000001</v>
      </c>
      <c r="R542" s="262">
        <v>0.22288000000000002</v>
      </c>
      <c r="S542" s="262">
        <v>0.14726</v>
      </c>
      <c r="T542" s="262">
        <v>0.17512</v>
      </c>
      <c r="U542" s="262">
        <v>0.16517000000000001</v>
      </c>
      <c r="V542" s="262">
        <v>0.16914999999999999</v>
      </c>
      <c r="W542" s="262">
        <v>0.14327999999999999</v>
      </c>
      <c r="X542" s="262">
        <v>0.26865000000000006</v>
      </c>
      <c r="Y542" s="262">
        <v>0.20099</v>
      </c>
      <c r="Z542" s="262">
        <v>0.24477000000000002</v>
      </c>
      <c r="AA542" s="262">
        <v>0.25870000000000004</v>
      </c>
      <c r="AB542" s="262">
        <v>0.23880000000000001</v>
      </c>
      <c r="AC542" s="262">
        <v>0.22685999999999998</v>
      </c>
      <c r="AD542" s="262">
        <v>0.17512</v>
      </c>
      <c r="AE542" s="262">
        <v>0.15323000000000001</v>
      </c>
      <c r="AF542" s="262">
        <v>0.17512</v>
      </c>
      <c r="AG542" s="262">
        <v>0.24278</v>
      </c>
      <c r="AH542" s="262">
        <v>0.16517000000000001</v>
      </c>
      <c r="AI542" s="262">
        <v>0.20696000000000001</v>
      </c>
      <c r="AJ542" s="262">
        <v>0.18706</v>
      </c>
      <c r="AK542" s="262">
        <v>0.22089000000000003</v>
      </c>
      <c r="AL542" s="262">
        <v>0.21691000000000002</v>
      </c>
      <c r="AM542" s="262">
        <v>0.15323000000000001</v>
      </c>
      <c r="AN542" s="262">
        <v>0.15323000000000001</v>
      </c>
      <c r="AO542" s="262">
        <v>0.23083999999999999</v>
      </c>
      <c r="AP542" s="262">
        <v>0.22288000000000002</v>
      </c>
      <c r="AQ542" s="262">
        <v>0.31243000000000004</v>
      </c>
      <c r="AR542" s="262">
        <v>0.36616000000000004</v>
      </c>
      <c r="AS542" s="262">
        <v>0.29253000000000001</v>
      </c>
      <c r="AT542" s="262">
        <v>0.15920000000000001</v>
      </c>
      <c r="AU542" s="262">
        <v>0.18905</v>
      </c>
      <c r="AV542" s="262">
        <v>0.18706</v>
      </c>
      <c r="AW542" s="262">
        <v>0.23482</v>
      </c>
      <c r="AX542" s="262">
        <v>0.16317999999999999</v>
      </c>
      <c r="AY542" s="262">
        <v>0.18905</v>
      </c>
      <c r="AZ542" s="262">
        <v>0.18905</v>
      </c>
      <c r="BA542" s="262">
        <v>0.22885</v>
      </c>
      <c r="BB542" s="262">
        <v>9.7509999999999999E-2</v>
      </c>
      <c r="BC542" s="262">
        <v>9.154000000000001E-2</v>
      </c>
      <c r="BD542" s="262">
        <v>0.14527000000000001</v>
      </c>
      <c r="BE542" s="262">
        <v>0.13532000000000002</v>
      </c>
      <c r="BF542" s="262">
        <v>0.21293000000000004</v>
      </c>
      <c r="BG542" s="262">
        <v>0.21293000000000004</v>
      </c>
      <c r="BH542" s="262">
        <v>0.21890000000000004</v>
      </c>
      <c r="BI542" s="262">
        <v>0.20099</v>
      </c>
      <c r="BJ542" s="262">
        <v>0.20099</v>
      </c>
      <c r="BK542" s="262">
        <v>0.20099</v>
      </c>
      <c r="BL542" s="262">
        <v>0.20099</v>
      </c>
      <c r="BM542" s="262">
        <v>0.20696000000000001</v>
      </c>
      <c r="BN542" s="262">
        <v>0.19303000000000001</v>
      </c>
      <c r="BO542" s="262">
        <v>0.18905</v>
      </c>
      <c r="BP542" s="262">
        <v>0.19701000000000002</v>
      </c>
    </row>
    <row r="543" spans="2:68" x14ac:dyDescent="0.25">
      <c r="B543" s="261"/>
      <c r="C543" s="261" t="s">
        <v>760</v>
      </c>
      <c r="D543" s="255">
        <f t="shared" si="45"/>
        <v>6.7658645252124963E-2</v>
      </c>
      <c r="E543" s="260">
        <f t="shared" si="43"/>
        <v>1297.4898400000004</v>
      </c>
      <c r="F543" s="255">
        <f t="shared" si="46"/>
        <v>6.7454466100669894E-2</v>
      </c>
      <c r="G543" s="260">
        <f t="shared" si="44"/>
        <v>3491126.1293800003</v>
      </c>
      <c r="H543" s="255">
        <f t="shared" si="47"/>
        <v>-5.6516390926073794E-2</v>
      </c>
      <c r="I543" s="260">
        <f t="shared" si="48"/>
        <v>100.30269182050948</v>
      </c>
      <c r="J543" s="262">
        <v>0</v>
      </c>
      <c r="K543" s="262">
        <v>0.13735</v>
      </c>
      <c r="L543" s="262">
        <v>0.11256000000000001</v>
      </c>
      <c r="M543" s="262">
        <v>6.0970000000000003E-2</v>
      </c>
      <c r="N543" s="262">
        <v>6.0970000000000003E-2</v>
      </c>
      <c r="O543" s="262">
        <v>6.0970000000000003E-2</v>
      </c>
      <c r="P543" s="262">
        <v>6.0970000000000003E-2</v>
      </c>
      <c r="Q543" s="262">
        <v>6.0970000000000003E-2</v>
      </c>
      <c r="R543" s="262">
        <v>6.0970000000000003E-2</v>
      </c>
      <c r="S543" s="262">
        <v>5.4270000000000006E-2</v>
      </c>
      <c r="T543" s="262">
        <v>5.8290000000000002E-2</v>
      </c>
      <c r="U543" s="262">
        <v>5.3600000000000009E-2</v>
      </c>
      <c r="V543" s="262">
        <v>6.0300000000000006E-2</v>
      </c>
      <c r="W543" s="262">
        <v>7.8390000000000001E-2</v>
      </c>
      <c r="X543" s="262">
        <v>9.8490000000000008E-2</v>
      </c>
      <c r="Y543" s="262">
        <v>8.8440000000000005E-2</v>
      </c>
      <c r="Z543" s="262">
        <v>0.11993000000000001</v>
      </c>
      <c r="AA543" s="262">
        <v>9.5140000000000002E-2</v>
      </c>
      <c r="AB543" s="262">
        <v>0.11591</v>
      </c>
      <c r="AC543" s="262">
        <v>8.9780000000000013E-2</v>
      </c>
      <c r="AD543" s="262">
        <v>5.0920000000000007E-2</v>
      </c>
      <c r="AE543" s="262">
        <v>5.561E-2</v>
      </c>
      <c r="AF543" s="262">
        <v>5.561E-2</v>
      </c>
      <c r="AG543" s="262">
        <v>6.7670000000000008E-2</v>
      </c>
      <c r="AH543" s="262">
        <v>6.7670000000000008E-2</v>
      </c>
      <c r="AI543" s="262">
        <v>6.7670000000000008E-2</v>
      </c>
      <c r="AJ543" s="262">
        <v>5.8290000000000002E-2</v>
      </c>
      <c r="AK543" s="262">
        <v>8.9110000000000009E-2</v>
      </c>
      <c r="AL543" s="262">
        <v>7.4370000000000006E-2</v>
      </c>
      <c r="AM543" s="262">
        <v>7.4370000000000006E-2</v>
      </c>
      <c r="AN543" s="262">
        <v>5.8960000000000005E-2</v>
      </c>
      <c r="AO543" s="262">
        <v>9.3799999999999994E-2</v>
      </c>
      <c r="AP543" s="262">
        <v>6.7000000000000004E-2</v>
      </c>
      <c r="AQ543" s="262">
        <v>0.12261000000000001</v>
      </c>
      <c r="AR543" s="262">
        <v>7.8390000000000001E-2</v>
      </c>
      <c r="AS543" s="262">
        <v>7.3030000000000012E-2</v>
      </c>
      <c r="AT543" s="262">
        <v>6.4320000000000002E-2</v>
      </c>
      <c r="AU543" s="262">
        <v>6.1640000000000007E-2</v>
      </c>
      <c r="AV543" s="262">
        <v>5.4270000000000006E-2</v>
      </c>
      <c r="AW543" s="262">
        <v>7.035000000000001E-2</v>
      </c>
      <c r="AX543" s="262">
        <v>5.3600000000000009E-2</v>
      </c>
      <c r="AY543" s="262">
        <v>6.1640000000000007E-2</v>
      </c>
      <c r="AZ543" s="262">
        <v>6.5659999999999996E-2</v>
      </c>
      <c r="BA543" s="262">
        <v>6.1640000000000007E-2</v>
      </c>
      <c r="BB543" s="262">
        <v>3.3500000000000002E-2</v>
      </c>
      <c r="BC543" s="262">
        <v>4.02E-2</v>
      </c>
      <c r="BD543" s="262">
        <v>4.623E-2</v>
      </c>
      <c r="BE543" s="262">
        <v>4.623E-2</v>
      </c>
      <c r="BF543" s="262">
        <v>7.3700000000000015E-2</v>
      </c>
      <c r="BG543" s="262">
        <v>7.3700000000000015E-2</v>
      </c>
      <c r="BH543" s="262">
        <v>7.3700000000000015E-2</v>
      </c>
      <c r="BI543" s="262">
        <v>3.4840000000000003E-2</v>
      </c>
      <c r="BJ543" s="262">
        <v>6.7000000000000004E-2</v>
      </c>
      <c r="BK543" s="262">
        <v>7.9060000000000005E-2</v>
      </c>
      <c r="BL543" s="262">
        <v>8.3750000000000005E-2</v>
      </c>
      <c r="BM543" s="262">
        <v>6.7000000000000004E-2</v>
      </c>
      <c r="BN543" s="262">
        <v>5.561E-2</v>
      </c>
      <c r="BO543" s="262">
        <v>4.3550000000000005E-2</v>
      </c>
      <c r="BP543" s="262">
        <v>6.1640000000000007E-2</v>
      </c>
    </row>
    <row r="544" spans="2:68" x14ac:dyDescent="0.25">
      <c r="B544" s="261"/>
      <c r="C544" s="261" t="s">
        <v>912</v>
      </c>
      <c r="D544" s="255">
        <f t="shared" si="45"/>
        <v>0.15612567189862864</v>
      </c>
      <c r="E544" s="260">
        <f t="shared" si="43"/>
        <v>2994.0220100000015</v>
      </c>
      <c r="F544" s="255">
        <f t="shared" si="46"/>
        <v>0.16585159033103852</v>
      </c>
      <c r="G544" s="260">
        <f t="shared" si="44"/>
        <v>8583698.8130599987</v>
      </c>
      <c r="H544" s="255">
        <f t="shared" si="47"/>
        <v>-0.12259235072281115</v>
      </c>
      <c r="I544" s="260">
        <f t="shared" si="48"/>
        <v>94.135770170791233</v>
      </c>
      <c r="J544" s="262">
        <v>0</v>
      </c>
      <c r="K544" s="262">
        <v>0.28497</v>
      </c>
      <c r="L544" s="262">
        <v>0.23183999999999999</v>
      </c>
      <c r="M544" s="262">
        <v>0.24955000000000002</v>
      </c>
      <c r="N544" s="262">
        <v>0.24794000000000002</v>
      </c>
      <c r="O544" s="262">
        <v>0.23505999999999999</v>
      </c>
      <c r="P544" s="262">
        <v>0.24794000000000002</v>
      </c>
      <c r="Q544" s="262">
        <v>0.29463</v>
      </c>
      <c r="R544" s="262">
        <v>0.24794000000000002</v>
      </c>
      <c r="S544" s="262">
        <v>0.18353999999999998</v>
      </c>
      <c r="T544" s="262">
        <v>0.17066000000000001</v>
      </c>
      <c r="U544" s="262">
        <v>0.18353999999999998</v>
      </c>
      <c r="V544" s="262">
        <v>0.19803000000000001</v>
      </c>
      <c r="W544" s="262">
        <v>0.26726</v>
      </c>
      <c r="X544" s="262">
        <v>0.28497</v>
      </c>
      <c r="Y544" s="262">
        <v>0.27531</v>
      </c>
      <c r="Z544" s="262">
        <v>0.26726</v>
      </c>
      <c r="AA544" s="262">
        <v>0.18836999999999998</v>
      </c>
      <c r="AB544" s="262">
        <v>0.26243</v>
      </c>
      <c r="AC544" s="262">
        <v>0.23022999999999999</v>
      </c>
      <c r="AD544" s="262">
        <v>0.17066000000000001</v>
      </c>
      <c r="AE544" s="262">
        <v>0.17227000000000001</v>
      </c>
      <c r="AF544" s="262">
        <v>0.16422</v>
      </c>
      <c r="AG544" s="262">
        <v>0.19320000000000001</v>
      </c>
      <c r="AH544" s="262">
        <v>0.21413000000000001</v>
      </c>
      <c r="AI544" s="262">
        <v>0.19320000000000001</v>
      </c>
      <c r="AJ544" s="262">
        <v>0.13846</v>
      </c>
      <c r="AK544" s="262">
        <v>0.16905000000000001</v>
      </c>
      <c r="AL544" s="262">
        <v>0.15778</v>
      </c>
      <c r="AM544" s="262">
        <v>0.17710000000000001</v>
      </c>
      <c r="AN544" s="262">
        <v>5.9569999999999998E-2</v>
      </c>
      <c r="AO544" s="262">
        <v>0.20125000000000001</v>
      </c>
      <c r="AP544" s="262">
        <v>0.18675999999999998</v>
      </c>
      <c r="AQ544" s="262">
        <v>0.16583000000000001</v>
      </c>
      <c r="AR544" s="262">
        <v>0.16744000000000001</v>
      </c>
      <c r="AS544" s="262">
        <v>0.16583000000000001</v>
      </c>
      <c r="AT544" s="262">
        <v>0.11269999999999999</v>
      </c>
      <c r="AU544" s="262">
        <v>0.11269999999999999</v>
      </c>
      <c r="AV544" s="262">
        <v>0.11269999999999999</v>
      </c>
      <c r="AW544" s="262">
        <v>0.1288</v>
      </c>
      <c r="AX544" s="262">
        <v>0.11108999999999999</v>
      </c>
      <c r="AY544" s="262">
        <v>0.11108999999999999</v>
      </c>
      <c r="AZ544" s="262">
        <v>0.11108999999999999</v>
      </c>
      <c r="BA544" s="262">
        <v>0.10465000000000001</v>
      </c>
      <c r="BB544" s="262">
        <v>6.762E-2</v>
      </c>
      <c r="BC544" s="262">
        <v>6.1180000000000005E-2</v>
      </c>
      <c r="BD544" s="262">
        <v>9.6600000000000005E-2</v>
      </c>
      <c r="BE544" s="262">
        <v>7.2450000000000001E-2</v>
      </c>
      <c r="BF544" s="262">
        <v>0.11108999999999999</v>
      </c>
      <c r="BG544" s="262">
        <v>0.11108999999999999</v>
      </c>
      <c r="BH544" s="262">
        <v>0.11108999999999999</v>
      </c>
      <c r="BI544" s="262">
        <v>8.2110000000000002E-2</v>
      </c>
      <c r="BJ544" s="262">
        <v>0.21413000000000001</v>
      </c>
      <c r="BK544" s="262">
        <v>0.10787000000000001</v>
      </c>
      <c r="BL544" s="262">
        <v>0.10787000000000001</v>
      </c>
      <c r="BM544" s="262">
        <v>8.5330000000000003E-2</v>
      </c>
      <c r="BN544" s="262">
        <v>8.6940000000000003E-2</v>
      </c>
      <c r="BO544" s="262">
        <v>7.8890000000000002E-2</v>
      </c>
      <c r="BP544" s="262">
        <v>8.6940000000000003E-2</v>
      </c>
    </row>
    <row r="545" spans="2:68" x14ac:dyDescent="0.25">
      <c r="B545" s="261"/>
      <c r="C545" s="261" t="s">
        <v>737</v>
      </c>
      <c r="D545" s="255">
        <f t="shared" si="45"/>
        <v>0.12500781561245242</v>
      </c>
      <c r="E545" s="260">
        <f t="shared" si="43"/>
        <v>2397.2748799999999</v>
      </c>
      <c r="F545" s="255">
        <f t="shared" si="46"/>
        <v>0.12941744852411252</v>
      </c>
      <c r="G545" s="260">
        <f t="shared" si="44"/>
        <v>6698038.8736000005</v>
      </c>
      <c r="H545" s="255">
        <f t="shared" si="47"/>
        <v>-0.134095363747915</v>
      </c>
      <c r="I545" s="260">
        <f t="shared" si="48"/>
        <v>96.592706036204603</v>
      </c>
      <c r="J545" s="262">
        <v>0</v>
      </c>
      <c r="K545" s="262">
        <v>0.21248</v>
      </c>
      <c r="L545" s="262">
        <v>0.21248</v>
      </c>
      <c r="M545" s="262">
        <v>0.128</v>
      </c>
      <c r="N545" s="262">
        <v>0.11008</v>
      </c>
      <c r="O545" s="262">
        <v>0.128</v>
      </c>
      <c r="P545" s="262">
        <v>0.128</v>
      </c>
      <c r="Q545" s="262">
        <v>0.128</v>
      </c>
      <c r="R545" s="262">
        <v>0.15104000000000001</v>
      </c>
      <c r="S545" s="262">
        <v>0.128</v>
      </c>
      <c r="T545" s="262">
        <v>0.13184000000000001</v>
      </c>
      <c r="U545" s="262">
        <v>8.8319999999999996E-2</v>
      </c>
      <c r="V545" s="262">
        <v>0.16896</v>
      </c>
      <c r="W545" s="262">
        <v>0.17408000000000001</v>
      </c>
      <c r="X545" s="262">
        <v>0.18815999999999999</v>
      </c>
      <c r="Y545" s="262">
        <v>0.18431999999999998</v>
      </c>
      <c r="Z545" s="262">
        <v>0.19840000000000002</v>
      </c>
      <c r="AA545" s="262">
        <v>0.18304000000000001</v>
      </c>
      <c r="AB545" s="262">
        <v>0.18944</v>
      </c>
      <c r="AC545" s="262">
        <v>0.16512000000000002</v>
      </c>
      <c r="AD545" s="262">
        <v>9.7280000000000005E-2</v>
      </c>
      <c r="AE545" s="262">
        <v>8.8319999999999996E-2</v>
      </c>
      <c r="AF545" s="262">
        <v>0.10879999999999999</v>
      </c>
      <c r="AG545" s="262">
        <v>0.15744</v>
      </c>
      <c r="AH545" s="262">
        <v>0.15744</v>
      </c>
      <c r="AI545" s="262">
        <v>0.16384000000000001</v>
      </c>
      <c r="AJ545" s="262">
        <v>0.11648</v>
      </c>
      <c r="AK545" s="262">
        <v>0.13056000000000001</v>
      </c>
      <c r="AL545" s="262">
        <v>0.12544</v>
      </c>
      <c r="AM545" s="262">
        <v>0.13312000000000002</v>
      </c>
      <c r="AN545" s="262">
        <v>3.3280000000000004E-2</v>
      </c>
      <c r="AO545" s="262">
        <v>0.19584000000000001</v>
      </c>
      <c r="AP545" s="262">
        <v>0.15231999999999998</v>
      </c>
      <c r="AQ545" s="262">
        <v>0.17280000000000001</v>
      </c>
      <c r="AR545" s="262">
        <v>0.17280000000000001</v>
      </c>
      <c r="AS545" s="262">
        <v>0.18048</v>
      </c>
      <c r="AT545" s="262">
        <v>0.13312000000000002</v>
      </c>
      <c r="AU545" s="262">
        <v>0.11904000000000001</v>
      </c>
      <c r="AV545" s="262">
        <v>0.11904000000000001</v>
      </c>
      <c r="AW545" s="262">
        <v>0.15104000000000001</v>
      </c>
      <c r="AX545" s="262">
        <v>8.1920000000000007E-2</v>
      </c>
      <c r="AY545" s="262">
        <v>9.7280000000000005E-2</v>
      </c>
      <c r="AZ545" s="262">
        <v>9.9840000000000012E-2</v>
      </c>
      <c r="BA545" s="262">
        <v>9.2159999999999992E-2</v>
      </c>
      <c r="BB545" s="262">
        <v>5.5039999999999999E-2</v>
      </c>
      <c r="BC545" s="262">
        <v>7.0400000000000004E-2</v>
      </c>
      <c r="BD545" s="262">
        <v>8.0640000000000003E-2</v>
      </c>
      <c r="BE545" s="262">
        <v>8.0640000000000003E-2</v>
      </c>
      <c r="BF545" s="262">
        <v>0.14208000000000001</v>
      </c>
      <c r="BG545" s="262">
        <v>0.13824</v>
      </c>
      <c r="BH545" s="262">
        <v>0.13312000000000002</v>
      </c>
      <c r="BI545" s="262">
        <v>0.10368000000000001</v>
      </c>
      <c r="BJ545" s="262">
        <v>0.14208000000000001</v>
      </c>
      <c r="BK545" s="262">
        <v>0.18304000000000001</v>
      </c>
      <c r="BL545" s="262">
        <v>0.13056000000000001</v>
      </c>
      <c r="BM545" s="262">
        <v>9.6000000000000002E-2</v>
      </c>
      <c r="BN545" s="262">
        <v>6.9120000000000001E-2</v>
      </c>
      <c r="BO545" s="262">
        <v>6.9120000000000001E-2</v>
      </c>
      <c r="BP545" s="262">
        <v>9.9840000000000012E-2</v>
      </c>
    </row>
    <row r="546" spans="2:68" x14ac:dyDescent="0.25">
      <c r="B546" s="261"/>
      <c r="C546" s="261" t="s">
        <v>913</v>
      </c>
      <c r="D546" s="255">
        <f t="shared" si="45"/>
        <v>0.12689395108723989</v>
      </c>
      <c r="E546" s="260">
        <f t="shared" si="43"/>
        <v>2433.4452999999994</v>
      </c>
      <c r="F546" s="255">
        <f t="shared" si="46"/>
        <v>0.13135720504373466</v>
      </c>
      <c r="G546" s="260">
        <f t="shared" si="44"/>
        <v>6798431.5542000011</v>
      </c>
      <c r="H546" s="255">
        <f t="shared" si="47"/>
        <v>-0.1300910431870701</v>
      </c>
      <c r="I546" s="260">
        <f t="shared" si="48"/>
        <v>96.602200880409455</v>
      </c>
      <c r="J546" s="262">
        <v>0</v>
      </c>
      <c r="K546" s="262">
        <v>0.28600000000000003</v>
      </c>
      <c r="L546" s="262">
        <v>0.16640000000000002</v>
      </c>
      <c r="M546" s="262">
        <v>0.15859999999999999</v>
      </c>
      <c r="N546" s="262">
        <v>0.15079999999999999</v>
      </c>
      <c r="O546" s="262">
        <v>0.13520000000000001</v>
      </c>
      <c r="P546" s="262">
        <v>0.1118</v>
      </c>
      <c r="Q546" s="262">
        <v>0.17810000000000001</v>
      </c>
      <c r="R546" s="262">
        <v>0.17290000000000003</v>
      </c>
      <c r="S546" s="262">
        <v>8.7100000000000011E-2</v>
      </c>
      <c r="T546" s="262">
        <v>0.12479999999999999</v>
      </c>
      <c r="U546" s="262">
        <v>0.12479999999999999</v>
      </c>
      <c r="V546" s="262">
        <v>0.17550000000000002</v>
      </c>
      <c r="W546" s="262">
        <v>0.1716</v>
      </c>
      <c r="X546" s="262">
        <v>0.21579999999999999</v>
      </c>
      <c r="Y546" s="262">
        <v>0.20540000000000003</v>
      </c>
      <c r="Z546" s="262">
        <v>0.2223</v>
      </c>
      <c r="AA546" s="262">
        <v>0.1794</v>
      </c>
      <c r="AB546" s="262">
        <v>0.21579999999999999</v>
      </c>
      <c r="AC546" s="262">
        <v>0.17550000000000002</v>
      </c>
      <c r="AD546" s="262">
        <v>0.1079</v>
      </c>
      <c r="AE546" s="262">
        <v>0.12090000000000001</v>
      </c>
      <c r="AF546" s="262">
        <v>0.12090000000000001</v>
      </c>
      <c r="AG546" s="262">
        <v>0.15340000000000001</v>
      </c>
      <c r="AH546" s="262">
        <v>0.24959999999999999</v>
      </c>
      <c r="AI546" s="262">
        <v>0.16640000000000002</v>
      </c>
      <c r="AJ546" s="262">
        <v>0.10920000000000001</v>
      </c>
      <c r="AK546" s="262">
        <v>0.13650000000000001</v>
      </c>
      <c r="AL546" s="262">
        <v>0.12479999999999999</v>
      </c>
      <c r="AM546" s="262">
        <v>0.1326</v>
      </c>
      <c r="AN546" s="262">
        <v>3.3800000000000004E-2</v>
      </c>
      <c r="AO546" s="262">
        <v>0.1391</v>
      </c>
      <c r="AP546" s="262">
        <v>0.14170000000000002</v>
      </c>
      <c r="AQ546" s="262">
        <v>0.14170000000000002</v>
      </c>
      <c r="AR546" s="262">
        <v>0.15079999999999999</v>
      </c>
      <c r="AS546" s="262">
        <v>0.14170000000000002</v>
      </c>
      <c r="AT546" s="262">
        <v>8.4500000000000006E-2</v>
      </c>
      <c r="AU546" s="262">
        <v>0.10010000000000001</v>
      </c>
      <c r="AV546" s="262">
        <v>0.10400000000000001</v>
      </c>
      <c r="AW546" s="262">
        <v>0.1547</v>
      </c>
      <c r="AX546" s="262">
        <v>9.4899999999999998E-2</v>
      </c>
      <c r="AY546" s="262">
        <v>9.6200000000000008E-2</v>
      </c>
      <c r="AZ546" s="262">
        <v>9.6200000000000008E-2</v>
      </c>
      <c r="BA546" s="262">
        <v>9.0999999999999998E-2</v>
      </c>
      <c r="BB546" s="262">
        <v>5.9800000000000006E-2</v>
      </c>
      <c r="BC546" s="262">
        <v>5.33E-2</v>
      </c>
      <c r="BD546" s="262">
        <v>7.4099999999999999E-2</v>
      </c>
      <c r="BE546" s="262">
        <v>7.4099999999999999E-2</v>
      </c>
      <c r="BF546" s="262">
        <v>0.12870000000000001</v>
      </c>
      <c r="BG546" s="262">
        <v>0.12090000000000001</v>
      </c>
      <c r="BH546" s="262">
        <v>0.12090000000000001</v>
      </c>
      <c r="BI546" s="262">
        <v>9.2299999999999993E-2</v>
      </c>
      <c r="BJ546" s="262">
        <v>0.17290000000000003</v>
      </c>
      <c r="BK546" s="262">
        <v>0.13780000000000001</v>
      </c>
      <c r="BL546" s="262">
        <v>0.13780000000000001</v>
      </c>
      <c r="BM546" s="262">
        <v>0.11310000000000001</v>
      </c>
      <c r="BN546" s="262">
        <v>8.320000000000001E-2</v>
      </c>
      <c r="BO546" s="262">
        <v>8.4500000000000006E-2</v>
      </c>
      <c r="BP546" s="262">
        <v>0.10920000000000001</v>
      </c>
    </row>
    <row r="547" spans="2:68" x14ac:dyDescent="0.25">
      <c r="B547" s="261"/>
      <c r="C547" s="261" t="s">
        <v>914</v>
      </c>
      <c r="D547" s="255">
        <f t="shared" si="45"/>
        <v>0.13902532356468686</v>
      </c>
      <c r="E547" s="260">
        <f t="shared" si="43"/>
        <v>2666.0886299999997</v>
      </c>
      <c r="F547" s="255">
        <f t="shared" si="46"/>
        <v>0.14314989737263625</v>
      </c>
      <c r="G547" s="260">
        <f t="shared" si="44"/>
        <v>7408765.8834900009</v>
      </c>
      <c r="H547" s="255">
        <f t="shared" si="47"/>
        <v>-0.13889130688316939</v>
      </c>
      <c r="I547" s="260">
        <f t="shared" si="48"/>
        <v>97.118702923542699</v>
      </c>
      <c r="J547" s="262">
        <v>0</v>
      </c>
      <c r="K547" s="262">
        <v>0.20162999999999998</v>
      </c>
      <c r="L547" s="262">
        <v>0.20162999999999998</v>
      </c>
      <c r="M547" s="262">
        <v>0.15932999999999997</v>
      </c>
      <c r="N547" s="262">
        <v>0.17765999999999998</v>
      </c>
      <c r="O547" s="262">
        <v>0.15651000000000001</v>
      </c>
      <c r="P547" s="262">
        <v>0.15932999999999997</v>
      </c>
      <c r="Q547" s="262">
        <v>0.17765999999999998</v>
      </c>
      <c r="R547" s="262">
        <v>0.15932999999999997</v>
      </c>
      <c r="S547" s="262">
        <v>0.13113</v>
      </c>
      <c r="T547" s="262">
        <v>0.13113</v>
      </c>
      <c r="U547" s="262">
        <v>0.12407999999999998</v>
      </c>
      <c r="V547" s="262">
        <v>0.13818</v>
      </c>
      <c r="W547" s="262">
        <v>0.20162999999999998</v>
      </c>
      <c r="X547" s="262">
        <v>0.20162999999999998</v>
      </c>
      <c r="Y547" s="262">
        <v>0.21290999999999999</v>
      </c>
      <c r="Z547" s="262">
        <v>0.20162999999999998</v>
      </c>
      <c r="AA547" s="262">
        <v>0.18470999999999999</v>
      </c>
      <c r="AB547" s="262">
        <v>0.18470999999999999</v>
      </c>
      <c r="AC547" s="262">
        <v>0.18470999999999999</v>
      </c>
      <c r="AD547" s="262">
        <v>0.13535999999999998</v>
      </c>
      <c r="AE547" s="262">
        <v>0.14099999999999999</v>
      </c>
      <c r="AF547" s="262">
        <v>0.12972</v>
      </c>
      <c r="AG547" s="262">
        <v>0.15509999999999999</v>
      </c>
      <c r="AH547" s="262">
        <v>0.17765999999999998</v>
      </c>
      <c r="AI547" s="262">
        <v>0.16919999999999999</v>
      </c>
      <c r="AJ547" s="262">
        <v>0.12548999999999999</v>
      </c>
      <c r="AK547" s="262">
        <v>0.14240999999999998</v>
      </c>
      <c r="AL547" s="262">
        <v>0.14804999999999999</v>
      </c>
      <c r="AM547" s="262">
        <v>0.12548999999999999</v>
      </c>
      <c r="AN547" s="262">
        <v>6.767999999999999E-2</v>
      </c>
      <c r="AO547" s="262">
        <v>0.16355999999999998</v>
      </c>
      <c r="AP547" s="262">
        <v>0.16355999999999998</v>
      </c>
      <c r="AQ547" s="262">
        <v>0.19317000000000001</v>
      </c>
      <c r="AR547" s="262">
        <v>0.19598999999999997</v>
      </c>
      <c r="AS547" s="262">
        <v>0.19739999999999996</v>
      </c>
      <c r="AT547" s="262">
        <v>0.13676999999999997</v>
      </c>
      <c r="AU547" s="262">
        <v>0.12830999999999998</v>
      </c>
      <c r="AV547" s="262">
        <v>0.10856999999999999</v>
      </c>
      <c r="AW547" s="262">
        <v>0.15932999999999997</v>
      </c>
      <c r="AX547" s="262">
        <v>9.8699999999999982E-2</v>
      </c>
      <c r="AY547" s="262">
        <v>0.11984999999999998</v>
      </c>
      <c r="AZ547" s="262">
        <v>0.11984999999999998</v>
      </c>
      <c r="BA547" s="262">
        <v>0.11984999999999998</v>
      </c>
      <c r="BB547" s="262">
        <v>9.5879999999999993E-2</v>
      </c>
      <c r="BC547" s="262">
        <v>9.5879999999999993E-2</v>
      </c>
      <c r="BD547" s="262">
        <v>9.5879999999999993E-2</v>
      </c>
      <c r="BE547" s="262">
        <v>9.5879999999999993E-2</v>
      </c>
      <c r="BF547" s="262">
        <v>0.12548999999999999</v>
      </c>
      <c r="BG547" s="262">
        <v>0.12548999999999999</v>
      </c>
      <c r="BH547" s="262">
        <v>0.12266999999999999</v>
      </c>
      <c r="BI547" s="262">
        <v>0.10151999999999999</v>
      </c>
      <c r="BJ547" s="262">
        <v>0.15651000000000001</v>
      </c>
      <c r="BK547" s="262">
        <v>0.12125999999999999</v>
      </c>
      <c r="BL547" s="262">
        <v>0.11138999999999999</v>
      </c>
      <c r="BM547" s="262">
        <v>0.13535999999999998</v>
      </c>
      <c r="BN547" s="262">
        <v>0.12548999999999999</v>
      </c>
      <c r="BO547" s="262">
        <v>0.12548999999999999</v>
      </c>
      <c r="BP547" s="262">
        <v>0.12548999999999999</v>
      </c>
    </row>
    <row r="548" spans="2:68" x14ac:dyDescent="0.25">
      <c r="B548" s="261"/>
      <c r="C548" s="261" t="s">
        <v>915</v>
      </c>
      <c r="D548" s="255">
        <f t="shared" si="45"/>
        <v>0.23577548782395577</v>
      </c>
      <c r="E548" s="260">
        <f t="shared" si="43"/>
        <v>4521.4665299999997</v>
      </c>
      <c r="F548" s="255">
        <f t="shared" si="46"/>
        <v>0.24281660127156066</v>
      </c>
      <c r="G548" s="260">
        <f t="shared" si="44"/>
        <v>12567046.043790003</v>
      </c>
      <c r="H548" s="255">
        <f t="shared" si="47"/>
        <v>-5.3811186100486449E-2</v>
      </c>
      <c r="I548" s="260">
        <f t="shared" si="48"/>
        <v>97.10023391698401</v>
      </c>
      <c r="J548" s="262">
        <v>0</v>
      </c>
      <c r="K548" s="262">
        <v>0.32743</v>
      </c>
      <c r="L548" s="262">
        <v>0.38479000000000002</v>
      </c>
      <c r="M548" s="262">
        <v>0.26290000000000002</v>
      </c>
      <c r="N548" s="262">
        <v>0.28441</v>
      </c>
      <c r="O548" s="262">
        <v>0.28201999999999999</v>
      </c>
      <c r="P548" s="262">
        <v>0.28201999999999999</v>
      </c>
      <c r="Q548" s="262">
        <v>0.29636000000000001</v>
      </c>
      <c r="R548" s="262">
        <v>0.31069999999999998</v>
      </c>
      <c r="S548" s="262">
        <v>0.25095000000000001</v>
      </c>
      <c r="T548" s="262">
        <v>0.25095000000000001</v>
      </c>
      <c r="U548" s="262">
        <v>0.24138999999999999</v>
      </c>
      <c r="V548" s="262">
        <v>0.25095000000000001</v>
      </c>
      <c r="W548" s="262">
        <v>0.29636000000000001</v>
      </c>
      <c r="X548" s="262">
        <v>0.34893999999999997</v>
      </c>
      <c r="Y548" s="262">
        <v>0.2868</v>
      </c>
      <c r="Z548" s="262">
        <v>0.27006999999999998</v>
      </c>
      <c r="AA548" s="262">
        <v>0.29874999999999996</v>
      </c>
      <c r="AB548" s="262">
        <v>0.30830999999999997</v>
      </c>
      <c r="AC548" s="262">
        <v>0.28201999999999999</v>
      </c>
      <c r="AD548" s="262">
        <v>0.29158000000000001</v>
      </c>
      <c r="AE548" s="262">
        <v>0.24378</v>
      </c>
      <c r="AF548" s="262">
        <v>0.23899999999999999</v>
      </c>
      <c r="AG548" s="262">
        <v>0.29874999999999996</v>
      </c>
      <c r="AH548" s="262">
        <v>0.25812000000000002</v>
      </c>
      <c r="AI548" s="262">
        <v>0.23421999999999998</v>
      </c>
      <c r="AJ548" s="262">
        <v>0.23182999999999998</v>
      </c>
      <c r="AK548" s="262">
        <v>0.25573000000000001</v>
      </c>
      <c r="AL548" s="262">
        <v>0.25334000000000001</v>
      </c>
      <c r="AM548" s="262">
        <v>0.24138999999999999</v>
      </c>
      <c r="AN548" s="262">
        <v>0.15295999999999998</v>
      </c>
      <c r="AO548" s="262">
        <v>0.30113999999999996</v>
      </c>
      <c r="AP548" s="262">
        <v>0.24378</v>
      </c>
      <c r="AQ548" s="262">
        <v>0.27245999999999998</v>
      </c>
      <c r="AR548" s="262">
        <v>0.29158000000000001</v>
      </c>
      <c r="AS548" s="262">
        <v>0.29636000000000001</v>
      </c>
      <c r="AT548" s="262">
        <v>0.26051000000000002</v>
      </c>
      <c r="AU548" s="262">
        <v>0.21509999999999999</v>
      </c>
      <c r="AV548" s="262">
        <v>0.20793</v>
      </c>
      <c r="AW548" s="262">
        <v>0.17685999999999999</v>
      </c>
      <c r="AX548" s="262">
        <v>0.20793</v>
      </c>
      <c r="AY548" s="262">
        <v>0.21748999999999999</v>
      </c>
      <c r="AZ548" s="262">
        <v>0.20315</v>
      </c>
      <c r="BA548" s="262">
        <v>0.20793</v>
      </c>
      <c r="BB548" s="262">
        <v>0.15295999999999998</v>
      </c>
      <c r="BC548" s="262">
        <v>0.15773999999999999</v>
      </c>
      <c r="BD548" s="262">
        <v>0.16252</v>
      </c>
      <c r="BE548" s="262">
        <v>0.16012999999999999</v>
      </c>
      <c r="BF548" s="262">
        <v>0.24138999999999999</v>
      </c>
      <c r="BG548" s="262">
        <v>0.21987999999999999</v>
      </c>
      <c r="BH548" s="262">
        <v>0.21509999999999999</v>
      </c>
      <c r="BI548" s="262">
        <v>0.17924999999999999</v>
      </c>
      <c r="BJ548" s="262">
        <v>0.18642</v>
      </c>
      <c r="BK548" s="262">
        <v>0.17924999999999999</v>
      </c>
      <c r="BL548" s="262">
        <v>0.15534999999999999</v>
      </c>
      <c r="BM548" s="262">
        <v>0.17924999999999999</v>
      </c>
      <c r="BN548" s="262">
        <v>0.18164</v>
      </c>
      <c r="BO548" s="262">
        <v>0.18881000000000001</v>
      </c>
      <c r="BP548" s="262">
        <v>0.19597999999999999</v>
      </c>
    </row>
    <row r="549" spans="2:68" x14ac:dyDescent="0.25">
      <c r="B549" s="261"/>
      <c r="C549" s="261" t="s">
        <v>916</v>
      </c>
      <c r="D549" s="255">
        <f t="shared" si="45"/>
        <v>7.7362073316994295E-2</v>
      </c>
      <c r="E549" s="260">
        <f t="shared" si="43"/>
        <v>1483.5724799999996</v>
      </c>
      <c r="F549" s="255">
        <f t="shared" si="46"/>
        <v>7.8732266672978418E-2</v>
      </c>
      <c r="G549" s="260">
        <f t="shared" si="44"/>
        <v>4074812.08134</v>
      </c>
      <c r="H549" s="255">
        <f t="shared" si="47"/>
        <v>-7.097555246099925E-2</v>
      </c>
      <c r="I549" s="260">
        <f t="shared" si="48"/>
        <v>98.259680034774888</v>
      </c>
      <c r="J549" s="262">
        <v>0</v>
      </c>
      <c r="K549" s="262">
        <v>0.13572000000000001</v>
      </c>
      <c r="L549" s="262">
        <v>8.2680000000000003E-2</v>
      </c>
      <c r="M549" s="262">
        <v>8.0340000000000009E-2</v>
      </c>
      <c r="N549" s="262">
        <v>6.7080000000000001E-2</v>
      </c>
      <c r="O549" s="262">
        <v>6.7080000000000001E-2</v>
      </c>
      <c r="P549" s="262">
        <v>7.7219999999999997E-2</v>
      </c>
      <c r="Q549" s="262">
        <v>8.0340000000000009E-2</v>
      </c>
      <c r="R549" s="262">
        <v>0.10062</v>
      </c>
      <c r="S549" s="262">
        <v>6.318E-2</v>
      </c>
      <c r="T549" s="262">
        <v>7.4880000000000002E-2</v>
      </c>
      <c r="U549" s="262">
        <v>7.2540000000000007E-2</v>
      </c>
      <c r="V549" s="262">
        <v>7.8E-2</v>
      </c>
      <c r="W549" s="262">
        <v>7.7219999999999997E-2</v>
      </c>
      <c r="X549" s="262">
        <v>0.10919999999999999</v>
      </c>
      <c r="Y549" s="262">
        <v>5.8499999999999996E-2</v>
      </c>
      <c r="Z549" s="262">
        <v>0.11076</v>
      </c>
      <c r="AA549" s="262">
        <v>8.8919999999999999E-2</v>
      </c>
      <c r="AB549" s="262">
        <v>0.12636</v>
      </c>
      <c r="AC549" s="262">
        <v>0.10997999999999999</v>
      </c>
      <c r="AD549" s="262">
        <v>7.8780000000000003E-2</v>
      </c>
      <c r="AE549" s="262">
        <v>6.7860000000000004E-2</v>
      </c>
      <c r="AF549" s="262">
        <v>8.1900000000000001E-2</v>
      </c>
      <c r="AG549" s="262">
        <v>8.6580000000000004E-2</v>
      </c>
      <c r="AH549" s="262">
        <v>8.7360000000000007E-2</v>
      </c>
      <c r="AI549" s="262">
        <v>9.672E-2</v>
      </c>
      <c r="AJ549" s="262">
        <v>7.0199999999999999E-2</v>
      </c>
      <c r="AK549" s="262">
        <v>8.1900000000000001E-2</v>
      </c>
      <c r="AL549" s="262">
        <v>7.5659999999999991E-2</v>
      </c>
      <c r="AM549" s="262">
        <v>6.8640000000000007E-2</v>
      </c>
      <c r="AN549" s="262">
        <v>2.5740000000000002E-2</v>
      </c>
      <c r="AO549" s="262">
        <v>0.10218000000000001</v>
      </c>
      <c r="AP549" s="262">
        <v>9.0479999999999991E-2</v>
      </c>
      <c r="AQ549" s="262">
        <v>0.156</v>
      </c>
      <c r="AR549" s="262">
        <v>0.13805999999999999</v>
      </c>
      <c r="AS549" s="262">
        <v>0.13805999999999999</v>
      </c>
      <c r="AT549" s="262">
        <v>9.672E-2</v>
      </c>
      <c r="AU549" s="262">
        <v>5.9279999999999999E-2</v>
      </c>
      <c r="AV549" s="262">
        <v>6.9419999999999996E-2</v>
      </c>
      <c r="AW549" s="262">
        <v>0.1014</v>
      </c>
      <c r="AX549" s="262">
        <v>7.3319999999999996E-2</v>
      </c>
      <c r="AY549" s="262">
        <v>7.4880000000000002E-2</v>
      </c>
      <c r="AZ549" s="262">
        <v>7.7219999999999997E-2</v>
      </c>
      <c r="BA549" s="262">
        <v>7.4880000000000002E-2</v>
      </c>
      <c r="BB549" s="262">
        <v>4.6019999999999998E-2</v>
      </c>
      <c r="BC549" s="262">
        <v>3.5880000000000002E-2</v>
      </c>
      <c r="BD549" s="262">
        <v>4.7579999999999997E-2</v>
      </c>
      <c r="BE549" s="262">
        <v>4.7579999999999997E-2</v>
      </c>
      <c r="BF549" s="262">
        <v>6.7080000000000001E-2</v>
      </c>
      <c r="BG549" s="262">
        <v>6.7080000000000001E-2</v>
      </c>
      <c r="BH549" s="262">
        <v>6.7080000000000001E-2</v>
      </c>
      <c r="BI549" s="262">
        <v>5.2260000000000001E-2</v>
      </c>
      <c r="BJ549" s="262">
        <v>6.7080000000000001E-2</v>
      </c>
      <c r="BK549" s="262">
        <v>8.8919999999999999E-2</v>
      </c>
      <c r="BL549" s="262">
        <v>8.7360000000000007E-2</v>
      </c>
      <c r="BM549" s="262">
        <v>6.7080000000000001E-2</v>
      </c>
      <c r="BN549" s="262">
        <v>6.318E-2</v>
      </c>
      <c r="BO549" s="262">
        <v>6.318E-2</v>
      </c>
      <c r="BP549" s="262">
        <v>5.772E-2</v>
      </c>
    </row>
    <row r="550" spans="2:68" x14ac:dyDescent="0.25">
      <c r="B550" s="261"/>
      <c r="C550" s="261" t="s">
        <v>917</v>
      </c>
      <c r="D550" s="255">
        <f t="shared" si="45"/>
        <v>0.12851689523908849</v>
      </c>
      <c r="E550" s="260">
        <f t="shared" si="43"/>
        <v>2464.5684999999999</v>
      </c>
      <c r="F550" s="255">
        <f t="shared" si="46"/>
        <v>0.13061422279012974</v>
      </c>
      <c r="G550" s="260">
        <f t="shared" si="44"/>
        <v>6759978.2847700017</v>
      </c>
      <c r="H550" s="255">
        <f t="shared" si="47"/>
        <v>-0.11226113952608803</v>
      </c>
      <c r="I550" s="260">
        <f t="shared" si="48"/>
        <v>98.394257909866965</v>
      </c>
      <c r="J550" s="262">
        <v>0</v>
      </c>
      <c r="K550" s="262">
        <v>7.9909999999999995E-2</v>
      </c>
      <c r="L550" s="262">
        <v>0.18601999999999999</v>
      </c>
      <c r="M550" s="262">
        <v>0.10218000000000001</v>
      </c>
      <c r="N550" s="262">
        <v>0.10218000000000001</v>
      </c>
      <c r="O550" s="262">
        <v>0.12183000000000001</v>
      </c>
      <c r="P550" s="262">
        <v>0.15065000000000001</v>
      </c>
      <c r="Q550" s="262">
        <v>0.12445000000000001</v>
      </c>
      <c r="R550" s="262">
        <v>0.12183000000000001</v>
      </c>
      <c r="S550" s="262">
        <v>0.11659000000000001</v>
      </c>
      <c r="T550" s="262">
        <v>0.12052000000000002</v>
      </c>
      <c r="U550" s="262">
        <v>0.12052000000000002</v>
      </c>
      <c r="V550" s="262">
        <v>0.12052000000000002</v>
      </c>
      <c r="W550" s="262">
        <v>0.17816000000000001</v>
      </c>
      <c r="X550" s="262">
        <v>0.21353</v>
      </c>
      <c r="Y550" s="262">
        <v>0.19912000000000002</v>
      </c>
      <c r="Z550" s="262">
        <v>0.20960000000000001</v>
      </c>
      <c r="AA550" s="262">
        <v>0.15458</v>
      </c>
      <c r="AB550" s="262">
        <v>0.17554000000000003</v>
      </c>
      <c r="AC550" s="262">
        <v>0.17554000000000003</v>
      </c>
      <c r="AD550" s="262">
        <v>0.12445000000000001</v>
      </c>
      <c r="AE550" s="262">
        <v>0.12969</v>
      </c>
      <c r="AF550" s="262">
        <v>0.12969</v>
      </c>
      <c r="AG550" s="262">
        <v>0.13362000000000002</v>
      </c>
      <c r="AH550" s="262">
        <v>0.15065000000000001</v>
      </c>
      <c r="AI550" s="262">
        <v>0.13362000000000002</v>
      </c>
      <c r="AJ550" s="262">
        <v>9.5630000000000007E-2</v>
      </c>
      <c r="AK550" s="262">
        <v>0.12183000000000001</v>
      </c>
      <c r="AL550" s="262">
        <v>0.12052000000000002</v>
      </c>
      <c r="AM550" s="262">
        <v>0.14017000000000002</v>
      </c>
      <c r="AN550" s="262">
        <v>0.13624</v>
      </c>
      <c r="AO550" s="262">
        <v>0.15851000000000001</v>
      </c>
      <c r="AP550" s="262">
        <v>0.14410000000000001</v>
      </c>
      <c r="AQ550" s="262">
        <v>0.15981999999999999</v>
      </c>
      <c r="AR550" s="262">
        <v>0.13493000000000002</v>
      </c>
      <c r="AS550" s="262">
        <v>0.13493000000000002</v>
      </c>
      <c r="AT550" s="262">
        <v>0.11397</v>
      </c>
      <c r="AU550" s="262">
        <v>0.11397</v>
      </c>
      <c r="AV550" s="262">
        <v>0.11397</v>
      </c>
      <c r="AW550" s="262">
        <v>0.14148000000000002</v>
      </c>
      <c r="AX550" s="262">
        <v>8.5150000000000003E-2</v>
      </c>
      <c r="AY550" s="262">
        <v>0.11266</v>
      </c>
      <c r="AZ550" s="262">
        <v>0.11659000000000001</v>
      </c>
      <c r="BA550" s="262">
        <v>0.10087</v>
      </c>
      <c r="BB550" s="262">
        <v>7.8600000000000003E-2</v>
      </c>
      <c r="BC550" s="262">
        <v>0.10218000000000001</v>
      </c>
      <c r="BD550" s="262">
        <v>0.10872999999999999</v>
      </c>
      <c r="BE550" s="262">
        <v>8.1220000000000001E-2</v>
      </c>
      <c r="BF550" s="262">
        <v>0.17030000000000001</v>
      </c>
      <c r="BG550" s="262">
        <v>0.13886000000000001</v>
      </c>
      <c r="BH550" s="262">
        <v>0.13755000000000001</v>
      </c>
      <c r="BI550" s="262">
        <v>0.13362000000000002</v>
      </c>
      <c r="BJ550" s="262">
        <v>0.15589</v>
      </c>
      <c r="BK550" s="262">
        <v>0.15326999999999999</v>
      </c>
      <c r="BL550" s="262">
        <v>0.14148000000000002</v>
      </c>
      <c r="BM550" s="262">
        <v>0.14148000000000002</v>
      </c>
      <c r="BN550" s="262">
        <v>0.13755000000000001</v>
      </c>
      <c r="BO550" s="262">
        <v>0.13362000000000002</v>
      </c>
      <c r="BP550" s="262">
        <v>0.13755000000000001</v>
      </c>
    </row>
    <row r="551" spans="2:68" x14ac:dyDescent="0.25">
      <c r="B551" s="261"/>
      <c r="C551" s="261" t="s">
        <v>918</v>
      </c>
      <c r="D551" s="255">
        <f t="shared" si="45"/>
        <v>0.11562981227512126</v>
      </c>
      <c r="E551" s="260">
        <f t="shared" si="43"/>
        <v>2217.4329100000004</v>
      </c>
      <c r="F551" s="255">
        <f t="shared" si="46"/>
        <v>0.12140701563704581</v>
      </c>
      <c r="G551" s="260">
        <f t="shared" si="44"/>
        <v>6283456.5163999973</v>
      </c>
      <c r="H551" s="255">
        <f t="shared" si="47"/>
        <v>-0.20397962693853028</v>
      </c>
      <c r="I551" s="260">
        <f t="shared" si="48"/>
        <v>95.241458385571491</v>
      </c>
      <c r="J551" s="262">
        <v>0</v>
      </c>
      <c r="K551" s="262">
        <v>0.21301</v>
      </c>
      <c r="L551" s="262">
        <v>0.18920999999999999</v>
      </c>
      <c r="M551" s="262">
        <v>0.13209000000000001</v>
      </c>
      <c r="N551" s="262">
        <v>0.16421999999999998</v>
      </c>
      <c r="O551" s="262">
        <v>0.14637</v>
      </c>
      <c r="P551" s="262">
        <v>0.14637</v>
      </c>
      <c r="Q551" s="262">
        <v>0.14637</v>
      </c>
      <c r="R551" s="262">
        <v>0.17016999999999999</v>
      </c>
      <c r="S551" s="262">
        <v>0.14160999999999999</v>
      </c>
      <c r="T551" s="262">
        <v>0.12970999999999999</v>
      </c>
      <c r="U551" s="262">
        <v>0.11781</v>
      </c>
      <c r="V551" s="262">
        <v>0.13328000000000001</v>
      </c>
      <c r="W551" s="262">
        <v>0.19753999999999999</v>
      </c>
      <c r="X551" s="262">
        <v>0.21657999999999999</v>
      </c>
      <c r="Y551" s="262">
        <v>0.20348999999999998</v>
      </c>
      <c r="Z551" s="262">
        <v>0.18326000000000001</v>
      </c>
      <c r="AA551" s="262">
        <v>0.17016999999999999</v>
      </c>
      <c r="AB551" s="262">
        <v>0.18801999999999999</v>
      </c>
      <c r="AC551" s="262">
        <v>0.17016999999999999</v>
      </c>
      <c r="AD551" s="262">
        <v>0.11781</v>
      </c>
      <c r="AE551" s="262">
        <v>0.11781</v>
      </c>
      <c r="AF551" s="262">
        <v>0.11781</v>
      </c>
      <c r="AG551" s="262">
        <v>0.12495000000000001</v>
      </c>
      <c r="AH551" s="262">
        <v>0.12495000000000001</v>
      </c>
      <c r="AI551" s="262">
        <v>0.12733</v>
      </c>
      <c r="AJ551" s="262">
        <v>0.10471999999999999</v>
      </c>
      <c r="AK551" s="262">
        <v>0.13090000000000002</v>
      </c>
      <c r="AL551" s="262">
        <v>9.9959999999999993E-2</v>
      </c>
      <c r="AM551" s="262">
        <v>0.10829</v>
      </c>
      <c r="AN551" s="262">
        <v>0.10829</v>
      </c>
      <c r="AO551" s="262">
        <v>0.14398999999999998</v>
      </c>
      <c r="AP551" s="262">
        <v>0.13922999999999999</v>
      </c>
      <c r="AQ551" s="262">
        <v>0.11899999999999999</v>
      </c>
      <c r="AR551" s="262">
        <v>0.11899999999999999</v>
      </c>
      <c r="AS551" s="262">
        <v>0.11899999999999999</v>
      </c>
      <c r="AT551" s="262">
        <v>0.16659999999999997</v>
      </c>
      <c r="AU551" s="262">
        <v>7.6159999999999992E-2</v>
      </c>
      <c r="AV551" s="262">
        <v>9.1630000000000003E-2</v>
      </c>
      <c r="AW551" s="262">
        <v>9.7579999999999986E-2</v>
      </c>
      <c r="AX551" s="262">
        <v>8.4489999999999996E-2</v>
      </c>
      <c r="AY551" s="262">
        <v>8.4489999999999996E-2</v>
      </c>
      <c r="AZ551" s="262">
        <v>8.4489999999999996E-2</v>
      </c>
      <c r="BA551" s="262">
        <v>8.4489999999999996E-2</v>
      </c>
      <c r="BB551" s="262">
        <v>6.4259999999999998E-2</v>
      </c>
      <c r="BC551" s="262">
        <v>7.4969999999999995E-2</v>
      </c>
      <c r="BD551" s="262">
        <v>7.4969999999999995E-2</v>
      </c>
      <c r="BE551" s="262">
        <v>7.4969999999999995E-2</v>
      </c>
      <c r="BF551" s="262">
        <v>0.1071</v>
      </c>
      <c r="BG551" s="262">
        <v>0.1071</v>
      </c>
      <c r="BH551" s="262">
        <v>0.1071</v>
      </c>
      <c r="BI551" s="262">
        <v>8.0920000000000006E-2</v>
      </c>
      <c r="BJ551" s="262">
        <v>0.12970999999999999</v>
      </c>
      <c r="BK551" s="262">
        <v>0.12614</v>
      </c>
      <c r="BL551" s="262">
        <v>0.10829</v>
      </c>
      <c r="BM551" s="262">
        <v>8.8059999999999999E-2</v>
      </c>
      <c r="BN551" s="262">
        <v>6.0690000000000001E-2</v>
      </c>
      <c r="BO551" s="262">
        <v>9.0439999999999993E-2</v>
      </c>
      <c r="BP551" s="262">
        <v>9.5200000000000007E-2</v>
      </c>
    </row>
    <row r="552" spans="2:68" x14ac:dyDescent="0.25">
      <c r="B552" s="261"/>
      <c r="C552" s="261" t="s">
        <v>919</v>
      </c>
      <c r="D552" s="255">
        <f t="shared" si="45"/>
        <v>0.23755876153725825</v>
      </c>
      <c r="E552" s="260">
        <f t="shared" ref="E552:E615" si="49">SUMPRODUCT($J$2:$BP$2,J552:BP552)</f>
        <v>4555.6643700000013</v>
      </c>
      <c r="F552" s="255">
        <f t="shared" si="46"/>
        <v>0.24808899115820021</v>
      </c>
      <c r="G552" s="260">
        <f t="shared" ref="G552:G615" si="50">SUMPRODUCT($J$3:$BP$3,J552:BP552)</f>
        <v>12839920.16409</v>
      </c>
      <c r="H552" s="255">
        <f t="shared" si="47"/>
        <v>-0.20528988410515844</v>
      </c>
      <c r="I552" s="260">
        <f t="shared" si="48"/>
        <v>95.755462758834355</v>
      </c>
      <c r="J552" s="262">
        <v>0</v>
      </c>
      <c r="K552" s="262">
        <v>0.31103999999999998</v>
      </c>
      <c r="L552" s="262">
        <v>0.31103999999999998</v>
      </c>
      <c r="M552" s="262">
        <v>0.31590000000000001</v>
      </c>
      <c r="N552" s="262">
        <v>0.31590000000000001</v>
      </c>
      <c r="O552" s="262">
        <v>0.29888999999999999</v>
      </c>
      <c r="P552" s="262">
        <v>0.34991999999999995</v>
      </c>
      <c r="Q552" s="262">
        <v>0.34262999999999999</v>
      </c>
      <c r="R552" s="262">
        <v>0.31590000000000001</v>
      </c>
      <c r="S552" s="262">
        <v>0.24786</v>
      </c>
      <c r="T552" s="262">
        <v>0.26244000000000001</v>
      </c>
      <c r="U552" s="262">
        <v>0.21626999999999999</v>
      </c>
      <c r="V552" s="262">
        <v>0.25029000000000001</v>
      </c>
      <c r="W552" s="262">
        <v>0.40094999999999997</v>
      </c>
      <c r="X552" s="262">
        <v>0.44225999999999999</v>
      </c>
      <c r="Y552" s="262">
        <v>0.46169999999999994</v>
      </c>
      <c r="Z552" s="262">
        <v>0.45441000000000004</v>
      </c>
      <c r="AA552" s="262">
        <v>0.27458999999999995</v>
      </c>
      <c r="AB552" s="262">
        <v>0.35477999999999998</v>
      </c>
      <c r="AC552" s="262">
        <v>0.34019999999999995</v>
      </c>
      <c r="AD552" s="262">
        <v>0.18711</v>
      </c>
      <c r="AE552" s="262">
        <v>0.18225</v>
      </c>
      <c r="AF552" s="262">
        <v>0.18711</v>
      </c>
      <c r="AG552" s="262">
        <v>0.23327999999999999</v>
      </c>
      <c r="AH552" s="262">
        <v>0.31590000000000001</v>
      </c>
      <c r="AI552" s="262">
        <v>0.24543000000000001</v>
      </c>
      <c r="AJ552" s="262">
        <v>0.22112999999999999</v>
      </c>
      <c r="AK552" s="262">
        <v>0.30131999999999998</v>
      </c>
      <c r="AL552" s="262">
        <v>0.23327999999999999</v>
      </c>
      <c r="AM552" s="262">
        <v>0.19925999999999999</v>
      </c>
      <c r="AN552" s="262">
        <v>0.19925999999999999</v>
      </c>
      <c r="AO552" s="262">
        <v>0.30861</v>
      </c>
      <c r="AP552" s="262">
        <v>0.22356000000000001</v>
      </c>
      <c r="AQ552" s="262">
        <v>0.38394</v>
      </c>
      <c r="AR552" s="262">
        <v>0.38394</v>
      </c>
      <c r="AS552" s="262">
        <v>0.39608999999999994</v>
      </c>
      <c r="AT552" s="262">
        <v>0.24299999999999999</v>
      </c>
      <c r="AU552" s="262">
        <v>0.19683</v>
      </c>
      <c r="AV552" s="262">
        <v>0.20412</v>
      </c>
      <c r="AW552" s="262">
        <v>0.20412</v>
      </c>
      <c r="AX552" s="262">
        <v>0.18711</v>
      </c>
      <c r="AY552" s="262">
        <v>0.19440000000000002</v>
      </c>
      <c r="AZ552" s="262">
        <v>0.19440000000000002</v>
      </c>
      <c r="BA552" s="262">
        <v>0.19440000000000002</v>
      </c>
      <c r="BB552" s="262">
        <v>0.1215</v>
      </c>
      <c r="BC552" s="262">
        <v>0.14579999999999999</v>
      </c>
      <c r="BD552" s="262">
        <v>0.14579999999999999</v>
      </c>
      <c r="BE552" s="262">
        <v>0.14579999999999999</v>
      </c>
      <c r="BF552" s="262">
        <v>0.23813999999999999</v>
      </c>
      <c r="BG552" s="262">
        <v>0.23570999999999998</v>
      </c>
      <c r="BH552" s="262">
        <v>0.23570999999999998</v>
      </c>
      <c r="BI552" s="262">
        <v>0.14823</v>
      </c>
      <c r="BJ552" s="262">
        <v>0.31103999999999998</v>
      </c>
      <c r="BK552" s="262">
        <v>0.28187999999999996</v>
      </c>
      <c r="BL552" s="262">
        <v>0.20654999999999998</v>
      </c>
      <c r="BM552" s="262">
        <v>0.14823</v>
      </c>
      <c r="BN552" s="262">
        <v>0.16524</v>
      </c>
      <c r="BO552" s="262">
        <v>0.15551999999999999</v>
      </c>
      <c r="BP552" s="262">
        <v>0.16524</v>
      </c>
    </row>
    <row r="553" spans="2:68" x14ac:dyDescent="0.25">
      <c r="B553" s="261"/>
      <c r="C553" s="261" t="s">
        <v>920</v>
      </c>
      <c r="D553" s="255">
        <f t="shared" si="45"/>
        <v>0.20473620587161701</v>
      </c>
      <c r="E553" s="260">
        <f t="shared" si="49"/>
        <v>3926.2262199999996</v>
      </c>
      <c r="F553" s="255">
        <f t="shared" si="46"/>
        <v>0.20103219909825659</v>
      </c>
      <c r="G553" s="260">
        <f t="shared" si="50"/>
        <v>10404481.77399</v>
      </c>
      <c r="H553" s="255">
        <f t="shared" si="47"/>
        <v>0.19159937349504563</v>
      </c>
      <c r="I553" s="260">
        <f t="shared" si="48"/>
        <v>101.8424942819981</v>
      </c>
      <c r="J553" s="262">
        <v>0</v>
      </c>
      <c r="K553" s="262">
        <v>0.31641000000000002</v>
      </c>
      <c r="L553" s="262">
        <v>0.31641000000000002</v>
      </c>
      <c r="M553" s="262">
        <v>0.20099</v>
      </c>
      <c r="N553" s="262">
        <v>0.20099</v>
      </c>
      <c r="O553" s="262">
        <v>0.20099</v>
      </c>
      <c r="P553" s="262">
        <v>0.18905</v>
      </c>
      <c r="Q553" s="262">
        <v>0.21293000000000004</v>
      </c>
      <c r="R553" s="262">
        <v>0.20895000000000002</v>
      </c>
      <c r="S553" s="262">
        <v>0.18308000000000002</v>
      </c>
      <c r="T553" s="262">
        <v>0.17711000000000002</v>
      </c>
      <c r="U553" s="262">
        <v>0.15920000000000001</v>
      </c>
      <c r="V553" s="262">
        <v>0.15323000000000001</v>
      </c>
      <c r="W553" s="262">
        <v>0.21293000000000004</v>
      </c>
      <c r="X553" s="262">
        <v>0.17512</v>
      </c>
      <c r="Y553" s="262">
        <v>0.17114000000000001</v>
      </c>
      <c r="Z553" s="262">
        <v>0.18905</v>
      </c>
      <c r="AA553" s="262">
        <v>0.24477000000000002</v>
      </c>
      <c r="AB553" s="262">
        <v>0.24278</v>
      </c>
      <c r="AC553" s="262">
        <v>0.22089000000000003</v>
      </c>
      <c r="AD553" s="262">
        <v>0.20895000000000002</v>
      </c>
      <c r="AE553" s="262">
        <v>0.21492000000000003</v>
      </c>
      <c r="AF553" s="262">
        <v>0.20497000000000001</v>
      </c>
      <c r="AG553" s="262">
        <v>0.21492000000000003</v>
      </c>
      <c r="AH553" s="262">
        <v>0.20895000000000002</v>
      </c>
      <c r="AI553" s="262">
        <v>0.20895000000000002</v>
      </c>
      <c r="AJ553" s="262">
        <v>0.22089000000000003</v>
      </c>
      <c r="AK553" s="262">
        <v>0.21293000000000004</v>
      </c>
      <c r="AL553" s="262">
        <v>0.21293000000000004</v>
      </c>
      <c r="AM553" s="262">
        <v>0.19104000000000002</v>
      </c>
      <c r="AN553" s="262">
        <v>0.17114000000000001</v>
      </c>
      <c r="AO553" s="262">
        <v>0.20895000000000002</v>
      </c>
      <c r="AP553" s="262">
        <v>0.22685999999999998</v>
      </c>
      <c r="AQ553" s="262">
        <v>0.20895000000000002</v>
      </c>
      <c r="AR553" s="262">
        <v>0.19900000000000001</v>
      </c>
      <c r="AS553" s="262">
        <v>0.19900000000000001</v>
      </c>
      <c r="AT553" s="262">
        <v>0.29651</v>
      </c>
      <c r="AU553" s="262">
        <v>0.20298000000000002</v>
      </c>
      <c r="AV553" s="262">
        <v>0.21890000000000004</v>
      </c>
      <c r="AW553" s="262">
        <v>0.26467000000000002</v>
      </c>
      <c r="AX553" s="262">
        <v>0.18905</v>
      </c>
      <c r="AY553" s="262">
        <v>0.24676000000000001</v>
      </c>
      <c r="AZ553" s="262">
        <v>0.20099</v>
      </c>
      <c r="BA553" s="262">
        <v>0.20099</v>
      </c>
      <c r="BB553" s="262">
        <v>0.10547000000000001</v>
      </c>
      <c r="BC553" s="262">
        <v>0.13134000000000001</v>
      </c>
      <c r="BD553" s="262">
        <v>0.13134000000000001</v>
      </c>
      <c r="BE553" s="262">
        <v>0.13134000000000001</v>
      </c>
      <c r="BF553" s="262">
        <v>0.15920000000000001</v>
      </c>
      <c r="BG553" s="262">
        <v>0.18109000000000003</v>
      </c>
      <c r="BH553" s="262">
        <v>0.18109000000000003</v>
      </c>
      <c r="BI553" s="262">
        <v>0.19701000000000002</v>
      </c>
      <c r="BJ553" s="262">
        <v>0.21691000000000002</v>
      </c>
      <c r="BK553" s="262">
        <v>0.18905</v>
      </c>
      <c r="BL553" s="262">
        <v>0.16317999999999999</v>
      </c>
      <c r="BM553" s="262">
        <v>0.21492000000000003</v>
      </c>
      <c r="BN553" s="262">
        <v>0.17512</v>
      </c>
      <c r="BO553" s="262">
        <v>0.17512</v>
      </c>
      <c r="BP553" s="262">
        <v>0.17512</v>
      </c>
    </row>
    <row r="554" spans="2:68" x14ac:dyDescent="0.25">
      <c r="B554" s="261"/>
      <c r="C554" t="s">
        <v>921</v>
      </c>
      <c r="D554" s="255">
        <f t="shared" si="45"/>
        <v>0.29383300151222824</v>
      </c>
      <c r="E554" s="260">
        <f t="shared" si="49"/>
        <v>5634.8354700000009</v>
      </c>
      <c r="F554" s="255">
        <f t="shared" si="46"/>
        <v>0.30452046915117875</v>
      </c>
      <c r="G554" s="260">
        <f t="shared" si="50"/>
        <v>15760548.237060001</v>
      </c>
      <c r="H554" s="255">
        <f t="shared" si="47"/>
        <v>-0.14140286953969056</v>
      </c>
      <c r="I554" s="260">
        <f t="shared" si="48"/>
        <v>96.490394334167163</v>
      </c>
      <c r="J554" s="262">
        <v>0</v>
      </c>
      <c r="K554" s="262">
        <v>0.51974999999999993</v>
      </c>
      <c r="L554" s="262">
        <v>0.40689000000000003</v>
      </c>
      <c r="M554" s="262">
        <v>0.39204</v>
      </c>
      <c r="N554" s="262">
        <v>0.40985999999999995</v>
      </c>
      <c r="O554" s="262">
        <v>0.41282999999999997</v>
      </c>
      <c r="P554" s="262">
        <v>0.40985999999999995</v>
      </c>
      <c r="Q554" s="262">
        <v>0.43955999999999995</v>
      </c>
      <c r="R554" s="262">
        <v>0.40985999999999995</v>
      </c>
      <c r="S554" s="262">
        <v>0.30887999999999999</v>
      </c>
      <c r="T554" s="262">
        <v>0.31185000000000002</v>
      </c>
      <c r="U554" s="262">
        <v>0.27621000000000001</v>
      </c>
      <c r="V554" s="262">
        <v>0.30887999999999999</v>
      </c>
      <c r="W554" s="262">
        <v>0.44550000000000001</v>
      </c>
      <c r="X554" s="262">
        <v>0.49004999999999993</v>
      </c>
      <c r="Y554" s="262">
        <v>0.44550000000000001</v>
      </c>
      <c r="Z554" s="262">
        <v>0.45738000000000001</v>
      </c>
      <c r="AA554" s="262">
        <v>0.40689000000000003</v>
      </c>
      <c r="AB554" s="262">
        <v>0.40689000000000003</v>
      </c>
      <c r="AC554" s="262">
        <v>0.40689000000000003</v>
      </c>
      <c r="AD554" s="262">
        <v>0.24650999999999998</v>
      </c>
      <c r="AE554" s="262">
        <v>0.24650999999999998</v>
      </c>
      <c r="AF554" s="262">
        <v>0.24650999999999998</v>
      </c>
      <c r="AG554" s="262">
        <v>0.29997000000000001</v>
      </c>
      <c r="AH554" s="262">
        <v>0.26729999999999998</v>
      </c>
      <c r="AI554" s="262">
        <v>0.31185000000000002</v>
      </c>
      <c r="AJ554" s="262">
        <v>0.25541999999999998</v>
      </c>
      <c r="AK554" s="262">
        <v>0.32373000000000002</v>
      </c>
      <c r="AL554" s="262">
        <v>0.33857999999999994</v>
      </c>
      <c r="AM554" s="262">
        <v>0.24650999999999998</v>
      </c>
      <c r="AN554" s="262">
        <v>0.23463000000000001</v>
      </c>
      <c r="AO554" s="262">
        <v>0.35936999999999997</v>
      </c>
      <c r="AP554" s="262">
        <v>0.35936999999999997</v>
      </c>
      <c r="AQ554" s="262">
        <v>0.44846999999999998</v>
      </c>
      <c r="AR554" s="262">
        <v>0.42173999999999995</v>
      </c>
      <c r="AS554" s="262">
        <v>0.42173999999999995</v>
      </c>
      <c r="AT554" s="262">
        <v>0.25245000000000001</v>
      </c>
      <c r="AU554" s="262">
        <v>0.26135999999999998</v>
      </c>
      <c r="AV554" s="262">
        <v>0.24650999999999998</v>
      </c>
      <c r="AW554" s="262">
        <v>0.24650999999999998</v>
      </c>
      <c r="AX554" s="262">
        <v>0.23760000000000001</v>
      </c>
      <c r="AY554" s="262">
        <v>0.23760000000000001</v>
      </c>
      <c r="AZ554" s="262">
        <v>0.23463000000000001</v>
      </c>
      <c r="BA554" s="262">
        <v>0.23166</v>
      </c>
      <c r="BB554" s="262">
        <v>0.15146999999999999</v>
      </c>
      <c r="BC554" s="262">
        <v>0.13958999999999999</v>
      </c>
      <c r="BD554" s="262">
        <v>0.19305</v>
      </c>
      <c r="BE554" s="262">
        <v>0.18414</v>
      </c>
      <c r="BF554" s="262">
        <v>0.26433000000000001</v>
      </c>
      <c r="BG554" s="262">
        <v>0.30293999999999999</v>
      </c>
      <c r="BH554" s="262">
        <v>0.25245000000000001</v>
      </c>
      <c r="BI554" s="262">
        <v>0.19008</v>
      </c>
      <c r="BJ554" s="262">
        <v>0.37718999999999997</v>
      </c>
      <c r="BK554" s="262">
        <v>0.31779000000000002</v>
      </c>
      <c r="BL554" s="262">
        <v>0.27917999999999998</v>
      </c>
      <c r="BM554" s="262">
        <v>0.21977999999999998</v>
      </c>
      <c r="BN554" s="262">
        <v>0.18414</v>
      </c>
      <c r="BO554" s="262">
        <v>0.19305</v>
      </c>
      <c r="BP554" s="262">
        <v>0.16335</v>
      </c>
    </row>
    <row r="555" spans="2:68" x14ac:dyDescent="0.25">
      <c r="B555" s="261"/>
      <c r="C555" s="261" t="s">
        <v>922</v>
      </c>
      <c r="D555" s="255">
        <f t="shared" si="45"/>
        <v>0.10754151327110602</v>
      </c>
      <c r="E555" s="260">
        <f t="shared" si="49"/>
        <v>2062.3236000000002</v>
      </c>
      <c r="F555" s="255">
        <f t="shared" si="46"/>
        <v>0.11131150148796352</v>
      </c>
      <c r="G555" s="260">
        <f t="shared" si="50"/>
        <v>5760960.1529599987</v>
      </c>
      <c r="H555" s="255">
        <f t="shared" si="47"/>
        <v>-0.13159799405649961</v>
      </c>
      <c r="I555" s="260">
        <f t="shared" si="48"/>
        <v>96.613118890265653</v>
      </c>
      <c r="J555" s="262">
        <v>0</v>
      </c>
      <c r="K555" s="262">
        <v>0.21037</v>
      </c>
      <c r="L555" s="262">
        <v>0.21037</v>
      </c>
      <c r="M555" s="262">
        <v>0.12970999999999999</v>
      </c>
      <c r="N555" s="262">
        <v>0.11554</v>
      </c>
      <c r="O555" s="262">
        <v>0.12970999999999999</v>
      </c>
      <c r="P555" s="262">
        <v>0.12970999999999999</v>
      </c>
      <c r="Q555" s="262">
        <v>0.11118</v>
      </c>
      <c r="R555" s="262">
        <v>0.17984999999999998</v>
      </c>
      <c r="S555" s="262">
        <v>0.12316999999999999</v>
      </c>
      <c r="T555" s="262">
        <v>0.12316999999999999</v>
      </c>
      <c r="U555" s="262">
        <v>9.7009999999999999E-2</v>
      </c>
      <c r="V555" s="262">
        <v>0.13189000000000001</v>
      </c>
      <c r="W555" s="262">
        <v>0.14061000000000001</v>
      </c>
      <c r="X555" s="262">
        <v>0.15042</v>
      </c>
      <c r="Y555" s="262">
        <v>0.14061000000000001</v>
      </c>
      <c r="Z555" s="262">
        <v>0.14061000000000001</v>
      </c>
      <c r="AA555" s="262">
        <v>0.1308</v>
      </c>
      <c r="AB555" s="262">
        <v>0.13516</v>
      </c>
      <c r="AC555" s="262">
        <v>0.10028000000000001</v>
      </c>
      <c r="AD555" s="262">
        <v>9.919E-2</v>
      </c>
      <c r="AE555" s="262">
        <v>8.2839999999999997E-2</v>
      </c>
      <c r="AF555" s="262">
        <v>9.919E-2</v>
      </c>
      <c r="AG555" s="262">
        <v>0.11554</v>
      </c>
      <c r="AH555" s="262">
        <v>0.13406999999999999</v>
      </c>
      <c r="AI555" s="262">
        <v>0.11881000000000001</v>
      </c>
      <c r="AJ555" s="262">
        <v>9.2649999999999996E-2</v>
      </c>
      <c r="AK555" s="262">
        <v>0.109</v>
      </c>
      <c r="AL555" s="262">
        <v>0.12208000000000001</v>
      </c>
      <c r="AM555" s="262">
        <v>8.1750000000000003E-2</v>
      </c>
      <c r="AN555" s="262">
        <v>3.0520000000000002E-2</v>
      </c>
      <c r="AO555" s="262">
        <v>0.12426</v>
      </c>
      <c r="AP555" s="262">
        <v>0.12426</v>
      </c>
      <c r="AQ555" s="262">
        <v>0.14497000000000002</v>
      </c>
      <c r="AR555" s="262">
        <v>0.14497000000000002</v>
      </c>
      <c r="AS555" s="262">
        <v>0.16567999999999999</v>
      </c>
      <c r="AT555" s="262">
        <v>0.14497000000000002</v>
      </c>
      <c r="AU555" s="262">
        <v>0.10354999999999999</v>
      </c>
      <c r="AV555" s="262">
        <v>0.10028000000000001</v>
      </c>
      <c r="AW555" s="262">
        <v>0.10354999999999999</v>
      </c>
      <c r="AX555" s="262">
        <v>8.72E-2</v>
      </c>
      <c r="AY555" s="262">
        <v>8.72E-2</v>
      </c>
      <c r="AZ555" s="262">
        <v>8.72E-2</v>
      </c>
      <c r="BA555" s="262">
        <v>8.6110000000000006E-2</v>
      </c>
      <c r="BB555" s="262">
        <v>6.3219999999999998E-2</v>
      </c>
      <c r="BC555" s="262">
        <v>3.0520000000000002E-2</v>
      </c>
      <c r="BD555" s="262">
        <v>8.0659999999999996E-2</v>
      </c>
      <c r="BE555" s="262">
        <v>9.0469999999999995E-2</v>
      </c>
      <c r="BF555" s="262">
        <v>0.11118</v>
      </c>
      <c r="BG555" s="262">
        <v>7.0849999999999996E-2</v>
      </c>
      <c r="BH555" s="262">
        <v>9.1560000000000002E-2</v>
      </c>
      <c r="BI555" s="262">
        <v>0.11009000000000001</v>
      </c>
      <c r="BJ555" s="262">
        <v>0.11554</v>
      </c>
      <c r="BK555" s="262">
        <v>0.13952000000000001</v>
      </c>
      <c r="BL555" s="262">
        <v>0.12861999999999998</v>
      </c>
      <c r="BM555" s="262">
        <v>0.10137</v>
      </c>
      <c r="BN555" s="262">
        <v>7.739E-2</v>
      </c>
      <c r="BO555" s="262">
        <v>7.739E-2</v>
      </c>
      <c r="BP555" s="262">
        <v>7.739E-2</v>
      </c>
    </row>
    <row r="556" spans="2:68" x14ac:dyDescent="0.25">
      <c r="B556" s="261"/>
      <c r="C556" s="261" t="s">
        <v>923</v>
      </c>
      <c r="D556" s="255">
        <f t="shared" si="45"/>
        <v>5.1979079105178079E-2</v>
      </c>
      <c r="E556" s="260">
        <f t="shared" si="49"/>
        <v>996.80280000000005</v>
      </c>
      <c r="F556" s="255">
        <f t="shared" si="46"/>
        <v>5.2577165583621382E-2</v>
      </c>
      <c r="G556" s="260">
        <f t="shared" si="50"/>
        <v>2721146.9779299996</v>
      </c>
      <c r="H556" s="255">
        <f t="shared" si="47"/>
        <v>-6.0233455682429E-2</v>
      </c>
      <c r="I556" s="260">
        <f t="shared" si="48"/>
        <v>98.86245964040782</v>
      </c>
      <c r="J556" s="262">
        <v>0</v>
      </c>
      <c r="K556" s="262">
        <v>0.13832999999999998</v>
      </c>
      <c r="L556" s="262">
        <v>9.4869999999999996E-2</v>
      </c>
      <c r="M556" s="262">
        <v>4.8759999999999998E-2</v>
      </c>
      <c r="N556" s="262">
        <v>4.8759999999999998E-2</v>
      </c>
      <c r="O556" s="262">
        <v>3.2329999999999998E-2</v>
      </c>
      <c r="P556" s="262">
        <v>4.8759999999999998E-2</v>
      </c>
      <c r="Q556" s="262">
        <v>6.2539999999999998E-2</v>
      </c>
      <c r="R556" s="262">
        <v>6.2539999999999998E-2</v>
      </c>
      <c r="S556" s="262">
        <v>3.8689999999999995E-2</v>
      </c>
      <c r="T556" s="262">
        <v>4.1869999999999997E-2</v>
      </c>
      <c r="U556" s="262">
        <v>4.1869999999999997E-2</v>
      </c>
      <c r="V556" s="262">
        <v>4.1869999999999997E-2</v>
      </c>
      <c r="W556" s="262">
        <v>2.7560000000000001E-2</v>
      </c>
      <c r="X556" s="262">
        <v>6.6250000000000003E-2</v>
      </c>
      <c r="Y556" s="262">
        <v>5.3530000000000001E-2</v>
      </c>
      <c r="Z556" s="262">
        <v>8.3739999999999995E-2</v>
      </c>
      <c r="AA556" s="262">
        <v>9.0630000000000002E-2</v>
      </c>
      <c r="AB556" s="262">
        <v>0.11024</v>
      </c>
      <c r="AC556" s="262">
        <v>8.5330000000000003E-2</v>
      </c>
      <c r="AD556" s="262">
        <v>1.0069999999999999E-2</v>
      </c>
      <c r="AE556" s="262">
        <v>4.9819999999999996E-2</v>
      </c>
      <c r="AF556" s="262">
        <v>5.3530000000000001E-2</v>
      </c>
      <c r="AG556" s="262">
        <v>6.4129999999999993E-2</v>
      </c>
      <c r="AH556" s="262">
        <v>7.5259999999999994E-2</v>
      </c>
      <c r="AI556" s="262">
        <v>6.4129999999999993E-2</v>
      </c>
      <c r="AJ556" s="262">
        <v>3.9219999999999998E-2</v>
      </c>
      <c r="AK556" s="262">
        <v>5.5649999999999998E-2</v>
      </c>
      <c r="AL556" s="262">
        <v>5.2999999999999999E-2</v>
      </c>
      <c r="AM556" s="262">
        <v>5.5120000000000002E-2</v>
      </c>
      <c r="AN556" s="262">
        <v>2.2259999999999999E-2</v>
      </c>
      <c r="AO556" s="262">
        <v>8.2680000000000003E-2</v>
      </c>
      <c r="AP556" s="262">
        <v>5.883E-2</v>
      </c>
      <c r="AQ556" s="262">
        <v>7.5259999999999994E-2</v>
      </c>
      <c r="AR556" s="262">
        <v>7.5259999999999994E-2</v>
      </c>
      <c r="AS556" s="262">
        <v>7.5789999999999996E-2</v>
      </c>
      <c r="AT556" s="262">
        <v>4.7169999999999997E-2</v>
      </c>
      <c r="AU556" s="262">
        <v>4.7169999999999997E-2</v>
      </c>
      <c r="AV556" s="262">
        <v>4.7169999999999997E-2</v>
      </c>
      <c r="AW556" s="262">
        <v>6.9959999999999994E-2</v>
      </c>
      <c r="AX556" s="262">
        <v>3.7099999999999994E-2</v>
      </c>
      <c r="AY556" s="262">
        <v>4.4519999999999997E-2</v>
      </c>
      <c r="AZ556" s="262">
        <v>4.24E-2</v>
      </c>
      <c r="BA556" s="262">
        <v>3.7099999999999994E-2</v>
      </c>
      <c r="BB556" s="262">
        <v>3.3919999999999999E-2</v>
      </c>
      <c r="BC556" s="262">
        <v>1.3780000000000001E-2</v>
      </c>
      <c r="BD556" s="262">
        <v>3.2329999999999998E-2</v>
      </c>
      <c r="BE556" s="262">
        <v>3.7099999999999994E-2</v>
      </c>
      <c r="BF556" s="262">
        <v>5.2999999999999999E-2</v>
      </c>
      <c r="BG556" s="262">
        <v>5.2999999999999999E-2</v>
      </c>
      <c r="BH556" s="262">
        <v>5.2999999999999999E-2</v>
      </c>
      <c r="BI556" s="262">
        <v>2.809E-2</v>
      </c>
      <c r="BJ556" s="262">
        <v>5.6710000000000003E-2</v>
      </c>
      <c r="BK556" s="262">
        <v>6.094999999999999E-2</v>
      </c>
      <c r="BL556" s="262">
        <v>6.094999999999999E-2</v>
      </c>
      <c r="BM556" s="262">
        <v>4.7169999999999997E-2</v>
      </c>
      <c r="BN556" s="262">
        <v>2.4379999999999999E-2</v>
      </c>
      <c r="BO556" s="262">
        <v>3.551E-2</v>
      </c>
      <c r="BP556" s="262">
        <v>4.6109999999999998E-2</v>
      </c>
    </row>
    <row r="557" spans="2:68" x14ac:dyDescent="0.25">
      <c r="B557" s="261"/>
      <c r="C557" s="261" t="s">
        <v>924</v>
      </c>
      <c r="D557" s="255">
        <f t="shared" ref="D557:D620" si="51">SUMPRODUCT($J$2:$BP$2,J557:BP557)/$I$2</f>
        <v>0.19686953016634515</v>
      </c>
      <c r="E557" s="260">
        <f t="shared" si="49"/>
        <v>3775.3669800000007</v>
      </c>
      <c r="F557" s="255">
        <f t="shared" ref="F557:F620" si="52">SUMPRODUCT($J$3:$BP$3,J557:BP557)/$I$3</f>
        <v>0.19969811000380633</v>
      </c>
      <c r="G557" s="260">
        <f t="shared" si="50"/>
        <v>10335435.592679998</v>
      </c>
      <c r="H557" s="255">
        <f t="shared" ref="H557:H620" si="53">CORREL($J$4:$BP$4,J557:BP557)</f>
        <v>-0.13458223615084761</v>
      </c>
      <c r="I557" s="260">
        <f t="shared" ref="I557:I620" si="54">D557/F557*100</f>
        <v>98.583572054133469</v>
      </c>
      <c r="J557" s="262">
        <v>0</v>
      </c>
      <c r="K557" s="262">
        <v>0.43758000000000002</v>
      </c>
      <c r="L557" s="262">
        <v>0.2475</v>
      </c>
      <c r="M557" s="262">
        <v>0.21978000000000003</v>
      </c>
      <c r="N557" s="262">
        <v>0.23363999999999999</v>
      </c>
      <c r="O557" s="262">
        <v>0.19206000000000001</v>
      </c>
      <c r="P557" s="262">
        <v>0.21978000000000003</v>
      </c>
      <c r="Q557" s="262">
        <v>0.25740000000000002</v>
      </c>
      <c r="R557" s="262">
        <v>0.22968</v>
      </c>
      <c r="S557" s="262">
        <v>0.18018000000000001</v>
      </c>
      <c r="T557" s="262">
        <v>0.16632</v>
      </c>
      <c r="U557" s="262">
        <v>0.17226</v>
      </c>
      <c r="V557" s="262">
        <v>0.21582000000000004</v>
      </c>
      <c r="W557" s="262">
        <v>0.20394000000000001</v>
      </c>
      <c r="X557" s="262">
        <v>0.21978000000000003</v>
      </c>
      <c r="Y557" s="262">
        <v>0.21978000000000003</v>
      </c>
      <c r="Z557" s="262">
        <v>0.2475</v>
      </c>
      <c r="AA557" s="262">
        <v>0.21978000000000003</v>
      </c>
      <c r="AB557" s="262">
        <v>0.21978000000000003</v>
      </c>
      <c r="AC557" s="262">
        <v>0.21978000000000003</v>
      </c>
      <c r="AD557" s="262">
        <v>0.17622000000000002</v>
      </c>
      <c r="AE557" s="262">
        <v>0.17622000000000002</v>
      </c>
      <c r="AF557" s="262">
        <v>0.16433999999999999</v>
      </c>
      <c r="AG557" s="262">
        <v>0.20790000000000003</v>
      </c>
      <c r="AH557" s="262">
        <v>0.22373999999999999</v>
      </c>
      <c r="AI557" s="262">
        <v>0.20790000000000003</v>
      </c>
      <c r="AJ557" s="262">
        <v>0.19602</v>
      </c>
      <c r="AK557" s="262">
        <v>0.19998000000000002</v>
      </c>
      <c r="AL557" s="262">
        <v>0.20196</v>
      </c>
      <c r="AM557" s="262">
        <v>0.15642</v>
      </c>
      <c r="AN557" s="262">
        <v>0.14850000000000002</v>
      </c>
      <c r="AO557" s="262">
        <v>0.25146000000000002</v>
      </c>
      <c r="AP557" s="262">
        <v>0.21780000000000002</v>
      </c>
      <c r="AQ557" s="262">
        <v>0.25740000000000002</v>
      </c>
      <c r="AR557" s="262">
        <v>0.32472000000000001</v>
      </c>
      <c r="AS557" s="262">
        <v>0.25740000000000002</v>
      </c>
      <c r="AT557" s="262">
        <v>0.25740000000000002</v>
      </c>
      <c r="AU557" s="262">
        <v>0.18216000000000002</v>
      </c>
      <c r="AV557" s="262">
        <v>0.16038000000000002</v>
      </c>
      <c r="AW557" s="262">
        <v>0.21384000000000003</v>
      </c>
      <c r="AX557" s="262">
        <v>0.18216000000000002</v>
      </c>
      <c r="AY557" s="262">
        <v>0.18414000000000003</v>
      </c>
      <c r="AZ557" s="262">
        <v>0.17424000000000001</v>
      </c>
      <c r="BA557" s="262">
        <v>0.16830000000000001</v>
      </c>
      <c r="BB557" s="262">
        <v>0.10098</v>
      </c>
      <c r="BC557" s="262">
        <v>0.14652000000000001</v>
      </c>
      <c r="BD557" s="262">
        <v>0.16632</v>
      </c>
      <c r="BE557" s="262">
        <v>0.14454</v>
      </c>
      <c r="BF557" s="262">
        <v>0.22968</v>
      </c>
      <c r="BG557" s="262">
        <v>0.23562</v>
      </c>
      <c r="BH557" s="262">
        <v>0.22769999999999999</v>
      </c>
      <c r="BI557" s="262">
        <v>0.14454</v>
      </c>
      <c r="BJ557" s="262">
        <v>0.22176000000000004</v>
      </c>
      <c r="BK557" s="262">
        <v>0.19008</v>
      </c>
      <c r="BL557" s="262">
        <v>0.18809999999999999</v>
      </c>
      <c r="BM557" s="262">
        <v>0.19206000000000001</v>
      </c>
      <c r="BN557" s="262">
        <v>0.18018000000000001</v>
      </c>
      <c r="BO557" s="262">
        <v>0.19998000000000002</v>
      </c>
      <c r="BP557" s="262">
        <v>0.19998000000000002</v>
      </c>
    </row>
    <row r="558" spans="2:68" x14ac:dyDescent="0.25">
      <c r="B558" s="261"/>
      <c r="C558" s="261" t="s">
        <v>925</v>
      </c>
      <c r="D558" s="255">
        <f t="shared" si="51"/>
        <v>0.30381308233821769</v>
      </c>
      <c r="E558" s="260">
        <f t="shared" si="49"/>
        <v>5826.2234800000006</v>
      </c>
      <c r="F558" s="255">
        <f t="shared" si="52"/>
        <v>0.31589346899969678</v>
      </c>
      <c r="G558" s="260">
        <f t="shared" si="50"/>
        <v>16349161.256120006</v>
      </c>
      <c r="H558" s="255">
        <f t="shared" si="53"/>
        <v>-0.14388006273245077</v>
      </c>
      <c r="I558" s="260">
        <f t="shared" si="54"/>
        <v>96.175803602482617</v>
      </c>
      <c r="J558" s="262">
        <v>0</v>
      </c>
      <c r="K558" s="262">
        <v>0.68067999999999995</v>
      </c>
      <c r="L558" s="262">
        <v>0.48664000000000002</v>
      </c>
      <c r="M558" s="262">
        <v>0.41272000000000003</v>
      </c>
      <c r="N558" s="262">
        <v>0.37884000000000001</v>
      </c>
      <c r="O558" s="262">
        <v>0.4158</v>
      </c>
      <c r="P558" s="262">
        <v>0.40964</v>
      </c>
      <c r="Q558" s="262">
        <v>0.43735999999999997</v>
      </c>
      <c r="R558" s="262">
        <v>0.41272000000000003</v>
      </c>
      <c r="S558" s="262">
        <v>0.32340000000000002</v>
      </c>
      <c r="T558" s="262">
        <v>0.32340000000000002</v>
      </c>
      <c r="U558" s="262">
        <v>0.28952</v>
      </c>
      <c r="V558" s="262">
        <v>0.36959999999999998</v>
      </c>
      <c r="W558" s="262">
        <v>0.46507999999999999</v>
      </c>
      <c r="X558" s="262">
        <v>0.51435999999999993</v>
      </c>
      <c r="Y558" s="262">
        <v>0.46507999999999999</v>
      </c>
      <c r="Z558" s="262">
        <v>0.46507999999999999</v>
      </c>
      <c r="AA558" s="262">
        <v>0.4158</v>
      </c>
      <c r="AB558" s="262">
        <v>0.4158</v>
      </c>
      <c r="AC558" s="262">
        <v>0.4158</v>
      </c>
      <c r="AD558" s="262">
        <v>0.28028000000000003</v>
      </c>
      <c r="AE558" s="262">
        <v>0.28336</v>
      </c>
      <c r="AF558" s="262">
        <v>0.28336</v>
      </c>
      <c r="AG558" s="262">
        <v>0.35419999999999996</v>
      </c>
      <c r="AH558" s="262">
        <v>0.34188000000000002</v>
      </c>
      <c r="AI558" s="262">
        <v>0.34188000000000002</v>
      </c>
      <c r="AJ558" s="262">
        <v>0.33263999999999999</v>
      </c>
      <c r="AK558" s="262">
        <v>0.37884000000000001</v>
      </c>
      <c r="AL558" s="262">
        <v>0.33880000000000005</v>
      </c>
      <c r="AM558" s="262">
        <v>0.27104</v>
      </c>
      <c r="AN558" s="262">
        <v>0.23716000000000001</v>
      </c>
      <c r="AO558" s="262">
        <v>0.34496000000000004</v>
      </c>
      <c r="AP558" s="262">
        <v>0.32956000000000002</v>
      </c>
      <c r="AQ558" s="262">
        <v>0.35419999999999996</v>
      </c>
      <c r="AR558" s="262">
        <v>0.36651999999999996</v>
      </c>
      <c r="AS558" s="262">
        <v>0.40040000000000003</v>
      </c>
      <c r="AT558" s="262">
        <v>0.25256000000000001</v>
      </c>
      <c r="AU558" s="262">
        <v>0.25563999999999998</v>
      </c>
      <c r="AV558" s="262">
        <v>0.25256000000000001</v>
      </c>
      <c r="AW558" s="262">
        <v>0.25256000000000001</v>
      </c>
      <c r="AX558" s="262">
        <v>0.20944000000000002</v>
      </c>
      <c r="AY558" s="262">
        <v>0.23099999999999998</v>
      </c>
      <c r="AZ558" s="262">
        <v>0.22791999999999998</v>
      </c>
      <c r="BA558" s="262">
        <v>0.23408000000000001</v>
      </c>
      <c r="BB558" s="262">
        <v>0.14476</v>
      </c>
      <c r="BC558" s="262">
        <v>0.16940000000000002</v>
      </c>
      <c r="BD558" s="262">
        <v>0.16940000000000002</v>
      </c>
      <c r="BE558" s="262">
        <v>0.16940000000000002</v>
      </c>
      <c r="BF558" s="262">
        <v>0.27411999999999997</v>
      </c>
      <c r="BG558" s="262">
        <v>0.29259999999999997</v>
      </c>
      <c r="BH558" s="262">
        <v>0.27104</v>
      </c>
      <c r="BI558" s="262">
        <v>0.23408000000000001</v>
      </c>
      <c r="BJ558" s="262">
        <v>0.32956000000000002</v>
      </c>
      <c r="BK558" s="262">
        <v>0.26179999999999998</v>
      </c>
      <c r="BL558" s="262">
        <v>0.25563999999999998</v>
      </c>
      <c r="BM558" s="262">
        <v>0.22791999999999998</v>
      </c>
      <c r="BN558" s="262">
        <v>0.21867999999999999</v>
      </c>
      <c r="BO558" s="262">
        <v>0.20944000000000002</v>
      </c>
      <c r="BP558" s="262">
        <v>0.21867999999999999</v>
      </c>
    </row>
    <row r="559" spans="2:68" x14ac:dyDescent="0.25">
      <c r="B559" s="261"/>
      <c r="C559" s="261" t="s">
        <v>926</v>
      </c>
      <c r="D559" s="255">
        <f t="shared" si="51"/>
        <v>0.37369325754810451</v>
      </c>
      <c r="E559" s="260">
        <f t="shared" si="49"/>
        <v>7166.3155999999999</v>
      </c>
      <c r="F559" s="255">
        <f t="shared" si="52"/>
        <v>0.37954695893019652</v>
      </c>
      <c r="G559" s="260">
        <f t="shared" si="50"/>
        <v>19643566.72352</v>
      </c>
      <c r="H559" s="255">
        <f t="shared" si="53"/>
        <v>-2.4683106399014474E-2</v>
      </c>
      <c r="I559" s="260">
        <f t="shared" si="54"/>
        <v>98.457713533368448</v>
      </c>
      <c r="J559" s="262">
        <v>0</v>
      </c>
      <c r="K559" s="262">
        <v>0.43615999999999999</v>
      </c>
      <c r="L559" s="262">
        <v>0.39480000000000004</v>
      </c>
      <c r="M559" s="262">
        <v>0.40232000000000001</v>
      </c>
      <c r="N559" s="262">
        <v>0.42487999999999998</v>
      </c>
      <c r="O559" s="262">
        <v>0.42487999999999998</v>
      </c>
      <c r="P559" s="262">
        <v>0.42487999999999998</v>
      </c>
      <c r="Q559" s="262">
        <v>0.50384000000000007</v>
      </c>
      <c r="R559" s="262">
        <v>0.42487999999999998</v>
      </c>
      <c r="S559" s="262">
        <v>0.36096</v>
      </c>
      <c r="T559" s="262">
        <v>0.36096</v>
      </c>
      <c r="U559" s="262">
        <v>0.33463999999999999</v>
      </c>
      <c r="V559" s="262">
        <v>0.36096</v>
      </c>
      <c r="W559" s="262">
        <v>0.46623999999999999</v>
      </c>
      <c r="X559" s="262">
        <v>0.51136000000000004</v>
      </c>
      <c r="Y559" s="262">
        <v>0.48880000000000001</v>
      </c>
      <c r="Z559" s="262">
        <v>0.49632000000000004</v>
      </c>
      <c r="AA559" s="262">
        <v>0.47</v>
      </c>
      <c r="AB559" s="262">
        <v>0.47</v>
      </c>
      <c r="AC559" s="262">
        <v>0.47</v>
      </c>
      <c r="AD559" s="262">
        <v>0.37224000000000002</v>
      </c>
      <c r="AE559" s="262">
        <v>0.40232000000000001</v>
      </c>
      <c r="AF559" s="262">
        <v>0.34592000000000001</v>
      </c>
      <c r="AG559" s="262">
        <v>0.42112000000000005</v>
      </c>
      <c r="AH559" s="262">
        <v>0.35343999999999998</v>
      </c>
      <c r="AI559" s="262">
        <v>0.41736000000000006</v>
      </c>
      <c r="AJ559" s="262">
        <v>0.376</v>
      </c>
      <c r="AK559" s="262">
        <v>0.376</v>
      </c>
      <c r="AL559" s="262">
        <v>0.38728000000000001</v>
      </c>
      <c r="AM559" s="262">
        <v>0.31207999999999997</v>
      </c>
      <c r="AN559" s="262">
        <v>0.25944</v>
      </c>
      <c r="AO559" s="262">
        <v>0.37224000000000002</v>
      </c>
      <c r="AP559" s="262">
        <v>0.37224000000000002</v>
      </c>
      <c r="AQ559" s="262">
        <v>0.40608000000000005</v>
      </c>
      <c r="AR559" s="262">
        <v>0.55647999999999997</v>
      </c>
      <c r="AS559" s="262">
        <v>0.40232000000000001</v>
      </c>
      <c r="AT559" s="262">
        <v>0.40232000000000001</v>
      </c>
      <c r="AU559" s="262">
        <v>0.35343999999999998</v>
      </c>
      <c r="AV559" s="262">
        <v>0.38352000000000003</v>
      </c>
      <c r="AW559" s="262">
        <v>0.36471999999999999</v>
      </c>
      <c r="AX559" s="262">
        <v>0.31584000000000001</v>
      </c>
      <c r="AY559" s="262">
        <v>0.36471999999999999</v>
      </c>
      <c r="AZ559" s="262">
        <v>0.30080000000000001</v>
      </c>
      <c r="BA559" s="262">
        <v>0.33088000000000001</v>
      </c>
      <c r="BB559" s="262">
        <v>0.21056000000000002</v>
      </c>
      <c r="BC559" s="262">
        <v>0.22936000000000001</v>
      </c>
      <c r="BD559" s="262">
        <v>0.28576000000000001</v>
      </c>
      <c r="BE559" s="262">
        <v>0.28576000000000001</v>
      </c>
      <c r="BF559" s="262">
        <v>0.39104</v>
      </c>
      <c r="BG559" s="262">
        <v>0.39104</v>
      </c>
      <c r="BH559" s="262">
        <v>0.39480000000000004</v>
      </c>
      <c r="BI559" s="262">
        <v>0.34216000000000002</v>
      </c>
      <c r="BJ559" s="262">
        <v>0.40232000000000001</v>
      </c>
      <c r="BK559" s="262">
        <v>0.40232000000000001</v>
      </c>
      <c r="BL559" s="262">
        <v>0.34592000000000001</v>
      </c>
      <c r="BM559" s="262">
        <v>0.36471999999999999</v>
      </c>
      <c r="BN559" s="262">
        <v>0.31207999999999997</v>
      </c>
      <c r="BO559" s="262">
        <v>0.30456</v>
      </c>
      <c r="BP559" s="262">
        <v>0.31207999999999997</v>
      </c>
    </row>
    <row r="560" spans="2:68" x14ac:dyDescent="0.25">
      <c r="B560" s="261"/>
      <c r="C560" s="261" t="s">
        <v>927</v>
      </c>
      <c r="D560" s="255">
        <f t="shared" si="51"/>
        <v>0.22608286176148518</v>
      </c>
      <c r="E560" s="260">
        <f t="shared" si="49"/>
        <v>4335.5910400000012</v>
      </c>
      <c r="F560" s="255">
        <f t="shared" si="52"/>
        <v>0.22865198716769097</v>
      </c>
      <c r="G560" s="260">
        <f t="shared" si="50"/>
        <v>11833952.191459997</v>
      </c>
      <c r="H560" s="255">
        <f t="shared" si="53"/>
        <v>-6.5648236776262983E-2</v>
      </c>
      <c r="I560" s="260">
        <f t="shared" si="54"/>
        <v>98.876403639421852</v>
      </c>
      <c r="J560" s="262">
        <v>0</v>
      </c>
      <c r="K560" s="262">
        <v>0.29510000000000003</v>
      </c>
      <c r="L560" s="262">
        <v>0.29510000000000003</v>
      </c>
      <c r="M560" s="262">
        <v>0.24062000000000003</v>
      </c>
      <c r="N560" s="262">
        <v>0.24516000000000002</v>
      </c>
      <c r="O560" s="262">
        <v>0.24743000000000004</v>
      </c>
      <c r="P560" s="262">
        <v>0.34050000000000002</v>
      </c>
      <c r="Q560" s="262">
        <v>0.24289000000000002</v>
      </c>
      <c r="R560" s="262">
        <v>0.24516000000000002</v>
      </c>
      <c r="S560" s="262">
        <v>0.21565000000000001</v>
      </c>
      <c r="T560" s="262">
        <v>0.20884000000000003</v>
      </c>
      <c r="U560" s="262">
        <v>0.21565000000000001</v>
      </c>
      <c r="V560" s="262">
        <v>0.19749</v>
      </c>
      <c r="W560" s="262">
        <v>0.25424000000000002</v>
      </c>
      <c r="X560" s="262">
        <v>0.37681999999999999</v>
      </c>
      <c r="Y560" s="262">
        <v>0.31325999999999998</v>
      </c>
      <c r="Z560" s="262">
        <v>0.31325999999999998</v>
      </c>
      <c r="AA560" s="262">
        <v>0.27239999999999998</v>
      </c>
      <c r="AB560" s="262">
        <v>0.30191000000000001</v>
      </c>
      <c r="AC560" s="262">
        <v>0.29056000000000004</v>
      </c>
      <c r="AD560" s="262">
        <v>0.22245999999999999</v>
      </c>
      <c r="AE560" s="262">
        <v>0.21792</v>
      </c>
      <c r="AF560" s="262">
        <v>0.20657</v>
      </c>
      <c r="AG560" s="262">
        <v>0.23608000000000001</v>
      </c>
      <c r="AH560" s="262">
        <v>0.14982000000000001</v>
      </c>
      <c r="AI560" s="262">
        <v>0.22245999999999999</v>
      </c>
      <c r="AJ560" s="262">
        <v>0.20203000000000002</v>
      </c>
      <c r="AK560" s="262">
        <v>0.26105</v>
      </c>
      <c r="AL560" s="262">
        <v>0.22019</v>
      </c>
      <c r="AM560" s="262">
        <v>0.17706000000000002</v>
      </c>
      <c r="AN560" s="262">
        <v>0.17706000000000002</v>
      </c>
      <c r="AO560" s="262">
        <v>0.24743000000000004</v>
      </c>
      <c r="AP560" s="262">
        <v>0.22700000000000001</v>
      </c>
      <c r="AQ560" s="262">
        <v>0.29056000000000004</v>
      </c>
      <c r="AR560" s="262">
        <v>0.23381000000000002</v>
      </c>
      <c r="AS560" s="262">
        <v>0.27012999999999998</v>
      </c>
      <c r="AT560" s="262">
        <v>0.26105</v>
      </c>
      <c r="AU560" s="262">
        <v>0.21111000000000002</v>
      </c>
      <c r="AV560" s="262">
        <v>0.21565000000000001</v>
      </c>
      <c r="AW560" s="262">
        <v>0.21792</v>
      </c>
      <c r="AX560" s="262">
        <v>0.19976000000000002</v>
      </c>
      <c r="AY560" s="262">
        <v>0.21792</v>
      </c>
      <c r="AZ560" s="262">
        <v>0.19976000000000002</v>
      </c>
      <c r="BA560" s="262">
        <v>0.14982000000000001</v>
      </c>
      <c r="BB560" s="262">
        <v>0.14528000000000002</v>
      </c>
      <c r="BC560" s="262">
        <v>0.17479</v>
      </c>
      <c r="BD560" s="262">
        <v>0.18840999999999999</v>
      </c>
      <c r="BE560" s="262">
        <v>0.19067999999999999</v>
      </c>
      <c r="BF560" s="262">
        <v>0.22700000000000001</v>
      </c>
      <c r="BG560" s="262">
        <v>0.22700000000000001</v>
      </c>
      <c r="BH560" s="262">
        <v>0.23381000000000002</v>
      </c>
      <c r="BI560" s="262">
        <v>0.21565000000000001</v>
      </c>
      <c r="BJ560" s="262">
        <v>0.23154000000000002</v>
      </c>
      <c r="BK560" s="262">
        <v>0.29283000000000003</v>
      </c>
      <c r="BL560" s="262">
        <v>0.16117000000000001</v>
      </c>
      <c r="BM560" s="262">
        <v>0.22019</v>
      </c>
      <c r="BN560" s="262">
        <v>0.20657</v>
      </c>
      <c r="BO560" s="262">
        <v>0.22473000000000001</v>
      </c>
      <c r="BP560" s="262">
        <v>0.23154000000000002</v>
      </c>
    </row>
    <row r="561" spans="2:68" x14ac:dyDescent="0.25">
      <c r="B561" s="261"/>
      <c r="C561" s="261" t="s">
        <v>928</v>
      </c>
      <c r="D561" s="255">
        <f t="shared" si="51"/>
        <v>5.8288136830578312E-2</v>
      </c>
      <c r="E561" s="260">
        <f t="shared" si="49"/>
        <v>1117.7916000000002</v>
      </c>
      <c r="F561" s="255">
        <f t="shared" si="52"/>
        <v>6.060245774249208E-2</v>
      </c>
      <c r="G561" s="260">
        <f t="shared" si="50"/>
        <v>3136498.3812000002</v>
      </c>
      <c r="H561" s="255">
        <f t="shared" si="53"/>
        <v>-0.14669998176348964</v>
      </c>
      <c r="I561" s="260">
        <f t="shared" si="54"/>
        <v>96.181143474827991</v>
      </c>
      <c r="J561" s="262">
        <v>0</v>
      </c>
      <c r="K561" s="262">
        <v>0.13739999999999999</v>
      </c>
      <c r="L561" s="262">
        <v>0.1062</v>
      </c>
      <c r="M561" s="262">
        <v>6.7799999999999985E-2</v>
      </c>
      <c r="N561" s="262">
        <v>6.7799999999999985E-2</v>
      </c>
      <c r="O561" s="262">
        <v>6.2399999999999997E-2</v>
      </c>
      <c r="P561" s="262">
        <v>6.7799999999999985E-2</v>
      </c>
      <c r="Q561" s="262">
        <v>7.4399999999999994E-2</v>
      </c>
      <c r="R561" s="262">
        <v>8.2799999999999985E-2</v>
      </c>
      <c r="S561" s="262">
        <v>4.2599999999999999E-2</v>
      </c>
      <c r="T561" s="262">
        <v>4.4999999999999998E-2</v>
      </c>
      <c r="U561" s="262">
        <v>4.02E-2</v>
      </c>
      <c r="V561" s="262">
        <v>5.28E-2</v>
      </c>
      <c r="W561" s="262">
        <v>5.0399999999999993E-2</v>
      </c>
      <c r="X561" s="262">
        <v>0.13679999999999998</v>
      </c>
      <c r="Y561" s="262">
        <v>6.720000000000001E-2</v>
      </c>
      <c r="Z561" s="262">
        <v>0.13619999999999999</v>
      </c>
      <c r="AA561" s="262">
        <v>8.9399999999999993E-2</v>
      </c>
      <c r="AB561" s="262">
        <v>9.2999999999999999E-2</v>
      </c>
      <c r="AC561" s="262">
        <v>7.3799999999999991E-2</v>
      </c>
      <c r="AD561" s="262">
        <v>2.0999999999999998E-2</v>
      </c>
      <c r="AE561" s="262">
        <v>5.16E-2</v>
      </c>
      <c r="AF561" s="262">
        <v>5.16E-2</v>
      </c>
      <c r="AG561" s="262">
        <v>7.2599999999999998E-2</v>
      </c>
      <c r="AH561" s="262">
        <v>6.8999999999999992E-2</v>
      </c>
      <c r="AI561" s="262">
        <v>6.8999999999999992E-2</v>
      </c>
      <c r="AJ561" s="262">
        <v>5.3999999999999999E-2</v>
      </c>
      <c r="AK561" s="262">
        <v>5.9399999999999994E-2</v>
      </c>
      <c r="AL561" s="262">
        <v>5.9399999999999994E-2</v>
      </c>
      <c r="AM561" s="262">
        <v>5.9399999999999994E-2</v>
      </c>
      <c r="AN561" s="262">
        <v>2.2800000000000001E-2</v>
      </c>
      <c r="AO561" s="262">
        <v>8.6399999999999991E-2</v>
      </c>
      <c r="AP561" s="262">
        <v>6.0600000000000001E-2</v>
      </c>
      <c r="AQ561" s="262">
        <v>0.10679999999999999</v>
      </c>
      <c r="AR561" s="262">
        <v>7.4399999999999994E-2</v>
      </c>
      <c r="AS561" s="262">
        <v>7.4399999999999994E-2</v>
      </c>
      <c r="AT561" s="262">
        <v>5.4600000000000003E-2</v>
      </c>
      <c r="AU561" s="262">
        <v>5.4600000000000003E-2</v>
      </c>
      <c r="AV561" s="262">
        <v>5.4600000000000003E-2</v>
      </c>
      <c r="AW561" s="262">
        <v>9.8399999999999987E-2</v>
      </c>
      <c r="AX561" s="262">
        <v>4.02E-2</v>
      </c>
      <c r="AY561" s="262">
        <v>5.5800000000000002E-2</v>
      </c>
      <c r="AZ561" s="262">
        <v>5.0999999999999997E-2</v>
      </c>
      <c r="BA561" s="262">
        <v>4.6199999999999998E-2</v>
      </c>
      <c r="BB561" s="262">
        <v>2.4599999999999997E-2</v>
      </c>
      <c r="BC561" s="262">
        <v>1.4999999999999999E-2</v>
      </c>
      <c r="BD561" s="262">
        <v>3.4799999999999998E-2</v>
      </c>
      <c r="BE561" s="262">
        <v>3.4799999999999998E-2</v>
      </c>
      <c r="BF561" s="262">
        <v>5.4600000000000003E-2</v>
      </c>
      <c r="BG561" s="262">
        <v>6.1199999999999997E-2</v>
      </c>
      <c r="BH561" s="262">
        <v>5.5800000000000002E-2</v>
      </c>
      <c r="BI561" s="262">
        <v>4.9199999999999994E-2</v>
      </c>
      <c r="BJ561" s="262">
        <v>7.3200000000000001E-2</v>
      </c>
      <c r="BK561" s="262">
        <v>8.1600000000000006E-2</v>
      </c>
      <c r="BL561" s="262">
        <v>5.3999999999999999E-2</v>
      </c>
      <c r="BM561" s="262">
        <v>4.6800000000000001E-2</v>
      </c>
      <c r="BN561" s="262">
        <v>3.1199999999999999E-2</v>
      </c>
      <c r="BO561" s="262">
        <v>3.5399999999999994E-2</v>
      </c>
      <c r="BP561" s="262">
        <v>4.3799999999999999E-2</v>
      </c>
    </row>
    <row r="562" spans="2:68" x14ac:dyDescent="0.25">
      <c r="B562" s="261"/>
      <c r="C562" s="261" t="s">
        <v>929</v>
      </c>
      <c r="D562" s="255">
        <f t="shared" si="51"/>
        <v>0.28168527559055118</v>
      </c>
      <c r="E562" s="260">
        <f t="shared" si="49"/>
        <v>5401.87853</v>
      </c>
      <c r="F562" s="255">
        <f t="shared" si="52"/>
        <v>0.28903727309377009</v>
      </c>
      <c r="G562" s="260">
        <f t="shared" si="50"/>
        <v>14959210.780149998</v>
      </c>
      <c r="H562" s="255">
        <f t="shared" si="53"/>
        <v>0.10003250429053774</v>
      </c>
      <c r="I562" s="260">
        <f t="shared" si="54"/>
        <v>97.456384284101048</v>
      </c>
      <c r="J562" s="262">
        <v>0</v>
      </c>
      <c r="K562" s="262">
        <v>0.36506999999999995</v>
      </c>
      <c r="L562" s="262">
        <v>0.34525999999999996</v>
      </c>
      <c r="M562" s="262">
        <v>0.37356</v>
      </c>
      <c r="N562" s="262">
        <v>0.37356</v>
      </c>
      <c r="O562" s="262">
        <v>0.40185999999999994</v>
      </c>
      <c r="P562" s="262">
        <v>0.31413000000000002</v>
      </c>
      <c r="Q562" s="262">
        <v>0.37356</v>
      </c>
      <c r="R562" s="262">
        <v>0.39902999999999994</v>
      </c>
      <c r="S562" s="262">
        <v>0.31978999999999996</v>
      </c>
      <c r="T562" s="262">
        <v>0.30846999999999997</v>
      </c>
      <c r="U562" s="262">
        <v>0.31978999999999996</v>
      </c>
      <c r="V562" s="262">
        <v>0.31130000000000002</v>
      </c>
      <c r="W562" s="262">
        <v>0.30563999999999997</v>
      </c>
      <c r="X562" s="262">
        <v>0.34808999999999996</v>
      </c>
      <c r="Y562" s="262">
        <v>0.30563999999999997</v>
      </c>
      <c r="Z562" s="262">
        <v>0.25752999999999998</v>
      </c>
      <c r="AA562" s="262">
        <v>0.36506999999999995</v>
      </c>
      <c r="AB562" s="262">
        <v>0.34525999999999996</v>
      </c>
      <c r="AC562" s="262">
        <v>0.26601999999999998</v>
      </c>
      <c r="AD562" s="262">
        <v>0.31130000000000002</v>
      </c>
      <c r="AE562" s="262">
        <v>0.34242999999999996</v>
      </c>
      <c r="AF562" s="262">
        <v>0.28582999999999997</v>
      </c>
      <c r="AG562" s="262">
        <v>0.35374999999999995</v>
      </c>
      <c r="AH562" s="262">
        <v>0.28016999999999997</v>
      </c>
      <c r="AI562" s="262">
        <v>0.37356</v>
      </c>
      <c r="AJ562" s="262">
        <v>0.30563999999999997</v>
      </c>
      <c r="AK562" s="262">
        <v>0.27733999999999998</v>
      </c>
      <c r="AL562" s="262">
        <v>0.31696000000000002</v>
      </c>
      <c r="AM562" s="262">
        <v>0.27167999999999998</v>
      </c>
      <c r="AN562" s="262">
        <v>0.27167999999999998</v>
      </c>
      <c r="AO562" s="262">
        <v>0.32544999999999996</v>
      </c>
      <c r="AP562" s="262">
        <v>0.32544999999999996</v>
      </c>
      <c r="AQ562" s="262">
        <v>0.23771999999999996</v>
      </c>
      <c r="AR562" s="262">
        <v>0.26035999999999998</v>
      </c>
      <c r="AS562" s="262">
        <v>0.29431999999999997</v>
      </c>
      <c r="AT562" s="262">
        <v>0.33676999999999996</v>
      </c>
      <c r="AU562" s="262">
        <v>0.31130000000000002</v>
      </c>
      <c r="AV562" s="262">
        <v>0.28865999999999997</v>
      </c>
      <c r="AW562" s="262">
        <v>0.24337999999999999</v>
      </c>
      <c r="AX562" s="262">
        <v>0.24337999999999999</v>
      </c>
      <c r="AY562" s="262">
        <v>0.26601999999999998</v>
      </c>
      <c r="AZ562" s="262">
        <v>0.24337999999999999</v>
      </c>
      <c r="BA562" s="262">
        <v>0.24054999999999996</v>
      </c>
      <c r="BB562" s="262">
        <v>0.11037</v>
      </c>
      <c r="BC562" s="262">
        <v>0.15848000000000001</v>
      </c>
      <c r="BD562" s="262">
        <v>0.16130999999999998</v>
      </c>
      <c r="BE562" s="262">
        <v>0.15848000000000001</v>
      </c>
      <c r="BF562" s="262">
        <v>0.22922999999999999</v>
      </c>
      <c r="BG562" s="262">
        <v>0.26318999999999998</v>
      </c>
      <c r="BH562" s="262">
        <v>0.25469999999999998</v>
      </c>
      <c r="BI562" s="262">
        <v>0.18678</v>
      </c>
      <c r="BJ562" s="262">
        <v>0.26318999999999998</v>
      </c>
      <c r="BK562" s="262">
        <v>0.18395</v>
      </c>
      <c r="BL562" s="262">
        <v>0.16696999999999998</v>
      </c>
      <c r="BM562" s="262">
        <v>0.19526999999999997</v>
      </c>
      <c r="BN562" s="262">
        <v>0.16413999999999998</v>
      </c>
      <c r="BO562" s="262">
        <v>0.16413999999999998</v>
      </c>
      <c r="BP562" s="262">
        <v>0.16413999999999998</v>
      </c>
    </row>
    <row r="563" spans="2:68" x14ac:dyDescent="0.25">
      <c r="B563" s="261"/>
      <c r="C563" s="261" t="s">
        <v>930</v>
      </c>
      <c r="D563" s="255">
        <f t="shared" si="51"/>
        <v>0.33298628774052258</v>
      </c>
      <c r="E563" s="260">
        <f t="shared" si="49"/>
        <v>6385.6780400000016</v>
      </c>
      <c r="F563" s="255">
        <f t="shared" si="52"/>
        <v>0.3400516039856788</v>
      </c>
      <c r="G563" s="260">
        <f t="shared" si="50"/>
        <v>17599472.779760003</v>
      </c>
      <c r="H563" s="255">
        <f t="shared" si="53"/>
        <v>0.16718151924334312</v>
      </c>
      <c r="I563" s="260">
        <f t="shared" si="54"/>
        <v>97.922281158993215</v>
      </c>
      <c r="J563" s="262">
        <v>0</v>
      </c>
      <c r="K563" s="262">
        <v>0.43160000000000004</v>
      </c>
      <c r="L563" s="262">
        <v>0.43160000000000004</v>
      </c>
      <c r="M563" s="262">
        <v>0.43492000000000003</v>
      </c>
      <c r="N563" s="262">
        <v>0.49136000000000002</v>
      </c>
      <c r="O563" s="262">
        <v>0.45484000000000008</v>
      </c>
      <c r="P563" s="262">
        <v>0.39507999999999999</v>
      </c>
      <c r="Q563" s="262">
        <v>0.44156000000000006</v>
      </c>
      <c r="R563" s="262">
        <v>0.48804000000000003</v>
      </c>
      <c r="S563" s="262">
        <v>0.40504000000000001</v>
      </c>
      <c r="T563" s="262">
        <v>0.37847999999999998</v>
      </c>
      <c r="U563" s="262">
        <v>0.38844000000000001</v>
      </c>
      <c r="V563" s="262">
        <v>0.34196000000000004</v>
      </c>
      <c r="W563" s="262">
        <v>0.28552</v>
      </c>
      <c r="X563" s="262">
        <v>0.28552</v>
      </c>
      <c r="Y563" s="262">
        <v>0.28552</v>
      </c>
      <c r="Z563" s="262">
        <v>0.26228000000000001</v>
      </c>
      <c r="AA563" s="262">
        <v>0.44156000000000006</v>
      </c>
      <c r="AB563" s="262">
        <v>0.39176</v>
      </c>
      <c r="AC563" s="262">
        <v>0.28884000000000004</v>
      </c>
      <c r="AD563" s="262">
        <v>0.38179999999999997</v>
      </c>
      <c r="AE563" s="262">
        <v>0.40172000000000002</v>
      </c>
      <c r="AF563" s="262">
        <v>0.38179999999999997</v>
      </c>
      <c r="AG563" s="262">
        <v>0.43824000000000002</v>
      </c>
      <c r="AH563" s="262">
        <v>0.31208000000000002</v>
      </c>
      <c r="AI563" s="262">
        <v>0.41168000000000005</v>
      </c>
      <c r="AJ563" s="262">
        <v>0.34860000000000002</v>
      </c>
      <c r="AK563" s="262">
        <v>0.35524000000000006</v>
      </c>
      <c r="AL563" s="262">
        <v>0.40172000000000002</v>
      </c>
      <c r="AM563" s="262">
        <v>0.31872</v>
      </c>
      <c r="AN563" s="262">
        <v>0.31872</v>
      </c>
      <c r="AO563" s="262">
        <v>0.37184000000000006</v>
      </c>
      <c r="AP563" s="262">
        <v>0.39176</v>
      </c>
      <c r="AQ563" s="262">
        <v>0.25896000000000002</v>
      </c>
      <c r="AR563" s="262">
        <v>0.29548000000000002</v>
      </c>
      <c r="AS563" s="262">
        <v>0.28220000000000001</v>
      </c>
      <c r="AT563" s="262">
        <v>0.40172000000000002</v>
      </c>
      <c r="AU563" s="262">
        <v>0.36852000000000007</v>
      </c>
      <c r="AV563" s="262">
        <v>0.29880000000000001</v>
      </c>
      <c r="AW563" s="262">
        <v>0.30544000000000004</v>
      </c>
      <c r="AX563" s="262">
        <v>0.28220000000000001</v>
      </c>
      <c r="AY563" s="262">
        <v>0.31208000000000002</v>
      </c>
      <c r="AZ563" s="262">
        <v>0.28220000000000001</v>
      </c>
      <c r="BA563" s="262">
        <v>0.27223999999999998</v>
      </c>
      <c r="BB563" s="262">
        <v>0.15936</v>
      </c>
      <c r="BC563" s="262">
        <v>0.18923999999999999</v>
      </c>
      <c r="BD563" s="262">
        <v>0.20252000000000001</v>
      </c>
      <c r="BE563" s="262">
        <v>0.19256000000000001</v>
      </c>
      <c r="BF563" s="262">
        <v>0.28220000000000001</v>
      </c>
      <c r="BG563" s="262">
        <v>0.27888000000000002</v>
      </c>
      <c r="BH563" s="262">
        <v>0.27888000000000002</v>
      </c>
      <c r="BI563" s="262">
        <v>0.22908000000000001</v>
      </c>
      <c r="BJ563" s="262">
        <v>0.24236000000000002</v>
      </c>
      <c r="BK563" s="262">
        <v>0.21912000000000001</v>
      </c>
      <c r="BL563" s="262">
        <v>0.21580000000000002</v>
      </c>
      <c r="BM563" s="262">
        <v>0.2324</v>
      </c>
      <c r="BN563" s="262">
        <v>0.21248</v>
      </c>
      <c r="BO563" s="262">
        <v>0.21248</v>
      </c>
      <c r="BP563" s="262">
        <v>0.20584000000000002</v>
      </c>
    </row>
    <row r="564" spans="2:68" x14ac:dyDescent="0.25">
      <c r="B564" s="261"/>
      <c r="C564" s="261" t="s">
        <v>931</v>
      </c>
      <c r="D564" s="255">
        <f t="shared" si="51"/>
        <v>0.17896502164050687</v>
      </c>
      <c r="E564" s="260">
        <f t="shared" si="49"/>
        <v>3432.0122200000005</v>
      </c>
      <c r="F564" s="255">
        <f t="shared" si="52"/>
        <v>0.18562916210436414</v>
      </c>
      <c r="G564" s="260">
        <f t="shared" si="50"/>
        <v>9607292.9734599981</v>
      </c>
      <c r="H564" s="255">
        <f t="shared" si="53"/>
        <v>-0.10399871968087866</v>
      </c>
      <c r="I564" s="260">
        <f t="shared" si="54"/>
        <v>96.409971155226913</v>
      </c>
      <c r="J564" s="262">
        <v>0</v>
      </c>
      <c r="K564" s="262">
        <v>0.28573999999999999</v>
      </c>
      <c r="L564" s="262">
        <v>0.22386</v>
      </c>
      <c r="M564" s="262">
        <v>0.24388000000000001</v>
      </c>
      <c r="N564" s="262">
        <v>0.22567999999999999</v>
      </c>
      <c r="O564" s="262">
        <v>0.24388000000000001</v>
      </c>
      <c r="P564" s="262">
        <v>0.24388000000000001</v>
      </c>
      <c r="Q564" s="262">
        <v>0.24388000000000001</v>
      </c>
      <c r="R564" s="262">
        <v>0.27845999999999999</v>
      </c>
      <c r="S564" s="262">
        <v>0.19292000000000001</v>
      </c>
      <c r="T564" s="262">
        <v>0.19292000000000001</v>
      </c>
      <c r="U564" s="262">
        <v>0.17471999999999999</v>
      </c>
      <c r="V564" s="262">
        <v>0.19292000000000001</v>
      </c>
      <c r="W564" s="262">
        <v>0.22022</v>
      </c>
      <c r="X564" s="262">
        <v>0.27482000000000001</v>
      </c>
      <c r="Y564" s="262">
        <v>0.24024000000000001</v>
      </c>
      <c r="Z564" s="262">
        <v>0.2366</v>
      </c>
      <c r="AA564" s="262">
        <v>0.25297999999999998</v>
      </c>
      <c r="AB564" s="262">
        <v>0.24388000000000001</v>
      </c>
      <c r="AC564" s="262">
        <v>0.22386</v>
      </c>
      <c r="AD564" s="262">
        <v>0.18018000000000001</v>
      </c>
      <c r="AE564" s="262">
        <v>0.18018000000000001</v>
      </c>
      <c r="AF564" s="262">
        <v>0.17471999999999999</v>
      </c>
      <c r="AG564" s="262">
        <v>0.20384000000000002</v>
      </c>
      <c r="AH564" s="262">
        <v>0.20565999999999998</v>
      </c>
      <c r="AI564" s="262">
        <v>0.20384000000000002</v>
      </c>
      <c r="AJ564" s="262">
        <v>0.18564</v>
      </c>
      <c r="AK564" s="262">
        <v>0.18928</v>
      </c>
      <c r="AL564" s="262">
        <v>0.20202000000000001</v>
      </c>
      <c r="AM564" s="262">
        <v>0.182</v>
      </c>
      <c r="AN564" s="262">
        <v>0.182</v>
      </c>
      <c r="AO564" s="262">
        <v>0.19292000000000001</v>
      </c>
      <c r="AP564" s="262">
        <v>0.19109999999999999</v>
      </c>
      <c r="AQ564" s="262">
        <v>0.18745999999999999</v>
      </c>
      <c r="AR564" s="262">
        <v>0.23113999999999998</v>
      </c>
      <c r="AS564" s="262">
        <v>0.19474</v>
      </c>
      <c r="AT564" s="262">
        <v>0.16744000000000001</v>
      </c>
      <c r="AU564" s="262">
        <v>0.16197999999999999</v>
      </c>
      <c r="AV564" s="262">
        <v>0.14742</v>
      </c>
      <c r="AW564" s="262">
        <v>0.13467999999999999</v>
      </c>
      <c r="AX564" s="262">
        <v>0.12194000000000001</v>
      </c>
      <c r="AY564" s="262">
        <v>0.14196</v>
      </c>
      <c r="AZ564" s="262">
        <v>0.13286000000000001</v>
      </c>
      <c r="BA564" s="262">
        <v>0.12739999999999999</v>
      </c>
      <c r="BB564" s="262">
        <v>0.10919999999999999</v>
      </c>
      <c r="BC564" s="262">
        <v>0.10919999999999999</v>
      </c>
      <c r="BD564" s="262">
        <v>0.10919999999999999</v>
      </c>
      <c r="BE564" s="262">
        <v>0.10919999999999999</v>
      </c>
      <c r="BF564" s="262">
        <v>0.18381999999999998</v>
      </c>
      <c r="BG564" s="262">
        <v>0.18928</v>
      </c>
      <c r="BH564" s="262">
        <v>0.18745999999999999</v>
      </c>
      <c r="BI564" s="262">
        <v>9.8280000000000006E-2</v>
      </c>
      <c r="BJ564" s="262">
        <v>0.21657999999999999</v>
      </c>
      <c r="BK564" s="262">
        <v>0.1547</v>
      </c>
      <c r="BL564" s="262">
        <v>0.14560000000000001</v>
      </c>
      <c r="BM564" s="262">
        <v>0.12558</v>
      </c>
      <c r="BN564" s="262">
        <v>0.14377999999999999</v>
      </c>
      <c r="BO564" s="262">
        <v>0.14377999999999999</v>
      </c>
      <c r="BP564" s="262">
        <v>0.14377999999999999</v>
      </c>
    </row>
    <row r="565" spans="2:68" x14ac:dyDescent="0.25">
      <c r="B565" s="261"/>
      <c r="C565" t="s">
        <v>947</v>
      </c>
      <c r="D565" s="255">
        <f t="shared" si="51"/>
        <v>0.1729264092402357</v>
      </c>
      <c r="E565" s="260">
        <f t="shared" si="49"/>
        <v>3316.20975</v>
      </c>
      <c r="F565" s="255">
        <f t="shared" si="52"/>
        <v>0.17727864611933464</v>
      </c>
      <c r="G565" s="260">
        <f t="shared" si="50"/>
        <v>9175109.5134999994</v>
      </c>
      <c r="H565" s="255">
        <f t="shared" si="53"/>
        <v>-0.13626202777354524</v>
      </c>
      <c r="I565" s="260">
        <f t="shared" si="54"/>
        <v>97.544973986224349</v>
      </c>
      <c r="J565" s="262">
        <v>0</v>
      </c>
      <c r="K565" s="262">
        <v>0.30274999999999996</v>
      </c>
      <c r="L565" s="262">
        <v>0.20824999999999999</v>
      </c>
      <c r="M565" s="262">
        <v>0.19075</v>
      </c>
      <c r="N565" s="262">
        <v>0.18725</v>
      </c>
      <c r="O565" s="262">
        <v>0.17849999999999999</v>
      </c>
      <c r="P565" s="262">
        <v>0.22574999999999998</v>
      </c>
      <c r="Q565" s="262">
        <v>0.20474999999999999</v>
      </c>
      <c r="R565" s="262">
        <v>0.28699999999999998</v>
      </c>
      <c r="S565" s="262">
        <v>0.17674999999999999</v>
      </c>
      <c r="T565" s="262">
        <v>0.14524999999999999</v>
      </c>
      <c r="U565" s="262">
        <v>0.11374999999999999</v>
      </c>
      <c r="V565" s="262">
        <v>0.16624999999999998</v>
      </c>
      <c r="W565" s="262">
        <v>0.26074999999999998</v>
      </c>
      <c r="X565" s="262">
        <v>0.27825</v>
      </c>
      <c r="Y565" s="262">
        <v>0.26424999999999998</v>
      </c>
      <c r="Z565" s="262">
        <v>0.26074999999999998</v>
      </c>
      <c r="AA565" s="262">
        <v>0.24324999999999997</v>
      </c>
      <c r="AB565" s="262">
        <v>0.24149999999999996</v>
      </c>
      <c r="AC565" s="262">
        <v>0.24324999999999997</v>
      </c>
      <c r="AD565" s="262">
        <v>0.1855</v>
      </c>
      <c r="AE565" s="262">
        <v>0.1925</v>
      </c>
      <c r="AF565" s="262">
        <v>0.16449999999999998</v>
      </c>
      <c r="AG565" s="262">
        <v>0.18375</v>
      </c>
      <c r="AH565" s="262">
        <v>0.182</v>
      </c>
      <c r="AI565" s="262">
        <v>0.20124999999999998</v>
      </c>
      <c r="AJ565" s="262">
        <v>0.15925</v>
      </c>
      <c r="AK565" s="262">
        <v>0.20299999999999999</v>
      </c>
      <c r="AL565" s="262">
        <v>0.16624999999999998</v>
      </c>
      <c r="AM565" s="262">
        <v>0.13649999999999998</v>
      </c>
      <c r="AN565" s="262">
        <v>0.13649999999999998</v>
      </c>
      <c r="AO565" s="262">
        <v>0.16974999999999998</v>
      </c>
      <c r="AP565" s="262">
        <v>0.161</v>
      </c>
      <c r="AQ565" s="262">
        <v>0.20299999999999999</v>
      </c>
      <c r="AR565" s="262">
        <v>0.18725</v>
      </c>
      <c r="AS565" s="262">
        <v>0.18725</v>
      </c>
      <c r="AT565" s="262">
        <v>0.16449999999999998</v>
      </c>
      <c r="AU565" s="262">
        <v>0.15049999999999999</v>
      </c>
      <c r="AV565" s="262">
        <v>0.15049999999999999</v>
      </c>
      <c r="AW565" s="262">
        <v>0.15049999999999999</v>
      </c>
      <c r="AX565" s="262">
        <v>0.12074999999999998</v>
      </c>
      <c r="AY565" s="262">
        <v>0.17849999999999999</v>
      </c>
      <c r="AZ565" s="262">
        <v>0.15049999999999999</v>
      </c>
      <c r="BA565" s="262">
        <v>0.14874999999999999</v>
      </c>
      <c r="BB565" s="262">
        <v>8.3999999999999991E-2</v>
      </c>
      <c r="BC565" s="262">
        <v>0.12074999999999998</v>
      </c>
      <c r="BD565" s="262">
        <v>0.12074999999999998</v>
      </c>
      <c r="BE565" s="262">
        <v>0.12775</v>
      </c>
      <c r="BF565" s="262">
        <v>0.20124999999999998</v>
      </c>
      <c r="BG565" s="262">
        <v>0.20124999999999998</v>
      </c>
      <c r="BH565" s="262">
        <v>0.20124999999999998</v>
      </c>
      <c r="BI565" s="262">
        <v>0.15925</v>
      </c>
      <c r="BJ565" s="262">
        <v>0.189</v>
      </c>
      <c r="BK565" s="262">
        <v>0.22049999999999997</v>
      </c>
      <c r="BL565" s="262">
        <v>0.14699999999999999</v>
      </c>
      <c r="BM565" s="262">
        <v>0.17324999999999999</v>
      </c>
      <c r="BN565" s="262">
        <v>0.10675</v>
      </c>
      <c r="BO565" s="262">
        <v>0.13999999999999999</v>
      </c>
      <c r="BP565" s="262">
        <v>0.14699999999999999</v>
      </c>
    </row>
    <row r="566" spans="2:68" x14ac:dyDescent="0.25">
      <c r="B566" s="261"/>
      <c r="C566" s="261" t="s">
        <v>933</v>
      </c>
      <c r="D566" s="255">
        <f t="shared" si="51"/>
        <v>0.12803263909892054</v>
      </c>
      <c r="E566" s="260">
        <f t="shared" si="49"/>
        <v>2455.2819199999994</v>
      </c>
      <c r="F566" s="255">
        <f t="shared" si="52"/>
        <v>0.1309177756465521</v>
      </c>
      <c r="G566" s="260">
        <f t="shared" si="50"/>
        <v>6775688.7539199982</v>
      </c>
      <c r="H566" s="255">
        <f t="shared" si="53"/>
        <v>-0.15730362851782578</v>
      </c>
      <c r="I566" s="260">
        <f t="shared" si="54"/>
        <v>97.7962224507841</v>
      </c>
      <c r="J566" s="262">
        <v>0</v>
      </c>
      <c r="K566" s="262">
        <v>0.38144</v>
      </c>
      <c r="L566" s="262">
        <v>0.18687999999999999</v>
      </c>
      <c r="M566" s="262">
        <v>0.1472</v>
      </c>
      <c r="N566" s="262">
        <v>0.12032</v>
      </c>
      <c r="O566" s="262">
        <v>0.14976</v>
      </c>
      <c r="P566" s="262">
        <v>0.14976</v>
      </c>
      <c r="Q566" s="262">
        <v>0.20352000000000001</v>
      </c>
      <c r="R566" s="262">
        <v>0.16512000000000002</v>
      </c>
      <c r="S566" s="262">
        <v>0.1216</v>
      </c>
      <c r="T566" s="262">
        <v>0.12288</v>
      </c>
      <c r="U566" s="262">
        <v>0.11136</v>
      </c>
      <c r="V566" s="262">
        <v>0.1216</v>
      </c>
      <c r="W566" s="262">
        <v>0.18687999999999999</v>
      </c>
      <c r="X566" s="262">
        <v>0.21376000000000001</v>
      </c>
      <c r="Y566" s="262">
        <v>0.18687999999999999</v>
      </c>
      <c r="Z566" s="262">
        <v>0.18687999999999999</v>
      </c>
      <c r="AA566" s="262">
        <v>0.18687999999999999</v>
      </c>
      <c r="AB566" s="262">
        <v>0.18687999999999999</v>
      </c>
      <c r="AC566" s="262">
        <v>0.18687999999999999</v>
      </c>
      <c r="AD566" s="262">
        <v>9.6000000000000002E-2</v>
      </c>
      <c r="AE566" s="262">
        <v>0.11264</v>
      </c>
      <c r="AF566" s="262">
        <v>0.11264</v>
      </c>
      <c r="AG566" s="262">
        <v>0.14848</v>
      </c>
      <c r="AH566" s="262">
        <v>0.19456000000000001</v>
      </c>
      <c r="AI566" s="262">
        <v>0.14080000000000001</v>
      </c>
      <c r="AJ566" s="262">
        <v>0.1024</v>
      </c>
      <c r="AK566" s="262">
        <v>0.18048</v>
      </c>
      <c r="AL566" s="262">
        <v>0.12544</v>
      </c>
      <c r="AM566" s="262">
        <v>9.7280000000000005E-2</v>
      </c>
      <c r="AN566" s="262">
        <v>5.8880000000000002E-2</v>
      </c>
      <c r="AO566" s="262">
        <v>0.14848</v>
      </c>
      <c r="AP566" s="262">
        <v>0.13440000000000002</v>
      </c>
      <c r="AQ566" s="262">
        <v>0.24192</v>
      </c>
      <c r="AR566" s="262">
        <v>0.18048</v>
      </c>
      <c r="AS566" s="262">
        <v>0.18048</v>
      </c>
      <c r="AT566" s="262">
        <v>0.10624</v>
      </c>
      <c r="AU566" s="262">
        <v>9.6000000000000002E-2</v>
      </c>
      <c r="AV566" s="262">
        <v>0.10368000000000001</v>
      </c>
      <c r="AW566" s="262">
        <v>0.13696</v>
      </c>
      <c r="AX566" s="262">
        <v>8.5760000000000003E-2</v>
      </c>
      <c r="AY566" s="262">
        <v>0.12672</v>
      </c>
      <c r="AZ566" s="262">
        <v>0.10879999999999999</v>
      </c>
      <c r="BA566" s="262">
        <v>9.9840000000000012E-2</v>
      </c>
      <c r="BB566" s="262">
        <v>6.7840000000000011E-2</v>
      </c>
      <c r="BC566" s="262">
        <v>8.320000000000001E-2</v>
      </c>
      <c r="BD566" s="262">
        <v>8.320000000000001E-2</v>
      </c>
      <c r="BE566" s="262">
        <v>8.320000000000001E-2</v>
      </c>
      <c r="BF566" s="262">
        <v>0.11264</v>
      </c>
      <c r="BG566" s="262">
        <v>0.11264</v>
      </c>
      <c r="BH566" s="262">
        <v>0.11264</v>
      </c>
      <c r="BI566" s="262">
        <v>0.10496</v>
      </c>
      <c r="BJ566" s="262">
        <v>0.14591999999999999</v>
      </c>
      <c r="BK566" s="262">
        <v>0.15104000000000001</v>
      </c>
      <c r="BL566" s="262">
        <v>9.4719999999999999E-2</v>
      </c>
      <c r="BM566" s="262">
        <v>9.2159999999999992E-2</v>
      </c>
      <c r="BN566" s="262">
        <v>7.5520000000000004E-2</v>
      </c>
      <c r="BO566" s="262">
        <v>0.10879999999999999</v>
      </c>
      <c r="BP566" s="262">
        <v>0.11648</v>
      </c>
    </row>
    <row r="567" spans="2:68" x14ac:dyDescent="0.25">
      <c r="B567" s="261"/>
      <c r="C567" s="261" t="s">
        <v>934</v>
      </c>
      <c r="D567" s="255">
        <f t="shared" si="51"/>
        <v>0.19233950565781929</v>
      </c>
      <c r="E567" s="260">
        <f t="shared" si="49"/>
        <v>3688.4947000000006</v>
      </c>
      <c r="F567" s="255">
        <f t="shared" si="52"/>
        <v>0.19343173018801937</v>
      </c>
      <c r="G567" s="260">
        <f t="shared" si="50"/>
        <v>10011117.225399999</v>
      </c>
      <c r="H567" s="255">
        <f t="shared" si="53"/>
        <v>-5.0580595094349416E-2</v>
      </c>
      <c r="I567" s="260">
        <f t="shared" si="54"/>
        <v>99.435343658903108</v>
      </c>
      <c r="J567" s="262">
        <v>0</v>
      </c>
      <c r="K567" s="262">
        <v>0.28120000000000001</v>
      </c>
      <c r="L567" s="262">
        <v>0.2888</v>
      </c>
      <c r="M567" s="262">
        <v>0.18240000000000001</v>
      </c>
      <c r="N567" s="262">
        <v>0.21849999999999997</v>
      </c>
      <c r="O567" s="262">
        <v>0.24510000000000001</v>
      </c>
      <c r="P567" s="262">
        <v>0.2394</v>
      </c>
      <c r="Q567" s="262">
        <v>0.28310000000000002</v>
      </c>
      <c r="R567" s="262">
        <v>0.26789999999999997</v>
      </c>
      <c r="S567" s="262">
        <v>0.18809999999999999</v>
      </c>
      <c r="T567" s="262">
        <v>0.1729</v>
      </c>
      <c r="U567" s="262">
        <v>0.15770000000000001</v>
      </c>
      <c r="V567" s="262">
        <v>0.17100000000000001</v>
      </c>
      <c r="W567" s="262">
        <v>0.30210000000000004</v>
      </c>
      <c r="X567" s="262">
        <v>0.40089999999999998</v>
      </c>
      <c r="Y567" s="262">
        <v>0.27739999999999998</v>
      </c>
      <c r="Z567" s="262">
        <v>0.29830000000000001</v>
      </c>
      <c r="AA567" s="262">
        <v>0.20900000000000002</v>
      </c>
      <c r="AB567" s="262">
        <v>0.27360000000000001</v>
      </c>
      <c r="AC567" s="262">
        <v>0.27360000000000001</v>
      </c>
      <c r="AD567" s="262">
        <v>0.1368</v>
      </c>
      <c r="AE567" s="262">
        <v>0.16339999999999999</v>
      </c>
      <c r="AF567" s="262">
        <v>0.1482</v>
      </c>
      <c r="AG567" s="262">
        <v>0.18240000000000001</v>
      </c>
      <c r="AH567" s="262">
        <v>0.20900000000000002</v>
      </c>
      <c r="AI567" s="262">
        <v>0.19</v>
      </c>
      <c r="AJ567" s="262">
        <v>0.20520000000000002</v>
      </c>
      <c r="AK567" s="262">
        <v>0.22419999999999998</v>
      </c>
      <c r="AL567" s="262">
        <v>0.23180000000000001</v>
      </c>
      <c r="AM567" s="262">
        <v>0.13299999999999998</v>
      </c>
      <c r="AN567" s="262">
        <v>0.13299999999999998</v>
      </c>
      <c r="AO567" s="262">
        <v>0.22039999999999998</v>
      </c>
      <c r="AP567" s="262">
        <v>0.22799999999999998</v>
      </c>
      <c r="AQ567" s="262">
        <v>0.24510000000000001</v>
      </c>
      <c r="AR567" s="262">
        <v>0.24510000000000001</v>
      </c>
      <c r="AS567" s="262">
        <v>0.24700000000000003</v>
      </c>
      <c r="AT567" s="262">
        <v>0.18240000000000001</v>
      </c>
      <c r="AU567" s="262">
        <v>0.16339999999999999</v>
      </c>
      <c r="AV567" s="262">
        <v>0.1615</v>
      </c>
      <c r="AW567" s="262">
        <v>0.18429999999999999</v>
      </c>
      <c r="AX567" s="262">
        <v>0.14250000000000002</v>
      </c>
      <c r="AY567" s="262">
        <v>0.21280000000000002</v>
      </c>
      <c r="AZ567" s="262">
        <v>0.1653</v>
      </c>
      <c r="BA567" s="262">
        <v>0.11019999999999999</v>
      </c>
      <c r="BB567" s="262">
        <v>8.1699999999999995E-2</v>
      </c>
      <c r="BC567" s="262">
        <v>0.1444</v>
      </c>
      <c r="BD567" s="262">
        <v>0.1178</v>
      </c>
      <c r="BE567" s="262">
        <v>0.10260000000000001</v>
      </c>
      <c r="BF567" s="262">
        <v>0.17859999999999998</v>
      </c>
      <c r="BG567" s="262">
        <v>0.17670000000000002</v>
      </c>
      <c r="BH567" s="262">
        <v>0.18049999999999999</v>
      </c>
      <c r="BI567" s="262">
        <v>0.1615</v>
      </c>
      <c r="BJ567" s="262">
        <v>0.2432</v>
      </c>
      <c r="BK567" s="262">
        <v>0.17859999999999998</v>
      </c>
      <c r="BL567" s="262">
        <v>0.1729</v>
      </c>
      <c r="BM567" s="262">
        <v>0.15200000000000002</v>
      </c>
      <c r="BN567" s="262">
        <v>0.1444</v>
      </c>
      <c r="BO567" s="262">
        <v>0.1444</v>
      </c>
      <c r="BP567" s="262">
        <v>0.13489999999999999</v>
      </c>
    </row>
    <row r="568" spans="2:68" x14ac:dyDescent="0.25">
      <c r="B568" s="261"/>
      <c r="C568" t="s">
        <v>935</v>
      </c>
      <c r="D568" s="255">
        <f t="shared" si="51"/>
        <v>0.11621088908588408</v>
      </c>
      <c r="E568" s="260">
        <f t="shared" si="49"/>
        <v>2228.576219999999</v>
      </c>
      <c r="F568" s="255">
        <f t="shared" si="52"/>
        <v>0.12006956606202647</v>
      </c>
      <c r="G568" s="260">
        <f t="shared" si="50"/>
        <v>6214236.4124099985</v>
      </c>
      <c r="H568" s="255">
        <f t="shared" si="53"/>
        <v>-6.3118127473430444E-2</v>
      </c>
      <c r="I568" s="260">
        <f t="shared" si="54"/>
        <v>96.786298890970386</v>
      </c>
      <c r="J568" s="262">
        <v>0</v>
      </c>
      <c r="K568" s="262">
        <v>0.44811000000000001</v>
      </c>
      <c r="L568" s="262">
        <v>0.13922999999999999</v>
      </c>
      <c r="M568" s="262">
        <v>0.15795000000000001</v>
      </c>
      <c r="N568" s="262">
        <v>0.19889999999999999</v>
      </c>
      <c r="O568" s="262">
        <v>0.14625000000000002</v>
      </c>
      <c r="P568" s="262">
        <v>0.15795000000000001</v>
      </c>
      <c r="Q568" s="262">
        <v>0.15795000000000001</v>
      </c>
      <c r="R568" s="262">
        <v>0.15795000000000001</v>
      </c>
      <c r="S568" s="262">
        <v>0.13572000000000001</v>
      </c>
      <c r="T568" s="262">
        <v>0.12987000000000001</v>
      </c>
      <c r="U568" s="262">
        <v>0.13572000000000001</v>
      </c>
      <c r="V568" s="262">
        <v>0.11466</v>
      </c>
      <c r="W568" s="262">
        <v>9.5939999999999998E-2</v>
      </c>
      <c r="X568" s="262">
        <v>0.12987000000000001</v>
      </c>
      <c r="Y568" s="262">
        <v>0.12168000000000001</v>
      </c>
      <c r="Z568" s="262">
        <v>0.13220999999999999</v>
      </c>
      <c r="AA568" s="262">
        <v>0.12753</v>
      </c>
      <c r="AB568" s="262">
        <v>9.9449999999999997E-2</v>
      </c>
      <c r="AC568" s="262">
        <v>0.11466</v>
      </c>
      <c r="AD568" s="262">
        <v>0.18018000000000001</v>
      </c>
      <c r="AE568" s="262">
        <v>0.15795000000000001</v>
      </c>
      <c r="AF568" s="262">
        <v>0.15678000000000003</v>
      </c>
      <c r="AG568" s="262">
        <v>0.13220999999999999</v>
      </c>
      <c r="AH568" s="262">
        <v>0.13220999999999999</v>
      </c>
      <c r="AI568" s="262">
        <v>0.13220999999999999</v>
      </c>
      <c r="AJ568" s="262">
        <v>0.10881000000000002</v>
      </c>
      <c r="AK568" s="262">
        <v>0.10997999999999999</v>
      </c>
      <c r="AL568" s="262">
        <v>0.10764000000000001</v>
      </c>
      <c r="AM568" s="262">
        <v>0.1404</v>
      </c>
      <c r="AN568" s="262">
        <v>5.8500000000000003E-2</v>
      </c>
      <c r="AO568" s="262">
        <v>0.12753</v>
      </c>
      <c r="AP568" s="262">
        <v>0.12753</v>
      </c>
      <c r="AQ568" s="262">
        <v>0.10296000000000001</v>
      </c>
      <c r="AR568" s="262">
        <v>9.8280000000000006E-2</v>
      </c>
      <c r="AS568" s="262">
        <v>9.0090000000000003E-2</v>
      </c>
      <c r="AT568" s="262">
        <v>9.1260000000000008E-2</v>
      </c>
      <c r="AU568" s="262">
        <v>9.1260000000000008E-2</v>
      </c>
      <c r="AV568" s="262">
        <v>8.8920000000000013E-2</v>
      </c>
      <c r="AW568" s="262">
        <v>0.10296000000000001</v>
      </c>
      <c r="AX568" s="262">
        <v>0.11232</v>
      </c>
      <c r="AY568" s="262">
        <v>0.11232</v>
      </c>
      <c r="AZ568" s="262">
        <v>0.1053</v>
      </c>
      <c r="BA568" s="262">
        <v>0.1053</v>
      </c>
      <c r="BB568" s="262">
        <v>8.1900000000000001E-2</v>
      </c>
      <c r="BC568" s="262">
        <v>5.2650000000000002E-2</v>
      </c>
      <c r="BD568" s="262">
        <v>9.2430000000000012E-2</v>
      </c>
      <c r="BE568" s="262">
        <v>9.2430000000000012E-2</v>
      </c>
      <c r="BF568" s="262">
        <v>6.9029999999999994E-2</v>
      </c>
      <c r="BG568" s="262">
        <v>8.8920000000000013E-2</v>
      </c>
      <c r="BH568" s="262">
        <v>8.8920000000000013E-2</v>
      </c>
      <c r="BI568" s="262">
        <v>9.8280000000000006E-2</v>
      </c>
      <c r="BJ568" s="262">
        <v>0.13922999999999999</v>
      </c>
      <c r="BK568" s="262">
        <v>8.4239999999999995E-2</v>
      </c>
      <c r="BL568" s="262">
        <v>7.9560000000000006E-2</v>
      </c>
      <c r="BM568" s="262">
        <v>0.13104000000000002</v>
      </c>
      <c r="BN568" s="262">
        <v>9.0090000000000003E-2</v>
      </c>
      <c r="BO568" s="262">
        <v>7.1370000000000003E-2</v>
      </c>
      <c r="BP568" s="262">
        <v>9.2430000000000012E-2</v>
      </c>
    </row>
    <row r="569" spans="2:68" x14ac:dyDescent="0.25">
      <c r="B569" s="261"/>
      <c r="C569" s="261" t="s">
        <v>936</v>
      </c>
      <c r="D569" s="255">
        <f t="shared" si="51"/>
        <v>0.20819069927517339</v>
      </c>
      <c r="E569" s="260">
        <f t="shared" si="49"/>
        <v>3992.4730400000003</v>
      </c>
      <c r="F569" s="255">
        <f t="shared" si="52"/>
        <v>0.21412069930306654</v>
      </c>
      <c r="G569" s="260">
        <f t="shared" si="50"/>
        <v>11081881.02864</v>
      </c>
      <c r="H569" s="255">
        <f t="shared" si="53"/>
        <v>-0.11078486532069676</v>
      </c>
      <c r="I569" s="260">
        <f t="shared" si="54"/>
        <v>97.230533971169308</v>
      </c>
      <c r="J569" s="262">
        <v>0</v>
      </c>
      <c r="K569" s="262">
        <v>0.27772000000000002</v>
      </c>
      <c r="L569" s="262">
        <v>0.28408</v>
      </c>
      <c r="M569" s="262">
        <v>0.23320000000000002</v>
      </c>
      <c r="N569" s="262">
        <v>0.26075999999999999</v>
      </c>
      <c r="O569" s="262">
        <v>0.23320000000000002</v>
      </c>
      <c r="P569" s="262">
        <v>0.23320000000000002</v>
      </c>
      <c r="Q569" s="262">
        <v>0.23320000000000002</v>
      </c>
      <c r="R569" s="262">
        <v>0.23744000000000001</v>
      </c>
      <c r="S569" s="262">
        <v>0.19927999999999998</v>
      </c>
      <c r="T569" s="262">
        <v>0.19927999999999998</v>
      </c>
      <c r="U569" s="262">
        <v>0.19503999999999999</v>
      </c>
      <c r="V569" s="262">
        <v>0.19927999999999998</v>
      </c>
      <c r="W569" s="262">
        <v>0.24803999999999998</v>
      </c>
      <c r="X569" s="262">
        <v>0.28620000000000001</v>
      </c>
      <c r="Y569" s="262">
        <v>0.31375999999999998</v>
      </c>
      <c r="Z569" s="262">
        <v>0.318</v>
      </c>
      <c r="AA569" s="262">
        <v>0.26288</v>
      </c>
      <c r="AB569" s="262">
        <v>0.26288</v>
      </c>
      <c r="AC569" s="262">
        <v>0.23744000000000001</v>
      </c>
      <c r="AD569" s="262">
        <v>0.24379999999999996</v>
      </c>
      <c r="AE569" s="262">
        <v>0.20987999999999998</v>
      </c>
      <c r="AF569" s="262">
        <v>0.20987999999999998</v>
      </c>
      <c r="AG569" s="262">
        <v>0.24167999999999998</v>
      </c>
      <c r="AH569" s="262">
        <v>0.19503999999999999</v>
      </c>
      <c r="AI569" s="262">
        <v>0.23108000000000001</v>
      </c>
      <c r="AJ569" s="262">
        <v>0.18443999999999999</v>
      </c>
      <c r="AK569" s="262">
        <v>0.20987999999999998</v>
      </c>
      <c r="AL569" s="262">
        <v>0.22896</v>
      </c>
      <c r="AM569" s="262">
        <v>0.20987999999999998</v>
      </c>
      <c r="AN569" s="262">
        <v>0.14204</v>
      </c>
      <c r="AO569" s="262">
        <v>0.20987999999999998</v>
      </c>
      <c r="AP569" s="262">
        <v>0.19927999999999998</v>
      </c>
      <c r="AQ569" s="262">
        <v>0.22259999999999999</v>
      </c>
      <c r="AR569" s="262">
        <v>0.22259999999999999</v>
      </c>
      <c r="AS569" s="262">
        <v>0.23955999999999997</v>
      </c>
      <c r="AT569" s="262">
        <v>0.1802</v>
      </c>
      <c r="AU569" s="262">
        <v>0.1908</v>
      </c>
      <c r="AV569" s="262">
        <v>0.17807999999999999</v>
      </c>
      <c r="AW569" s="262">
        <v>0.27560000000000001</v>
      </c>
      <c r="AX569" s="262">
        <v>0.16324</v>
      </c>
      <c r="AY569" s="262">
        <v>0.19927999999999998</v>
      </c>
      <c r="AZ569" s="262">
        <v>0.1908</v>
      </c>
      <c r="BA569" s="262">
        <v>0.1908</v>
      </c>
      <c r="BB569" s="262">
        <v>0.12719999999999998</v>
      </c>
      <c r="BC569" s="262">
        <v>0.1696</v>
      </c>
      <c r="BD569" s="262">
        <v>0.1696</v>
      </c>
      <c r="BE569" s="262">
        <v>0.1802</v>
      </c>
      <c r="BF569" s="262">
        <v>0.22472</v>
      </c>
      <c r="BG569" s="262">
        <v>0.23108000000000001</v>
      </c>
      <c r="BH569" s="262">
        <v>0.20987999999999998</v>
      </c>
      <c r="BI569" s="262">
        <v>0.20563999999999999</v>
      </c>
      <c r="BJ569" s="262">
        <v>0.23744000000000001</v>
      </c>
      <c r="BK569" s="262">
        <v>0.20563999999999999</v>
      </c>
      <c r="BL569" s="262">
        <v>0.21623999999999999</v>
      </c>
      <c r="BM569" s="262">
        <v>0.20563999999999999</v>
      </c>
      <c r="BN569" s="262">
        <v>0.15475999999999998</v>
      </c>
      <c r="BO569" s="262">
        <v>0.14204</v>
      </c>
      <c r="BP569" s="262">
        <v>0.18443999999999999</v>
      </c>
    </row>
    <row r="570" spans="2:68" x14ac:dyDescent="0.25">
      <c r="B570" s="261"/>
      <c r="C570" s="261" t="s">
        <v>937</v>
      </c>
      <c r="D570" s="255">
        <f t="shared" si="51"/>
        <v>0.20819069927517339</v>
      </c>
      <c r="E570" s="260">
        <f t="shared" si="49"/>
        <v>3992.4730400000003</v>
      </c>
      <c r="F570" s="255">
        <f t="shared" si="52"/>
        <v>0.21412069930306654</v>
      </c>
      <c r="G570" s="260">
        <f t="shared" si="50"/>
        <v>11081881.02864</v>
      </c>
      <c r="H570" s="255">
        <f t="shared" si="53"/>
        <v>-0.11078486532069676</v>
      </c>
      <c r="I570" s="260">
        <f t="shared" si="54"/>
        <v>97.230533971169308</v>
      </c>
      <c r="J570" s="262">
        <v>0</v>
      </c>
      <c r="K570" s="262">
        <v>0.27772000000000002</v>
      </c>
      <c r="L570" s="262">
        <v>0.28408</v>
      </c>
      <c r="M570" s="262">
        <v>0.23320000000000002</v>
      </c>
      <c r="N570" s="262">
        <v>0.26075999999999999</v>
      </c>
      <c r="O570" s="262">
        <v>0.23320000000000002</v>
      </c>
      <c r="P570" s="262">
        <v>0.23320000000000002</v>
      </c>
      <c r="Q570" s="262">
        <v>0.23320000000000002</v>
      </c>
      <c r="R570" s="262">
        <v>0.23744000000000001</v>
      </c>
      <c r="S570" s="262">
        <v>0.19927999999999998</v>
      </c>
      <c r="T570" s="262">
        <v>0.19927999999999998</v>
      </c>
      <c r="U570" s="262">
        <v>0.19503999999999999</v>
      </c>
      <c r="V570" s="262">
        <v>0.19927999999999998</v>
      </c>
      <c r="W570" s="262">
        <v>0.24803999999999998</v>
      </c>
      <c r="X570" s="262">
        <v>0.28620000000000001</v>
      </c>
      <c r="Y570" s="262">
        <v>0.31375999999999998</v>
      </c>
      <c r="Z570" s="262">
        <v>0.318</v>
      </c>
      <c r="AA570" s="262">
        <v>0.26288</v>
      </c>
      <c r="AB570" s="262">
        <v>0.26288</v>
      </c>
      <c r="AC570" s="262">
        <v>0.23744000000000001</v>
      </c>
      <c r="AD570" s="262">
        <v>0.24379999999999996</v>
      </c>
      <c r="AE570" s="262">
        <v>0.20987999999999998</v>
      </c>
      <c r="AF570" s="262">
        <v>0.20987999999999998</v>
      </c>
      <c r="AG570" s="262">
        <v>0.24167999999999998</v>
      </c>
      <c r="AH570" s="262">
        <v>0.19503999999999999</v>
      </c>
      <c r="AI570" s="262">
        <v>0.23108000000000001</v>
      </c>
      <c r="AJ570" s="262">
        <v>0.18443999999999999</v>
      </c>
      <c r="AK570" s="262">
        <v>0.20987999999999998</v>
      </c>
      <c r="AL570" s="262">
        <v>0.22896</v>
      </c>
      <c r="AM570" s="262">
        <v>0.20987999999999998</v>
      </c>
      <c r="AN570" s="262">
        <v>0.14204</v>
      </c>
      <c r="AO570" s="262">
        <v>0.20987999999999998</v>
      </c>
      <c r="AP570" s="262">
        <v>0.19927999999999998</v>
      </c>
      <c r="AQ570" s="262">
        <v>0.22259999999999999</v>
      </c>
      <c r="AR570" s="262">
        <v>0.22259999999999999</v>
      </c>
      <c r="AS570" s="262">
        <v>0.23955999999999997</v>
      </c>
      <c r="AT570" s="262">
        <v>0.1802</v>
      </c>
      <c r="AU570" s="262">
        <v>0.1908</v>
      </c>
      <c r="AV570" s="262">
        <v>0.17807999999999999</v>
      </c>
      <c r="AW570" s="262">
        <v>0.27560000000000001</v>
      </c>
      <c r="AX570" s="262">
        <v>0.16324</v>
      </c>
      <c r="AY570" s="262">
        <v>0.19927999999999998</v>
      </c>
      <c r="AZ570" s="262">
        <v>0.1908</v>
      </c>
      <c r="BA570" s="262">
        <v>0.1908</v>
      </c>
      <c r="BB570" s="262">
        <v>0.12719999999999998</v>
      </c>
      <c r="BC570" s="262">
        <v>0.1696</v>
      </c>
      <c r="BD570" s="262">
        <v>0.1696</v>
      </c>
      <c r="BE570" s="262">
        <v>0.1802</v>
      </c>
      <c r="BF570" s="262">
        <v>0.22472</v>
      </c>
      <c r="BG570" s="262">
        <v>0.23108000000000001</v>
      </c>
      <c r="BH570" s="262">
        <v>0.20987999999999998</v>
      </c>
      <c r="BI570" s="262">
        <v>0.20563999999999999</v>
      </c>
      <c r="BJ570" s="262">
        <v>0.23744000000000001</v>
      </c>
      <c r="BK570" s="262">
        <v>0.20563999999999999</v>
      </c>
      <c r="BL570" s="262">
        <v>0.21623999999999999</v>
      </c>
      <c r="BM570" s="262">
        <v>0.20563999999999999</v>
      </c>
      <c r="BN570" s="262">
        <v>0.15475999999999998</v>
      </c>
      <c r="BO570" s="262">
        <v>0.14204</v>
      </c>
      <c r="BP570" s="262">
        <v>0.18443999999999999</v>
      </c>
    </row>
    <row r="571" spans="2:68" x14ac:dyDescent="0.25">
      <c r="B571" s="261"/>
      <c r="C571" t="s">
        <v>938</v>
      </c>
      <c r="D571" s="255">
        <f t="shared" si="51"/>
        <v>0.23203338999843567</v>
      </c>
      <c r="E571" s="260">
        <f t="shared" si="49"/>
        <v>4449.7043200000007</v>
      </c>
      <c r="F571" s="255">
        <f t="shared" si="52"/>
        <v>0.23330070325087482</v>
      </c>
      <c r="G571" s="260">
        <f t="shared" si="50"/>
        <v>12074547.886960002</v>
      </c>
      <c r="H571" s="255">
        <f t="shared" si="53"/>
        <v>8.2983016506708904E-2</v>
      </c>
      <c r="I571" s="260">
        <f t="shared" si="54"/>
        <v>99.456789784694138</v>
      </c>
      <c r="J571" s="262">
        <v>0</v>
      </c>
      <c r="K571" s="262">
        <v>0.23664000000000002</v>
      </c>
      <c r="L571" s="262">
        <v>0.23664000000000002</v>
      </c>
      <c r="M571" s="262">
        <v>0.25520000000000004</v>
      </c>
      <c r="N571" s="262">
        <v>0.25520000000000004</v>
      </c>
      <c r="O571" s="262">
        <v>0.24824000000000002</v>
      </c>
      <c r="P571" s="262">
        <v>0.25288000000000005</v>
      </c>
      <c r="Q571" s="262">
        <v>0.32247999999999999</v>
      </c>
      <c r="R571" s="262">
        <v>0.25520000000000004</v>
      </c>
      <c r="S571" s="262">
        <v>0.21576000000000004</v>
      </c>
      <c r="T571" s="262">
        <v>0.22736000000000001</v>
      </c>
      <c r="U571" s="262">
        <v>0.22504000000000002</v>
      </c>
      <c r="V571" s="262">
        <v>0.22736000000000001</v>
      </c>
      <c r="W571" s="262">
        <v>0.23664000000000002</v>
      </c>
      <c r="X571" s="262">
        <v>0.29928000000000005</v>
      </c>
      <c r="Y571" s="262">
        <v>0.28072000000000003</v>
      </c>
      <c r="Z571" s="262">
        <v>0.29000000000000004</v>
      </c>
      <c r="AA571" s="262">
        <v>0.27839999999999998</v>
      </c>
      <c r="AB571" s="262">
        <v>0.27376</v>
      </c>
      <c r="AC571" s="262">
        <v>0.27607999999999999</v>
      </c>
      <c r="AD571" s="262">
        <v>0.22968000000000002</v>
      </c>
      <c r="AE571" s="262">
        <v>0.22736000000000001</v>
      </c>
      <c r="AF571" s="262">
        <v>0.22968000000000002</v>
      </c>
      <c r="AG571" s="262">
        <v>0.23200000000000001</v>
      </c>
      <c r="AH571" s="262">
        <v>0.21344000000000002</v>
      </c>
      <c r="AI571" s="262">
        <v>0.24592000000000003</v>
      </c>
      <c r="AJ571" s="262">
        <v>0.23432</v>
      </c>
      <c r="AK571" s="262">
        <v>0.23664000000000002</v>
      </c>
      <c r="AL571" s="262">
        <v>0.26679999999999998</v>
      </c>
      <c r="AM571" s="262">
        <v>0.19488</v>
      </c>
      <c r="AN571" s="262">
        <v>0.18792000000000003</v>
      </c>
      <c r="AO571" s="262">
        <v>0.24128000000000002</v>
      </c>
      <c r="AP571" s="262">
        <v>0.23896000000000001</v>
      </c>
      <c r="AQ571" s="262">
        <v>0.27376</v>
      </c>
      <c r="AR571" s="262">
        <v>0.26216</v>
      </c>
      <c r="AS571" s="262">
        <v>0.25056</v>
      </c>
      <c r="AT571" s="262">
        <v>0.21344000000000002</v>
      </c>
      <c r="AU571" s="262">
        <v>0.21576000000000004</v>
      </c>
      <c r="AV571" s="262">
        <v>0.21344000000000002</v>
      </c>
      <c r="AW571" s="262">
        <v>0.21344000000000002</v>
      </c>
      <c r="AX571" s="262">
        <v>0.21576000000000004</v>
      </c>
      <c r="AY571" s="262">
        <v>0.21576000000000004</v>
      </c>
      <c r="AZ571" s="262">
        <v>0.21344000000000002</v>
      </c>
      <c r="BA571" s="262">
        <v>0.21112000000000003</v>
      </c>
      <c r="BB571" s="262">
        <v>0.14848</v>
      </c>
      <c r="BC571" s="262">
        <v>0.16703999999999999</v>
      </c>
      <c r="BD571" s="262">
        <v>0.17864000000000002</v>
      </c>
      <c r="BE571" s="262">
        <v>0.17864000000000002</v>
      </c>
      <c r="BF571" s="262">
        <v>0.23432</v>
      </c>
      <c r="BG571" s="262">
        <v>0.22968000000000002</v>
      </c>
      <c r="BH571" s="262">
        <v>0.22968000000000002</v>
      </c>
      <c r="BI571" s="262">
        <v>0.20184000000000002</v>
      </c>
      <c r="BJ571" s="262">
        <v>0.27144000000000001</v>
      </c>
      <c r="BK571" s="262">
        <v>0.22504000000000002</v>
      </c>
      <c r="BL571" s="262">
        <v>0.22968000000000002</v>
      </c>
      <c r="BM571" s="262">
        <v>0.22504000000000002</v>
      </c>
      <c r="BN571" s="262">
        <v>0.20648000000000002</v>
      </c>
      <c r="BO571" s="262">
        <v>0.20648000000000002</v>
      </c>
      <c r="BP571" s="262">
        <v>0.20648000000000002</v>
      </c>
    </row>
    <row r="572" spans="2:68" x14ac:dyDescent="0.25">
      <c r="B572" s="261"/>
      <c r="C572" s="261" t="s">
        <v>939</v>
      </c>
      <c r="D572" s="255">
        <f t="shared" si="51"/>
        <v>0.17703359649580216</v>
      </c>
      <c r="E572" s="260">
        <f t="shared" si="49"/>
        <v>3394.9732799999983</v>
      </c>
      <c r="F572" s="255">
        <f t="shared" si="52"/>
        <v>0.17890592673059574</v>
      </c>
      <c r="G572" s="260">
        <f t="shared" si="50"/>
        <v>9259329.9097200017</v>
      </c>
      <c r="H572" s="255">
        <f t="shared" si="53"/>
        <v>-6.132678984437373E-2</v>
      </c>
      <c r="I572" s="260">
        <f t="shared" si="54"/>
        <v>98.953455444987569</v>
      </c>
      <c r="J572" s="262">
        <v>0</v>
      </c>
      <c r="K572" s="262">
        <v>0.23541000000000001</v>
      </c>
      <c r="L572" s="262">
        <v>0.23718</v>
      </c>
      <c r="M572" s="262">
        <v>0.20708999999999997</v>
      </c>
      <c r="N572" s="262">
        <v>0.20177999999999996</v>
      </c>
      <c r="O572" s="262">
        <v>0.17523</v>
      </c>
      <c r="P572" s="262">
        <v>0.20177999999999996</v>
      </c>
      <c r="Q572" s="262">
        <v>0.24249000000000001</v>
      </c>
      <c r="R572" s="262">
        <v>0.20708999999999997</v>
      </c>
      <c r="S572" s="262">
        <v>0.17168999999999998</v>
      </c>
      <c r="T572" s="262">
        <v>0.17168999999999998</v>
      </c>
      <c r="U572" s="262">
        <v>0.14513999999999999</v>
      </c>
      <c r="V572" s="262">
        <v>0.17168999999999998</v>
      </c>
      <c r="W572" s="262">
        <v>0.17699999999999999</v>
      </c>
      <c r="X572" s="262">
        <v>0.22478999999999999</v>
      </c>
      <c r="Y572" s="262">
        <v>0.21770999999999999</v>
      </c>
      <c r="Z572" s="262">
        <v>0.22655999999999998</v>
      </c>
      <c r="AA572" s="262">
        <v>0.20000999999999997</v>
      </c>
      <c r="AB572" s="262">
        <v>0.24779999999999996</v>
      </c>
      <c r="AC572" s="262">
        <v>0.20000999999999997</v>
      </c>
      <c r="AD572" s="262">
        <v>0.18584999999999999</v>
      </c>
      <c r="AE572" s="262">
        <v>0.17523</v>
      </c>
      <c r="AF572" s="262">
        <v>0.16637999999999997</v>
      </c>
      <c r="AG572" s="262">
        <v>0.18762000000000001</v>
      </c>
      <c r="AH572" s="262">
        <v>0.18407999999999999</v>
      </c>
      <c r="AI572" s="262">
        <v>0.18407999999999999</v>
      </c>
      <c r="AJ572" s="262">
        <v>0.1416</v>
      </c>
      <c r="AK572" s="262">
        <v>0.16461000000000001</v>
      </c>
      <c r="AL572" s="262">
        <v>0.18231</v>
      </c>
      <c r="AM572" s="262">
        <v>0.14867999999999998</v>
      </c>
      <c r="AN572" s="262">
        <v>9.7350000000000006E-2</v>
      </c>
      <c r="AO572" s="262">
        <v>0.20354999999999998</v>
      </c>
      <c r="AP572" s="262">
        <v>0.19116</v>
      </c>
      <c r="AQ572" s="262">
        <v>0.25664999999999999</v>
      </c>
      <c r="AR572" s="262">
        <v>0.3009</v>
      </c>
      <c r="AS572" s="262">
        <v>0.24072000000000002</v>
      </c>
      <c r="AT572" s="262">
        <v>0.14337</v>
      </c>
      <c r="AU572" s="262">
        <v>0.1416</v>
      </c>
      <c r="AV572" s="262">
        <v>0.13805999999999999</v>
      </c>
      <c r="AW572" s="262">
        <v>0.15221999999999999</v>
      </c>
      <c r="AX572" s="262">
        <v>0.12920999999999999</v>
      </c>
      <c r="AY572" s="262">
        <v>0.18584999999999999</v>
      </c>
      <c r="AZ572" s="262">
        <v>0.17699999999999999</v>
      </c>
      <c r="BA572" s="262">
        <v>0.14337</v>
      </c>
      <c r="BB572" s="262">
        <v>0.10088999999999998</v>
      </c>
      <c r="BC572" s="262">
        <v>0.1416</v>
      </c>
      <c r="BD572" s="262">
        <v>0.1416</v>
      </c>
      <c r="BE572" s="262">
        <v>0.15575999999999998</v>
      </c>
      <c r="BF572" s="262">
        <v>0.18407999999999999</v>
      </c>
      <c r="BG572" s="262">
        <v>0.17523</v>
      </c>
      <c r="BH572" s="262">
        <v>0.16637999999999997</v>
      </c>
      <c r="BI572" s="262">
        <v>0.14690999999999999</v>
      </c>
      <c r="BJ572" s="262">
        <v>0.24425999999999998</v>
      </c>
      <c r="BK572" s="262">
        <v>0.17523</v>
      </c>
      <c r="BL572" s="262">
        <v>0.17523</v>
      </c>
      <c r="BM572" s="262">
        <v>0.16991999999999999</v>
      </c>
      <c r="BN572" s="262">
        <v>0.17345999999999998</v>
      </c>
      <c r="BO572" s="262">
        <v>0.17345999999999998</v>
      </c>
      <c r="BP572" s="262">
        <v>0.17345999999999998</v>
      </c>
    </row>
    <row r="573" spans="2:68" x14ac:dyDescent="0.25">
      <c r="B573" s="261"/>
      <c r="C573" s="261" t="s">
        <v>940</v>
      </c>
      <c r="D573" s="255">
        <f t="shared" si="51"/>
        <v>0.31002376284090316</v>
      </c>
      <c r="E573" s="260">
        <f t="shared" si="49"/>
        <v>5945.3256999999994</v>
      </c>
      <c r="F573" s="255">
        <f t="shared" si="52"/>
        <v>0.31382768345077711</v>
      </c>
      <c r="G573" s="260">
        <f t="shared" si="50"/>
        <v>16242245.905300004</v>
      </c>
      <c r="H573" s="255">
        <f t="shared" si="53"/>
        <v>-4.702302942603365E-4</v>
      </c>
      <c r="I573" s="260">
        <f t="shared" si="54"/>
        <v>98.787895137851805</v>
      </c>
      <c r="J573" s="262">
        <v>0</v>
      </c>
      <c r="K573" s="262">
        <v>0.372</v>
      </c>
      <c r="L573" s="262">
        <v>0.37509999999999999</v>
      </c>
      <c r="M573" s="262">
        <v>0.34410000000000002</v>
      </c>
      <c r="N573" s="262">
        <v>0.33790000000000003</v>
      </c>
      <c r="O573" s="262">
        <v>0.33790000000000003</v>
      </c>
      <c r="P573" s="262">
        <v>0.33790000000000003</v>
      </c>
      <c r="Q573" s="262">
        <v>0.35029999999999994</v>
      </c>
      <c r="R573" s="262">
        <v>0.33790000000000003</v>
      </c>
      <c r="S573" s="262">
        <v>0.37509999999999999</v>
      </c>
      <c r="T573" s="262">
        <v>0.31930000000000003</v>
      </c>
      <c r="U573" s="262">
        <v>0.2666</v>
      </c>
      <c r="V573" s="262">
        <v>0.31309999999999999</v>
      </c>
      <c r="W573" s="262">
        <v>0.38440000000000002</v>
      </c>
      <c r="X573" s="262">
        <v>0.42470000000000002</v>
      </c>
      <c r="Y573" s="262">
        <v>0.3906</v>
      </c>
      <c r="Z573" s="262">
        <v>0.42470000000000002</v>
      </c>
      <c r="AA573" s="262">
        <v>0.36890000000000001</v>
      </c>
      <c r="AB573" s="262">
        <v>0.36890000000000001</v>
      </c>
      <c r="AC573" s="262">
        <v>0.33790000000000003</v>
      </c>
      <c r="AD573" s="262">
        <v>0.31619999999999998</v>
      </c>
      <c r="AE573" s="262">
        <v>0.34720000000000001</v>
      </c>
      <c r="AF573" s="262">
        <v>0.29139999999999999</v>
      </c>
      <c r="AG573" s="262">
        <v>0.34410000000000002</v>
      </c>
      <c r="AH573" s="262">
        <v>0.34100000000000003</v>
      </c>
      <c r="AI573" s="262">
        <v>0.36579999999999996</v>
      </c>
      <c r="AJ573" s="262">
        <v>0.28520000000000001</v>
      </c>
      <c r="AK573" s="262">
        <v>0.31</v>
      </c>
      <c r="AL573" s="262">
        <v>0.36890000000000001</v>
      </c>
      <c r="AM573" s="262">
        <v>0.26039999999999996</v>
      </c>
      <c r="AN573" s="262">
        <v>0.2046</v>
      </c>
      <c r="AO573" s="262">
        <v>0.37509999999999999</v>
      </c>
      <c r="AP573" s="262">
        <v>0.3286</v>
      </c>
      <c r="AQ573" s="262">
        <v>0.37509999999999999</v>
      </c>
      <c r="AR573" s="262">
        <v>0.47739999999999999</v>
      </c>
      <c r="AS573" s="262">
        <v>0.37509999999999999</v>
      </c>
      <c r="AT573" s="262">
        <v>0.30380000000000001</v>
      </c>
      <c r="AU573" s="262">
        <v>0.27900000000000003</v>
      </c>
      <c r="AV573" s="262">
        <v>0.27279999999999999</v>
      </c>
      <c r="AW573" s="262">
        <v>0.25729999999999997</v>
      </c>
      <c r="AX573" s="262">
        <v>0.27589999999999998</v>
      </c>
      <c r="AY573" s="262">
        <v>0.30380000000000001</v>
      </c>
      <c r="AZ573" s="262">
        <v>0.27589999999999998</v>
      </c>
      <c r="BA573" s="262">
        <v>0.27589999999999998</v>
      </c>
      <c r="BB573" s="262">
        <v>0.155</v>
      </c>
      <c r="BC573" s="262">
        <v>0.18909999999999999</v>
      </c>
      <c r="BD573" s="262">
        <v>0.22009999999999999</v>
      </c>
      <c r="BE573" s="262">
        <v>0.2046</v>
      </c>
      <c r="BF573" s="262">
        <v>0.31</v>
      </c>
      <c r="BG573" s="262">
        <v>0.31</v>
      </c>
      <c r="BH573" s="262">
        <v>0.30690000000000001</v>
      </c>
      <c r="BI573" s="262">
        <v>0.248</v>
      </c>
      <c r="BJ573" s="262">
        <v>0.3286</v>
      </c>
      <c r="BK573" s="262">
        <v>0.30690000000000001</v>
      </c>
      <c r="BL573" s="262">
        <v>0.29449999999999998</v>
      </c>
      <c r="BM573" s="262">
        <v>0.2883</v>
      </c>
      <c r="BN573" s="262">
        <v>0.25109999999999999</v>
      </c>
      <c r="BO573" s="262">
        <v>0.25109999999999999</v>
      </c>
      <c r="BP573" s="262">
        <v>0.25109999999999999</v>
      </c>
    </row>
    <row r="574" spans="2:68" x14ac:dyDescent="0.25">
      <c r="B574" s="261"/>
      <c r="C574" s="261" t="s">
        <v>941</v>
      </c>
      <c r="D574" s="255">
        <f t="shared" si="51"/>
        <v>6.1087052197945434E-2</v>
      </c>
      <c r="E574" s="260">
        <f t="shared" si="49"/>
        <v>1171.4663999999996</v>
      </c>
      <c r="F574" s="255">
        <f t="shared" si="52"/>
        <v>5.9972186570264284E-2</v>
      </c>
      <c r="G574" s="260">
        <f t="shared" si="50"/>
        <v>3103878.5075999992</v>
      </c>
      <c r="H574" s="255">
        <f t="shared" si="53"/>
        <v>-7.6152105640609938E-2</v>
      </c>
      <c r="I574" s="260">
        <f t="shared" si="54"/>
        <v>101.85897111884516</v>
      </c>
      <c r="J574" s="262">
        <v>0</v>
      </c>
      <c r="K574" s="262">
        <v>0.28739999999999999</v>
      </c>
      <c r="L574" s="262">
        <v>8.6399999999999991E-2</v>
      </c>
      <c r="M574" s="262">
        <v>5.6399999999999992E-2</v>
      </c>
      <c r="N574" s="262">
        <v>4.5600000000000002E-2</v>
      </c>
      <c r="O574" s="262">
        <v>3.0599999999999999E-2</v>
      </c>
      <c r="P574" s="262">
        <v>5.6399999999999992E-2</v>
      </c>
      <c r="Q574" s="262">
        <v>6.6600000000000006E-2</v>
      </c>
      <c r="R574" s="262">
        <v>5.9399999999999994E-2</v>
      </c>
      <c r="S574" s="262">
        <v>5.16E-2</v>
      </c>
      <c r="T574" s="262">
        <v>6.9599999999999995E-2</v>
      </c>
      <c r="U574" s="262">
        <v>4.8600000000000004E-2</v>
      </c>
      <c r="V574" s="262">
        <v>5.6999999999999995E-2</v>
      </c>
      <c r="W574" s="262">
        <v>7.5600000000000001E-2</v>
      </c>
      <c r="X574" s="262">
        <v>6.1800000000000001E-2</v>
      </c>
      <c r="Y574" s="262">
        <v>7.5600000000000001E-2</v>
      </c>
      <c r="Z574" s="262">
        <v>0.11220000000000001</v>
      </c>
      <c r="AA574" s="262">
        <v>7.4399999999999994E-2</v>
      </c>
      <c r="AB574" s="262">
        <v>7.2599999999999998E-2</v>
      </c>
      <c r="AC574" s="262">
        <v>4.1399999999999992E-2</v>
      </c>
      <c r="AD574" s="262">
        <v>6.1800000000000001E-2</v>
      </c>
      <c r="AE574" s="262">
        <v>6.3E-2</v>
      </c>
      <c r="AF574" s="262">
        <v>6.1800000000000001E-2</v>
      </c>
      <c r="AG574" s="262">
        <v>7.7399999999999997E-2</v>
      </c>
      <c r="AH574" s="262">
        <v>7.9200000000000007E-2</v>
      </c>
      <c r="AI574" s="262">
        <v>7.0799999999999988E-2</v>
      </c>
      <c r="AJ574" s="262">
        <v>3.9600000000000003E-2</v>
      </c>
      <c r="AK574" s="262">
        <v>7.6200000000000004E-2</v>
      </c>
      <c r="AL574" s="262">
        <v>6.2399999999999997E-2</v>
      </c>
      <c r="AM574" s="262">
        <v>6.1800000000000001E-2</v>
      </c>
      <c r="AN574" s="262">
        <v>2.3400000000000001E-2</v>
      </c>
      <c r="AO574" s="262">
        <v>6.6600000000000006E-2</v>
      </c>
      <c r="AP574" s="262">
        <v>4.9199999999999994E-2</v>
      </c>
      <c r="AQ574" s="262">
        <v>7.0199999999999999E-2</v>
      </c>
      <c r="AR574" s="262">
        <v>5.8199999999999995E-2</v>
      </c>
      <c r="AS574" s="262">
        <v>5.3399999999999996E-2</v>
      </c>
      <c r="AT574" s="262">
        <v>5.0399999999999993E-2</v>
      </c>
      <c r="AU574" s="262">
        <v>4.9799999999999997E-2</v>
      </c>
      <c r="AV574" s="262">
        <v>4.02E-2</v>
      </c>
      <c r="AW574" s="262">
        <v>7.7399999999999997E-2</v>
      </c>
      <c r="AX574" s="262">
        <v>0.06</v>
      </c>
      <c r="AY574" s="262">
        <v>6.9599999999999995E-2</v>
      </c>
      <c r="AZ574" s="262">
        <v>7.0799999999999988E-2</v>
      </c>
      <c r="BA574" s="262">
        <v>5.4600000000000003E-2</v>
      </c>
      <c r="BB574" s="262">
        <v>3.5399999999999994E-2</v>
      </c>
      <c r="BC574" s="262">
        <v>4.4999999999999998E-2</v>
      </c>
      <c r="BD574" s="262">
        <v>4.4999999999999998E-2</v>
      </c>
      <c r="BE574" s="262">
        <v>4.4999999999999998E-2</v>
      </c>
      <c r="BF574" s="262">
        <v>4.8000000000000001E-2</v>
      </c>
      <c r="BG574" s="262">
        <v>5.8799999999999998E-2</v>
      </c>
      <c r="BH574" s="262">
        <v>5.9399999999999994E-2</v>
      </c>
      <c r="BI574" s="262">
        <v>6.4799999999999996E-2</v>
      </c>
      <c r="BJ574" s="262">
        <v>9.2399999999999996E-2</v>
      </c>
      <c r="BK574" s="262">
        <v>6.4799999999999996E-2</v>
      </c>
      <c r="BL574" s="262">
        <v>7.7399999999999997E-2</v>
      </c>
      <c r="BM574" s="262">
        <v>5.6999999999999995E-2</v>
      </c>
      <c r="BN574" s="262">
        <v>4.0800000000000003E-2</v>
      </c>
      <c r="BO574" s="262">
        <v>5.5800000000000002E-2</v>
      </c>
      <c r="BP574" s="262">
        <v>6.6600000000000006E-2</v>
      </c>
    </row>
    <row r="575" spans="2:68" x14ac:dyDescent="0.25">
      <c r="B575" s="261"/>
      <c r="C575" s="261" t="s">
        <v>942</v>
      </c>
      <c r="D575" s="255">
        <f t="shared" si="51"/>
        <v>0.38608166710121494</v>
      </c>
      <c r="E575" s="260">
        <f t="shared" si="49"/>
        <v>7403.8881299999994</v>
      </c>
      <c r="F575" s="255">
        <f t="shared" si="52"/>
        <v>0.39980007584189453</v>
      </c>
      <c r="G575" s="260">
        <f t="shared" si="50"/>
        <v>20691772.865220003</v>
      </c>
      <c r="H575" s="255">
        <f t="shared" si="53"/>
        <v>-0.10610217092047869</v>
      </c>
      <c r="I575" s="260">
        <f t="shared" si="54"/>
        <v>96.56868280682751</v>
      </c>
      <c r="J575" s="262">
        <v>0</v>
      </c>
      <c r="K575" s="262">
        <v>0.49125000000000002</v>
      </c>
      <c r="L575" s="262">
        <v>0.49125000000000002</v>
      </c>
      <c r="M575" s="262">
        <v>0.48732000000000003</v>
      </c>
      <c r="N575" s="262">
        <v>0.47946</v>
      </c>
      <c r="O575" s="262">
        <v>0.47946</v>
      </c>
      <c r="P575" s="262">
        <v>0.47553000000000001</v>
      </c>
      <c r="Q575" s="262">
        <v>0.47946</v>
      </c>
      <c r="R575" s="262">
        <v>0.51876</v>
      </c>
      <c r="S575" s="262">
        <v>0.42051000000000005</v>
      </c>
      <c r="T575" s="262">
        <v>0.40872000000000003</v>
      </c>
      <c r="U575" s="262">
        <v>0.36549000000000004</v>
      </c>
      <c r="V575" s="262">
        <v>0.40872000000000003</v>
      </c>
      <c r="W575" s="262">
        <v>0.65630999999999995</v>
      </c>
      <c r="X575" s="262">
        <v>0.58164000000000005</v>
      </c>
      <c r="Y575" s="262">
        <v>0.52662000000000009</v>
      </c>
      <c r="Z575" s="262">
        <v>0.57771000000000006</v>
      </c>
      <c r="AA575" s="262">
        <v>0.47160000000000002</v>
      </c>
      <c r="AB575" s="262">
        <v>0.48338999999999999</v>
      </c>
      <c r="AC575" s="262">
        <v>0.48338999999999999</v>
      </c>
      <c r="AD575" s="262">
        <v>0.40086000000000005</v>
      </c>
      <c r="AE575" s="262">
        <v>0.43230000000000007</v>
      </c>
      <c r="AF575" s="262">
        <v>0.39300000000000002</v>
      </c>
      <c r="AG575" s="262">
        <v>0.42837000000000003</v>
      </c>
      <c r="AH575" s="262">
        <v>0.36941999999999997</v>
      </c>
      <c r="AI575" s="262">
        <v>0.42444000000000004</v>
      </c>
      <c r="AJ575" s="262">
        <v>0.40086000000000005</v>
      </c>
      <c r="AK575" s="262">
        <v>0.40086000000000005</v>
      </c>
      <c r="AL575" s="262">
        <v>0.40086000000000005</v>
      </c>
      <c r="AM575" s="262">
        <v>0.34977000000000003</v>
      </c>
      <c r="AN575" s="262">
        <v>0.27903</v>
      </c>
      <c r="AO575" s="262">
        <v>0.43230000000000007</v>
      </c>
      <c r="AP575" s="262">
        <v>0.41658000000000006</v>
      </c>
      <c r="AQ575" s="262">
        <v>0.49518000000000001</v>
      </c>
      <c r="AR575" s="262">
        <v>0.46373999999999999</v>
      </c>
      <c r="AS575" s="262">
        <v>0.46373999999999999</v>
      </c>
      <c r="AT575" s="262">
        <v>0.34190999999999999</v>
      </c>
      <c r="AU575" s="262">
        <v>0.34190999999999999</v>
      </c>
      <c r="AV575" s="262">
        <v>0.36941999999999997</v>
      </c>
      <c r="AW575" s="262">
        <v>0.30654000000000003</v>
      </c>
      <c r="AX575" s="262">
        <v>0.33012000000000002</v>
      </c>
      <c r="AY575" s="262">
        <v>0.34584000000000004</v>
      </c>
      <c r="AZ575" s="262">
        <v>0.33012000000000002</v>
      </c>
      <c r="BA575" s="262">
        <v>0.30654000000000003</v>
      </c>
      <c r="BB575" s="262">
        <v>0.20043000000000002</v>
      </c>
      <c r="BC575" s="262">
        <v>0.25152000000000002</v>
      </c>
      <c r="BD575" s="262">
        <v>0.25938</v>
      </c>
      <c r="BE575" s="262">
        <v>0.25545000000000001</v>
      </c>
      <c r="BF575" s="262">
        <v>0.44408999999999998</v>
      </c>
      <c r="BG575" s="262">
        <v>0.37335000000000002</v>
      </c>
      <c r="BH575" s="262">
        <v>0.34584000000000004</v>
      </c>
      <c r="BI575" s="262">
        <v>0.29868</v>
      </c>
      <c r="BJ575" s="262">
        <v>0.38907000000000003</v>
      </c>
      <c r="BK575" s="262">
        <v>0.44408999999999998</v>
      </c>
      <c r="BL575" s="262">
        <v>0.34584000000000004</v>
      </c>
      <c r="BM575" s="262">
        <v>0.32618999999999998</v>
      </c>
      <c r="BN575" s="262">
        <v>0.29868</v>
      </c>
      <c r="BO575" s="262">
        <v>0.28295999999999999</v>
      </c>
      <c r="BP575" s="262">
        <v>0.29868</v>
      </c>
    </row>
    <row r="576" spans="2:68" x14ac:dyDescent="0.25">
      <c r="B576" s="261"/>
      <c r="C576" s="261" t="s">
        <v>943</v>
      </c>
      <c r="D576" s="255">
        <f t="shared" si="51"/>
        <v>0.14828842519685037</v>
      </c>
      <c r="E576" s="260">
        <f t="shared" si="49"/>
        <v>2843.7271299999998</v>
      </c>
      <c r="F576" s="255">
        <f t="shared" si="52"/>
        <v>0.15251991316328956</v>
      </c>
      <c r="G576" s="260">
        <f t="shared" si="50"/>
        <v>7893713.8617400005</v>
      </c>
      <c r="H576" s="255">
        <f t="shared" si="53"/>
        <v>-9.3888564534784127E-2</v>
      </c>
      <c r="I576" s="260">
        <f t="shared" si="54"/>
        <v>97.225616066336912</v>
      </c>
      <c r="J576" s="262">
        <v>0</v>
      </c>
      <c r="K576" s="262">
        <v>0.22499</v>
      </c>
      <c r="L576" s="262">
        <v>0.22649999999999998</v>
      </c>
      <c r="M576" s="262">
        <v>0.16912000000000002</v>
      </c>
      <c r="N576" s="262">
        <v>0.17364999999999997</v>
      </c>
      <c r="O576" s="262">
        <v>0.15251000000000001</v>
      </c>
      <c r="P576" s="262">
        <v>0.13741</v>
      </c>
      <c r="Q576" s="262">
        <v>0.18723999999999999</v>
      </c>
      <c r="R576" s="262">
        <v>0.16761000000000001</v>
      </c>
      <c r="S576" s="262">
        <v>0.14646999999999999</v>
      </c>
      <c r="T576" s="262">
        <v>0.14344999999999999</v>
      </c>
      <c r="U576" s="262">
        <v>0.11929000000000001</v>
      </c>
      <c r="V576" s="262">
        <v>0.14344999999999999</v>
      </c>
      <c r="W576" s="262">
        <v>0.13439000000000001</v>
      </c>
      <c r="X576" s="262">
        <v>0.22045999999999999</v>
      </c>
      <c r="Y576" s="262">
        <v>0.19932</v>
      </c>
      <c r="Z576" s="262">
        <v>0.23102999999999999</v>
      </c>
      <c r="AA576" s="262">
        <v>0.18421999999999999</v>
      </c>
      <c r="AB576" s="262">
        <v>0.20233999999999999</v>
      </c>
      <c r="AC576" s="262">
        <v>0.17213999999999999</v>
      </c>
      <c r="AD576" s="262">
        <v>0.14495999999999998</v>
      </c>
      <c r="AE576" s="262">
        <v>0.1963</v>
      </c>
      <c r="AF576" s="262">
        <v>0.14948999999999998</v>
      </c>
      <c r="AG576" s="262">
        <v>0.17666999999999999</v>
      </c>
      <c r="AH576" s="262">
        <v>0.17666999999999999</v>
      </c>
      <c r="AI576" s="262">
        <v>0.17666999999999999</v>
      </c>
      <c r="AJ576" s="262">
        <v>0.12683999999999998</v>
      </c>
      <c r="AK576" s="262">
        <v>0.16308</v>
      </c>
      <c r="AL576" s="262">
        <v>0.14646999999999999</v>
      </c>
      <c r="AM576" s="262">
        <v>0.13741</v>
      </c>
      <c r="AN576" s="262">
        <v>6.341999999999999E-2</v>
      </c>
      <c r="AO576" s="262">
        <v>0.19478999999999999</v>
      </c>
      <c r="AP576" s="262">
        <v>0.14043</v>
      </c>
      <c r="AQ576" s="262">
        <v>0.17817999999999998</v>
      </c>
      <c r="AR576" s="262">
        <v>0.17817999999999998</v>
      </c>
      <c r="AS576" s="262">
        <v>0.17817999999999998</v>
      </c>
      <c r="AT576" s="262">
        <v>0.1661</v>
      </c>
      <c r="AU576" s="262">
        <v>0.14646999999999999</v>
      </c>
      <c r="AV576" s="262">
        <v>0.1208</v>
      </c>
      <c r="AW576" s="262">
        <v>0.22347999999999998</v>
      </c>
      <c r="AX576" s="262">
        <v>9.8150000000000001E-2</v>
      </c>
      <c r="AY576" s="262">
        <v>0.15401999999999999</v>
      </c>
      <c r="AZ576" s="262">
        <v>0.12231</v>
      </c>
      <c r="BA576" s="262">
        <v>0.10268000000000001</v>
      </c>
      <c r="BB576" s="262">
        <v>7.399E-2</v>
      </c>
      <c r="BC576" s="262">
        <v>9.2109999999999997E-2</v>
      </c>
      <c r="BD576" s="262">
        <v>9.2109999999999997E-2</v>
      </c>
      <c r="BE576" s="262">
        <v>9.2109999999999997E-2</v>
      </c>
      <c r="BF576" s="262">
        <v>0.16459000000000001</v>
      </c>
      <c r="BG576" s="262">
        <v>0.16459000000000001</v>
      </c>
      <c r="BH576" s="262">
        <v>0.1661</v>
      </c>
      <c r="BI576" s="262">
        <v>0.13136999999999999</v>
      </c>
      <c r="BJ576" s="262">
        <v>0.16459000000000001</v>
      </c>
      <c r="BK576" s="262">
        <v>0.14043</v>
      </c>
      <c r="BL576" s="262">
        <v>0.14043</v>
      </c>
      <c r="BM576" s="262">
        <v>0.11929000000000001</v>
      </c>
      <c r="BN576" s="262">
        <v>0.11022999999999999</v>
      </c>
      <c r="BO576" s="262">
        <v>0.14798</v>
      </c>
      <c r="BP576" s="262">
        <v>0.14948999999999998</v>
      </c>
    </row>
    <row r="577" spans="2:68" x14ac:dyDescent="0.25">
      <c r="B577" s="261"/>
      <c r="C577" s="261" t="s">
        <v>944</v>
      </c>
      <c r="D577" s="255">
        <f t="shared" si="51"/>
        <v>0.2924588585284455</v>
      </c>
      <c r="E577" s="260">
        <f t="shared" si="49"/>
        <v>5608.4835299999995</v>
      </c>
      <c r="F577" s="255">
        <f t="shared" si="52"/>
        <v>0.30723221485838165</v>
      </c>
      <c r="G577" s="260">
        <f t="shared" si="50"/>
        <v>15900895.449659999</v>
      </c>
      <c r="H577" s="255">
        <f t="shared" si="53"/>
        <v>-0.20320465230145301</v>
      </c>
      <c r="I577" s="260">
        <f t="shared" si="54"/>
        <v>95.191468988124868</v>
      </c>
      <c r="J577" s="262">
        <v>0</v>
      </c>
      <c r="K577" s="262">
        <v>0.59500999999999993</v>
      </c>
      <c r="L577" s="262">
        <v>0.52025999999999994</v>
      </c>
      <c r="M577" s="262">
        <v>0.36776999999999999</v>
      </c>
      <c r="N577" s="262">
        <v>0.38571</v>
      </c>
      <c r="O577" s="262">
        <v>0.39767000000000002</v>
      </c>
      <c r="P577" s="262">
        <v>0.38571</v>
      </c>
      <c r="Q577" s="262">
        <v>0.38571</v>
      </c>
      <c r="R577" s="262">
        <v>0.39467999999999998</v>
      </c>
      <c r="S577" s="262">
        <v>0.34384999999999993</v>
      </c>
      <c r="T577" s="262">
        <v>0.32591000000000003</v>
      </c>
      <c r="U577" s="262">
        <v>0.28105999999999998</v>
      </c>
      <c r="V577" s="262">
        <v>0.35580999999999996</v>
      </c>
      <c r="W577" s="262">
        <v>0.46045999999999998</v>
      </c>
      <c r="X577" s="262">
        <v>0.51727000000000001</v>
      </c>
      <c r="Y577" s="262">
        <v>0.47839999999999999</v>
      </c>
      <c r="Z577" s="262">
        <v>0.45448</v>
      </c>
      <c r="AA577" s="262">
        <v>0.40066000000000002</v>
      </c>
      <c r="AB577" s="262">
        <v>0.40664</v>
      </c>
      <c r="AC577" s="262">
        <v>0.40664</v>
      </c>
      <c r="AD577" s="262">
        <v>0.27507999999999999</v>
      </c>
      <c r="AE577" s="262">
        <v>0.29899999999999999</v>
      </c>
      <c r="AF577" s="262">
        <v>0.25414999999999999</v>
      </c>
      <c r="AG577" s="262">
        <v>0.31992999999999999</v>
      </c>
      <c r="AH577" s="262">
        <v>0.31992999999999999</v>
      </c>
      <c r="AI577" s="262">
        <v>0.31992999999999999</v>
      </c>
      <c r="AJ577" s="262">
        <v>0.28105999999999998</v>
      </c>
      <c r="AK577" s="262">
        <v>0.31992999999999999</v>
      </c>
      <c r="AL577" s="262">
        <v>0.32291999999999998</v>
      </c>
      <c r="AM577" s="262">
        <v>0.25713999999999998</v>
      </c>
      <c r="AN577" s="262">
        <v>0.23022999999999999</v>
      </c>
      <c r="AO577" s="262">
        <v>0.34085999999999994</v>
      </c>
      <c r="AP577" s="262">
        <v>0.32591000000000003</v>
      </c>
      <c r="AQ577" s="262">
        <v>0.41261999999999993</v>
      </c>
      <c r="AR577" s="262">
        <v>0.36477999999999999</v>
      </c>
      <c r="AS577" s="262">
        <v>0.43952999999999998</v>
      </c>
      <c r="AT577" s="262">
        <v>0.28105999999999998</v>
      </c>
      <c r="AU577" s="262">
        <v>0.26311999999999997</v>
      </c>
      <c r="AV577" s="262">
        <v>0.26311999999999997</v>
      </c>
      <c r="AW577" s="262">
        <v>0.26311999999999997</v>
      </c>
      <c r="AX577" s="262">
        <v>0.22425</v>
      </c>
      <c r="AY577" s="262">
        <v>0.22724</v>
      </c>
      <c r="AZ577" s="262">
        <v>0.23621</v>
      </c>
      <c r="BA577" s="262">
        <v>0.21527999999999997</v>
      </c>
      <c r="BB577" s="262">
        <v>0.16145999999999999</v>
      </c>
      <c r="BC577" s="262">
        <v>0.16744000000000001</v>
      </c>
      <c r="BD577" s="262">
        <v>0.15847</v>
      </c>
      <c r="BE577" s="262">
        <v>0.17042999999999997</v>
      </c>
      <c r="BF577" s="262">
        <v>0.27507999999999999</v>
      </c>
      <c r="BG577" s="262">
        <v>0.31694</v>
      </c>
      <c r="BH577" s="262">
        <v>0.27806999999999998</v>
      </c>
      <c r="BI577" s="262">
        <v>0.19136</v>
      </c>
      <c r="BJ577" s="262">
        <v>0.34683999999999998</v>
      </c>
      <c r="BK577" s="262">
        <v>0.27507999999999999</v>
      </c>
      <c r="BL577" s="262">
        <v>0.24816999999999997</v>
      </c>
      <c r="BM577" s="262">
        <v>0.21527999999999997</v>
      </c>
      <c r="BN577" s="262">
        <v>0.19434999999999999</v>
      </c>
      <c r="BO577" s="262">
        <v>0.19733999999999999</v>
      </c>
      <c r="BP577" s="262">
        <v>0.19434999999999999</v>
      </c>
    </row>
    <row r="578" spans="2:68" x14ac:dyDescent="0.25">
      <c r="B578" s="261"/>
      <c r="C578" s="261" t="s">
        <v>945</v>
      </c>
      <c r="D578" s="255">
        <f t="shared" si="51"/>
        <v>0.24687063670021378</v>
      </c>
      <c r="E578" s="260">
        <f t="shared" si="49"/>
        <v>4734.2381999999998</v>
      </c>
      <c r="F578" s="255">
        <f t="shared" si="52"/>
        <v>0.26414447457458468</v>
      </c>
      <c r="G578" s="260">
        <f t="shared" si="50"/>
        <v>13670876.524950001</v>
      </c>
      <c r="H578" s="255">
        <f t="shared" si="53"/>
        <v>-0.28850979999484971</v>
      </c>
      <c r="I578" s="260">
        <f t="shared" si="54"/>
        <v>93.460458371430605</v>
      </c>
      <c r="J578" s="262">
        <v>0</v>
      </c>
      <c r="K578" s="262">
        <v>0.5202</v>
      </c>
      <c r="L578" s="262">
        <v>0.48704999999999998</v>
      </c>
      <c r="M578" s="262">
        <v>0.33405000000000001</v>
      </c>
      <c r="N578" s="262">
        <v>0.37230000000000002</v>
      </c>
      <c r="O578" s="262">
        <v>0.29069999999999996</v>
      </c>
      <c r="P578" s="262">
        <v>0.34935000000000005</v>
      </c>
      <c r="Q578" s="262">
        <v>0.43095</v>
      </c>
      <c r="R578" s="262">
        <v>0.37230000000000002</v>
      </c>
      <c r="S578" s="262">
        <v>0.27030000000000004</v>
      </c>
      <c r="T578" s="262">
        <v>0.27030000000000004</v>
      </c>
      <c r="U578" s="262">
        <v>0.21165</v>
      </c>
      <c r="V578" s="262">
        <v>0.34680000000000005</v>
      </c>
      <c r="W578" s="262">
        <v>0.4335</v>
      </c>
      <c r="X578" s="262">
        <v>0.56355</v>
      </c>
      <c r="Y578" s="262">
        <v>0.54315000000000002</v>
      </c>
      <c r="Z578" s="262">
        <v>0.49980000000000002</v>
      </c>
      <c r="AA578" s="262">
        <v>0.33915000000000001</v>
      </c>
      <c r="AB578" s="262">
        <v>0.38505</v>
      </c>
      <c r="AC578" s="262">
        <v>0.38505</v>
      </c>
      <c r="AD578" s="262">
        <v>0.21675</v>
      </c>
      <c r="AE578" s="262">
        <v>0.21675</v>
      </c>
      <c r="AF578" s="262">
        <v>0.21165</v>
      </c>
      <c r="AG578" s="262">
        <v>0.2601</v>
      </c>
      <c r="AH578" s="262">
        <v>0.32895000000000002</v>
      </c>
      <c r="AI578" s="262">
        <v>0.28560000000000002</v>
      </c>
      <c r="AJ578" s="262">
        <v>0.23205000000000001</v>
      </c>
      <c r="AK578" s="262">
        <v>0.30599999999999999</v>
      </c>
      <c r="AL578" s="262">
        <v>0.25245000000000001</v>
      </c>
      <c r="AM578" s="262">
        <v>0.23205000000000001</v>
      </c>
      <c r="AN578" s="262">
        <v>0.23205000000000001</v>
      </c>
      <c r="AO578" s="262">
        <v>0.31874999999999998</v>
      </c>
      <c r="AP578" s="262">
        <v>0.24990000000000001</v>
      </c>
      <c r="AQ578" s="262">
        <v>0.37995000000000001</v>
      </c>
      <c r="AR578" s="262">
        <v>0.37995000000000001</v>
      </c>
      <c r="AS578" s="262">
        <v>0.3876</v>
      </c>
      <c r="AT578" s="262">
        <v>0.255</v>
      </c>
      <c r="AU578" s="262">
        <v>0.19635</v>
      </c>
      <c r="AV578" s="262">
        <v>0.1938</v>
      </c>
      <c r="AW578" s="262">
        <v>0.19635</v>
      </c>
      <c r="AX578" s="262">
        <v>0.14025000000000001</v>
      </c>
      <c r="AY578" s="262">
        <v>0.17340000000000003</v>
      </c>
      <c r="AZ578" s="262">
        <v>0.17595</v>
      </c>
      <c r="BA578" s="262">
        <v>0.17340000000000003</v>
      </c>
      <c r="BB578" s="262">
        <v>0.13770000000000002</v>
      </c>
      <c r="BC578" s="262">
        <v>0.1479</v>
      </c>
      <c r="BD578" s="262">
        <v>0.1479</v>
      </c>
      <c r="BE578" s="262">
        <v>0.1479</v>
      </c>
      <c r="BF578" s="262">
        <v>0.23715000000000003</v>
      </c>
      <c r="BG578" s="262">
        <v>0.2142</v>
      </c>
      <c r="BH578" s="262">
        <v>0.18359999999999999</v>
      </c>
      <c r="BI578" s="262">
        <v>0.14280000000000001</v>
      </c>
      <c r="BJ578" s="262">
        <v>0.31364999999999998</v>
      </c>
      <c r="BK578" s="262">
        <v>0.35444999999999999</v>
      </c>
      <c r="BL578" s="262">
        <v>0.21675</v>
      </c>
      <c r="BM578" s="262">
        <v>0.12495000000000001</v>
      </c>
      <c r="BN578" s="262">
        <v>0.16320000000000001</v>
      </c>
      <c r="BO578" s="262">
        <v>0.14280000000000001</v>
      </c>
      <c r="BP578" s="262">
        <v>0.16575000000000001</v>
      </c>
    </row>
    <row r="579" spans="2:68" x14ac:dyDescent="0.25">
      <c r="B579" s="261"/>
      <c r="C579" s="261" t="s">
        <v>948</v>
      </c>
      <c r="D579" s="255">
        <f t="shared" si="51"/>
        <v>0.14750583198623354</v>
      </c>
      <c r="E579" s="260">
        <f t="shared" si="49"/>
        <v>2828.7193400000006</v>
      </c>
      <c r="F579" s="255">
        <f t="shared" si="52"/>
        <v>0.14734768897678119</v>
      </c>
      <c r="G579" s="260">
        <f t="shared" si="50"/>
        <v>7626023.8473000033</v>
      </c>
      <c r="H579" s="255">
        <f t="shared" si="53"/>
        <v>-4.9865646951296416E-2</v>
      </c>
      <c r="I579" s="260">
        <f t="shared" si="54"/>
        <v>100.10732642673294</v>
      </c>
      <c r="J579" s="262">
        <v>0</v>
      </c>
      <c r="K579" s="262">
        <v>0.44821999999999995</v>
      </c>
      <c r="L579" s="262">
        <v>0.16935999999999998</v>
      </c>
      <c r="M579" s="262">
        <v>0.13869999999999999</v>
      </c>
      <c r="N579" s="262">
        <v>0.16935999999999998</v>
      </c>
      <c r="O579" s="262">
        <v>0.15767999999999999</v>
      </c>
      <c r="P579" s="262">
        <v>0.15767999999999999</v>
      </c>
      <c r="Q579" s="262">
        <v>0.17081999999999997</v>
      </c>
      <c r="R579" s="262">
        <v>0.16206000000000001</v>
      </c>
      <c r="S579" s="262">
        <v>0.13869999999999999</v>
      </c>
      <c r="T579" s="262">
        <v>0.14162</v>
      </c>
      <c r="U579" s="262">
        <v>0.12117999999999998</v>
      </c>
      <c r="V579" s="262">
        <v>0.12409999999999999</v>
      </c>
      <c r="W579" s="262">
        <v>0.15329999999999999</v>
      </c>
      <c r="X579" s="262">
        <v>0.18395999999999998</v>
      </c>
      <c r="Y579" s="262">
        <v>0.13869999999999999</v>
      </c>
      <c r="Z579" s="262">
        <v>0.17227999999999999</v>
      </c>
      <c r="AA579" s="262">
        <v>0.17519999999999999</v>
      </c>
      <c r="AB579" s="262">
        <v>0.1825</v>
      </c>
      <c r="AC579" s="262">
        <v>0.17519999999999999</v>
      </c>
      <c r="AD579" s="262">
        <v>0.13869999999999999</v>
      </c>
      <c r="AE579" s="262">
        <v>0.13286000000000001</v>
      </c>
      <c r="AF579" s="262">
        <v>0.13869999999999999</v>
      </c>
      <c r="AG579" s="262">
        <v>0.16059999999999999</v>
      </c>
      <c r="AH579" s="262">
        <v>0.16059999999999999</v>
      </c>
      <c r="AI579" s="262">
        <v>0.16643999999999998</v>
      </c>
      <c r="AJ579" s="262">
        <v>0.12117999999999998</v>
      </c>
      <c r="AK579" s="262">
        <v>0.15476000000000001</v>
      </c>
      <c r="AL579" s="262">
        <v>0.14015999999999998</v>
      </c>
      <c r="AM579" s="262">
        <v>0.13723999999999997</v>
      </c>
      <c r="AN579" s="262">
        <v>0.12847999999999998</v>
      </c>
      <c r="AO579" s="262">
        <v>0.16643999999999998</v>
      </c>
      <c r="AP579" s="262">
        <v>0.17373999999999998</v>
      </c>
      <c r="AQ579" s="262">
        <v>0.1898</v>
      </c>
      <c r="AR579" s="262">
        <v>0.12263999999999999</v>
      </c>
      <c r="AS579" s="262">
        <v>0.18687999999999999</v>
      </c>
      <c r="AT579" s="262">
        <v>0.17227999999999999</v>
      </c>
      <c r="AU579" s="262">
        <v>0.13869999999999999</v>
      </c>
      <c r="AV579" s="262">
        <v>0.13869999999999999</v>
      </c>
      <c r="AW579" s="262">
        <v>0.13869999999999999</v>
      </c>
      <c r="AX579" s="262">
        <v>0.10219999999999999</v>
      </c>
      <c r="AY579" s="262">
        <v>0.15037999999999999</v>
      </c>
      <c r="AZ579" s="262">
        <v>0.14162</v>
      </c>
      <c r="BA579" s="262">
        <v>0.13431999999999999</v>
      </c>
      <c r="BB579" s="262">
        <v>8.3219999999999988E-2</v>
      </c>
      <c r="BC579" s="262">
        <v>0.10949999999999999</v>
      </c>
      <c r="BD579" s="262">
        <v>0.10949999999999999</v>
      </c>
      <c r="BE579" s="262">
        <v>0.11241999999999999</v>
      </c>
      <c r="BF579" s="262">
        <v>0.15476000000000001</v>
      </c>
      <c r="BG579" s="262">
        <v>0.13431999999999999</v>
      </c>
      <c r="BH579" s="262">
        <v>0.14162</v>
      </c>
      <c r="BI579" s="262">
        <v>0.15329999999999999</v>
      </c>
      <c r="BJ579" s="262">
        <v>0.21607999999999999</v>
      </c>
      <c r="BK579" s="262">
        <v>0.13869999999999999</v>
      </c>
      <c r="BL579" s="262">
        <v>0.15914</v>
      </c>
      <c r="BM579" s="262">
        <v>0.15914</v>
      </c>
      <c r="BN579" s="262">
        <v>0.11388</v>
      </c>
      <c r="BO579" s="262">
        <v>0.11388</v>
      </c>
      <c r="BP579" s="262">
        <v>0.11095999999999999</v>
      </c>
    </row>
    <row r="580" spans="2:68" x14ac:dyDescent="0.25">
      <c r="B580" s="261" t="s">
        <v>949</v>
      </c>
      <c r="C580" s="261" t="s">
        <v>950</v>
      </c>
      <c r="D580" s="255">
        <f t="shared" si="51"/>
        <v>9.7926166762267296E-3</v>
      </c>
      <c r="E580" s="260">
        <f t="shared" si="49"/>
        <v>187.79301000000001</v>
      </c>
      <c r="F580" s="255">
        <f t="shared" si="52"/>
        <v>8.6729094434772839E-3</v>
      </c>
      <c r="G580" s="260">
        <f t="shared" si="50"/>
        <v>448869.03011999989</v>
      </c>
      <c r="H580" s="255">
        <f t="shared" si="53"/>
        <v>0.28009310490076966</v>
      </c>
      <c r="I580" s="260">
        <f t="shared" si="54"/>
        <v>112.91039921547382</v>
      </c>
      <c r="J580" s="262">
        <v>0</v>
      </c>
      <c r="K580" s="262">
        <v>5.6699999999999997E-3</v>
      </c>
      <c r="L580" s="262">
        <v>5.6699999999999997E-3</v>
      </c>
      <c r="M580" s="262">
        <v>5.3099999999999996E-3</v>
      </c>
      <c r="N580" s="262">
        <v>6.5699999999999995E-3</v>
      </c>
      <c r="O580" s="262">
        <v>2.6999999999999997E-3</v>
      </c>
      <c r="P580" s="262">
        <v>6.5699999999999995E-3</v>
      </c>
      <c r="Q580" s="262">
        <v>1.3949999999999999E-2</v>
      </c>
      <c r="R580" s="262">
        <v>6.5699999999999995E-3</v>
      </c>
      <c r="S580" s="262">
        <v>2.8799999999999997E-3</v>
      </c>
      <c r="T580" s="262">
        <v>9.8099999999999993E-3</v>
      </c>
      <c r="U580" s="262">
        <v>6.5699999999999995E-3</v>
      </c>
      <c r="V580" s="262">
        <v>4.4999999999999997E-3</v>
      </c>
      <c r="W580" s="262">
        <v>4.8599999999999997E-3</v>
      </c>
      <c r="X580" s="262">
        <v>4.2299999999999994E-3</v>
      </c>
      <c r="Y580" s="262">
        <v>4.8599999999999997E-3</v>
      </c>
      <c r="Z580" s="262">
        <v>4.8599999999999997E-3</v>
      </c>
      <c r="AA580" s="262">
        <v>8.7299999999999999E-3</v>
      </c>
      <c r="AB580" s="262">
        <v>1.188E-2</v>
      </c>
      <c r="AC580" s="262">
        <v>3.4199999999999999E-3</v>
      </c>
      <c r="AD580" s="262">
        <v>3.96E-3</v>
      </c>
      <c r="AE580" s="262">
        <v>3.5099999999999997E-3</v>
      </c>
      <c r="AF580" s="262">
        <v>6.8399999999999997E-3</v>
      </c>
      <c r="AG580" s="262">
        <v>8.7299999999999999E-3</v>
      </c>
      <c r="AH580" s="262">
        <v>3.8699999999999997E-3</v>
      </c>
      <c r="AI580" s="262">
        <v>1.0439999999999998E-2</v>
      </c>
      <c r="AJ580" s="262">
        <v>1.0799999999999999E-2</v>
      </c>
      <c r="AK580" s="262">
        <v>2.3849999999999996E-2</v>
      </c>
      <c r="AL580" s="262">
        <v>1.17E-2</v>
      </c>
      <c r="AM580" s="262">
        <v>2.4299999999999999E-3</v>
      </c>
      <c r="AN580" s="262">
        <v>2.4299999999999999E-3</v>
      </c>
      <c r="AO580" s="262">
        <v>1.0709999999999999E-2</v>
      </c>
      <c r="AP580" s="262">
        <v>9.1799999999999989E-3</v>
      </c>
      <c r="AQ580" s="262">
        <v>1.7639999999999999E-2</v>
      </c>
      <c r="AR580" s="262">
        <v>1.593E-2</v>
      </c>
      <c r="AS580" s="262">
        <v>1.593E-2</v>
      </c>
      <c r="AT580" s="262">
        <v>4.9500000000000004E-3</v>
      </c>
      <c r="AU580" s="262">
        <v>3.6899999999999997E-3</v>
      </c>
      <c r="AV580" s="262">
        <v>4.9500000000000004E-3</v>
      </c>
      <c r="AW580" s="262">
        <v>4.9500000000000004E-3</v>
      </c>
      <c r="AX580" s="262">
        <v>8.5499999999999986E-3</v>
      </c>
      <c r="AY580" s="262">
        <v>7.6499999999999988E-3</v>
      </c>
      <c r="AZ580" s="262">
        <v>8.5499999999999986E-3</v>
      </c>
      <c r="BA580" s="262">
        <v>8.5499999999999986E-3</v>
      </c>
      <c r="BB580" s="262">
        <v>8.5499999999999986E-3</v>
      </c>
      <c r="BC580" s="262">
        <v>5.6699999999999997E-3</v>
      </c>
      <c r="BD580" s="262">
        <v>7.7399999999999995E-3</v>
      </c>
      <c r="BE580" s="262">
        <v>1.7639999999999999E-2</v>
      </c>
      <c r="BF580" s="262">
        <v>1.1519999999999999E-2</v>
      </c>
      <c r="BG580" s="262">
        <v>1.1519999999999999E-2</v>
      </c>
      <c r="BH580" s="262">
        <v>1.1609999999999999E-2</v>
      </c>
      <c r="BI580" s="262">
        <v>1.1519999999999999E-2</v>
      </c>
      <c r="BJ580" s="262">
        <v>1.6379999999999999E-2</v>
      </c>
      <c r="BK580" s="262">
        <v>1.1519999999999999E-2</v>
      </c>
      <c r="BL580" s="262">
        <v>1.1519999999999999E-2</v>
      </c>
      <c r="BM580" s="262">
        <v>6.9299999999999995E-3</v>
      </c>
      <c r="BN580" s="262">
        <v>1.3319999999999999E-2</v>
      </c>
      <c r="BO580" s="262">
        <v>9.0899999999999991E-3</v>
      </c>
      <c r="BP580" s="262">
        <v>2.4299999999999999E-2</v>
      </c>
    </row>
    <row r="581" spans="2:68" x14ac:dyDescent="0.25">
      <c r="B581" s="261" t="s">
        <v>949</v>
      </c>
      <c r="C581" s="261" t="s">
        <v>951</v>
      </c>
      <c r="D581" s="255">
        <f t="shared" si="51"/>
        <v>0.11426245763153776</v>
      </c>
      <c r="E581" s="260">
        <f t="shared" si="49"/>
        <v>2191.2111499999996</v>
      </c>
      <c r="F581" s="255">
        <f t="shared" si="52"/>
        <v>0.11597915329734343</v>
      </c>
      <c r="G581" s="260">
        <f t="shared" si="50"/>
        <v>6002535.8726499984</v>
      </c>
      <c r="H581" s="255">
        <f t="shared" si="53"/>
        <v>-5.557758065234461E-2</v>
      </c>
      <c r="I581" s="260">
        <f t="shared" si="54"/>
        <v>98.519823936458252</v>
      </c>
      <c r="J581" s="262">
        <v>0</v>
      </c>
      <c r="K581" s="262">
        <v>0.11615</v>
      </c>
      <c r="L581" s="262">
        <v>0.11615</v>
      </c>
      <c r="M581" s="262">
        <v>0.12305000000000001</v>
      </c>
      <c r="N581" s="262">
        <v>0.12305000000000001</v>
      </c>
      <c r="O581" s="262">
        <v>0.12305000000000001</v>
      </c>
      <c r="P581" s="262">
        <v>0.15640000000000001</v>
      </c>
      <c r="Q581" s="262">
        <v>0.15870000000000001</v>
      </c>
      <c r="R581" s="262">
        <v>0.10925</v>
      </c>
      <c r="S581" s="262">
        <v>0.12075000000000001</v>
      </c>
      <c r="T581" s="262">
        <v>0.1081</v>
      </c>
      <c r="U581" s="262">
        <v>0.10005</v>
      </c>
      <c r="V581" s="262">
        <v>8.165E-2</v>
      </c>
      <c r="W581" s="262">
        <v>0.12880000000000003</v>
      </c>
      <c r="X581" s="262">
        <v>0.15755000000000002</v>
      </c>
      <c r="Y581" s="262">
        <v>0.12305000000000001</v>
      </c>
      <c r="Z581" s="262">
        <v>0.14835000000000001</v>
      </c>
      <c r="AA581" s="262">
        <v>0.13800000000000001</v>
      </c>
      <c r="AB581" s="262">
        <v>0.1656</v>
      </c>
      <c r="AC581" s="262">
        <v>0.12650000000000003</v>
      </c>
      <c r="AD581" s="262">
        <v>9.2000000000000012E-2</v>
      </c>
      <c r="AE581" s="262">
        <v>9.4299999999999995E-2</v>
      </c>
      <c r="AF581" s="262">
        <v>8.7400000000000005E-2</v>
      </c>
      <c r="AG581" s="262">
        <v>0.13915</v>
      </c>
      <c r="AH581" s="262">
        <v>0.13109999999999999</v>
      </c>
      <c r="AI581" s="262">
        <v>0.13109999999999999</v>
      </c>
      <c r="AJ581" s="262">
        <v>9.6600000000000005E-2</v>
      </c>
      <c r="AK581" s="262">
        <v>0.10580000000000001</v>
      </c>
      <c r="AL581" s="262">
        <v>0.11155</v>
      </c>
      <c r="AM581" s="262">
        <v>9.2000000000000012E-2</v>
      </c>
      <c r="AN581" s="262">
        <v>3.1050000000000005E-2</v>
      </c>
      <c r="AO581" s="262">
        <v>0.115</v>
      </c>
      <c r="AP581" s="262">
        <v>0.10580000000000001</v>
      </c>
      <c r="AQ581" s="262">
        <v>0.19089999999999999</v>
      </c>
      <c r="AR581" s="262">
        <v>0.21275000000000002</v>
      </c>
      <c r="AS581" s="262">
        <v>0.18630000000000002</v>
      </c>
      <c r="AT581" s="262">
        <v>0.13569999999999999</v>
      </c>
      <c r="AU581" s="262">
        <v>0.1012</v>
      </c>
      <c r="AV581" s="262">
        <v>8.8550000000000004E-2</v>
      </c>
      <c r="AW581" s="262">
        <v>0.1012</v>
      </c>
      <c r="AX581" s="262">
        <v>0.10350000000000001</v>
      </c>
      <c r="AY581" s="262">
        <v>0.10465000000000001</v>
      </c>
      <c r="AZ581" s="262">
        <v>0.10465000000000001</v>
      </c>
      <c r="BA581" s="262">
        <v>0.10465000000000001</v>
      </c>
      <c r="BB581" s="262">
        <v>8.6250000000000007E-2</v>
      </c>
      <c r="BC581" s="262">
        <v>9.0850000000000014E-2</v>
      </c>
      <c r="BD581" s="262">
        <v>0.10350000000000001</v>
      </c>
      <c r="BE581" s="262">
        <v>9.2000000000000012E-2</v>
      </c>
      <c r="BF581" s="262">
        <v>0.12765000000000001</v>
      </c>
      <c r="BG581" s="262">
        <v>0.1472</v>
      </c>
      <c r="BH581" s="262">
        <v>9.8900000000000002E-2</v>
      </c>
      <c r="BI581" s="262">
        <v>0.11385000000000001</v>
      </c>
      <c r="BJ581" s="262">
        <v>0.12765000000000001</v>
      </c>
      <c r="BK581" s="262">
        <v>0.1472</v>
      </c>
      <c r="BL581" s="262">
        <v>7.2450000000000001E-2</v>
      </c>
      <c r="BM581" s="262">
        <v>0.11385000000000001</v>
      </c>
      <c r="BN581" s="262">
        <v>0.1081</v>
      </c>
      <c r="BO581" s="262">
        <v>0.1081</v>
      </c>
      <c r="BP581" s="262">
        <v>0.10465000000000001</v>
      </c>
    </row>
    <row r="582" spans="2:68" x14ac:dyDescent="0.25">
      <c r="B582" s="261" t="s">
        <v>952</v>
      </c>
      <c r="C582" s="261" t="s">
        <v>953</v>
      </c>
      <c r="D582" s="255">
        <f t="shared" si="51"/>
        <v>1.2163164207123116E-2</v>
      </c>
      <c r="E582" s="260">
        <f t="shared" si="49"/>
        <v>233.25300000000001</v>
      </c>
      <c r="F582" s="255">
        <f t="shared" si="52"/>
        <v>1.1794470542727028E-2</v>
      </c>
      <c r="G582" s="260">
        <f t="shared" si="50"/>
        <v>610426.36128000019</v>
      </c>
      <c r="H582" s="255">
        <f t="shared" si="53"/>
        <v>7.2283995522639213E-2</v>
      </c>
      <c r="I582" s="260">
        <f t="shared" si="54"/>
        <v>103.1259874113081</v>
      </c>
      <c r="J582" s="262">
        <v>0</v>
      </c>
      <c r="K582" s="262">
        <v>1.1519999999999999E-2</v>
      </c>
      <c r="L582" s="262">
        <v>1.1519999999999999E-2</v>
      </c>
      <c r="M582" s="262">
        <v>1.1519999999999999E-2</v>
      </c>
      <c r="N582" s="262">
        <v>1.056E-2</v>
      </c>
      <c r="O582" s="262">
        <v>6.1200000000000004E-3</v>
      </c>
      <c r="P582" s="262">
        <v>1.1519999999999999E-2</v>
      </c>
      <c r="Q582" s="262">
        <v>1.1519999999999999E-2</v>
      </c>
      <c r="R582" s="262">
        <v>1.392E-2</v>
      </c>
      <c r="S582" s="262">
        <v>7.3200000000000001E-3</v>
      </c>
      <c r="T582" s="262">
        <v>1.1519999999999999E-2</v>
      </c>
      <c r="U582" s="262">
        <v>1.1519999999999999E-2</v>
      </c>
      <c r="V582" s="262">
        <v>1.7760000000000001E-2</v>
      </c>
      <c r="W582" s="262">
        <v>6.2400000000000008E-3</v>
      </c>
      <c r="X582" s="262">
        <v>5.1599999999999997E-3</v>
      </c>
      <c r="Y582" s="262">
        <v>6.96E-3</v>
      </c>
      <c r="Z582" s="262">
        <v>2.0879999999999999E-2</v>
      </c>
      <c r="AA582" s="262">
        <v>1.1639999999999999E-2</v>
      </c>
      <c r="AB582" s="262">
        <v>1.0800000000000001E-2</v>
      </c>
      <c r="AC582" s="262">
        <v>1.1639999999999999E-2</v>
      </c>
      <c r="AD582" s="262">
        <v>9.4800000000000006E-3</v>
      </c>
      <c r="AE582" s="262">
        <v>1.8600000000000002E-2</v>
      </c>
      <c r="AF582" s="262">
        <v>1.2120000000000001E-2</v>
      </c>
      <c r="AG582" s="262">
        <v>1.2480000000000002E-2</v>
      </c>
      <c r="AH582" s="262">
        <v>1.2480000000000002E-2</v>
      </c>
      <c r="AI582" s="262">
        <v>1.2480000000000002E-2</v>
      </c>
      <c r="AJ582" s="262">
        <v>6.6000000000000008E-3</v>
      </c>
      <c r="AK582" s="262">
        <v>1.272E-2</v>
      </c>
      <c r="AL582" s="262">
        <v>1.14E-2</v>
      </c>
      <c r="AM582" s="262">
        <v>1.0319999999999999E-2</v>
      </c>
      <c r="AN582" s="262">
        <v>1.6799999999999999E-2</v>
      </c>
      <c r="AO582" s="262">
        <v>1.584E-2</v>
      </c>
      <c r="AP582" s="262">
        <v>1.584E-2</v>
      </c>
      <c r="AQ582" s="262">
        <v>6.7200000000000011E-3</v>
      </c>
      <c r="AR582" s="262">
        <v>1.3200000000000002E-2</v>
      </c>
      <c r="AS582" s="262">
        <v>1.176E-2</v>
      </c>
      <c r="AT582" s="262">
        <v>1.2120000000000001E-2</v>
      </c>
      <c r="AU582" s="262">
        <v>1.2120000000000001E-2</v>
      </c>
      <c r="AV582" s="262">
        <v>1.2120000000000001E-2</v>
      </c>
      <c r="AW582" s="262">
        <v>1.2480000000000002E-2</v>
      </c>
      <c r="AX582" s="262">
        <v>1.2120000000000001E-2</v>
      </c>
      <c r="AY582" s="262">
        <v>1.2120000000000001E-2</v>
      </c>
      <c r="AZ582" s="262">
        <v>1.2120000000000001E-2</v>
      </c>
      <c r="BA582" s="262">
        <v>7.1999999999999998E-3</v>
      </c>
      <c r="BB582" s="262">
        <v>1.0200000000000001E-2</v>
      </c>
      <c r="BC582" s="262">
        <v>1.2120000000000001E-2</v>
      </c>
      <c r="BD582" s="262">
        <v>1.3679999999999999E-2</v>
      </c>
      <c r="BE582" s="262">
        <v>1.2120000000000001E-2</v>
      </c>
      <c r="BF582" s="262">
        <v>1.2960000000000001E-2</v>
      </c>
      <c r="BG582" s="262">
        <v>1.2960000000000001E-2</v>
      </c>
      <c r="BH582" s="262">
        <v>1.2960000000000001E-2</v>
      </c>
      <c r="BI582" s="262">
        <v>1.3320000000000002E-2</v>
      </c>
      <c r="BJ582" s="262">
        <v>2.1600000000000001E-2</v>
      </c>
      <c r="BK582" s="262">
        <v>2.436E-2</v>
      </c>
      <c r="BL582" s="262">
        <v>5.5200000000000006E-3</v>
      </c>
      <c r="BM582" s="262">
        <v>1.188E-2</v>
      </c>
      <c r="BN582" s="262">
        <v>1.2960000000000001E-2</v>
      </c>
      <c r="BO582" s="262">
        <v>1.2960000000000001E-2</v>
      </c>
      <c r="BP582" s="262">
        <v>1.2960000000000001E-2</v>
      </c>
    </row>
    <row r="583" spans="2:68" x14ac:dyDescent="0.25">
      <c r="B583" s="261" t="s">
        <v>952</v>
      </c>
      <c r="C583" s="261" t="s">
        <v>954</v>
      </c>
      <c r="D583" s="255">
        <f t="shared" si="51"/>
        <v>1.9384429264222767E-2</v>
      </c>
      <c r="E583" s="260">
        <f t="shared" si="49"/>
        <v>371.73520000000002</v>
      </c>
      <c r="F583" s="255">
        <f t="shared" si="52"/>
        <v>2.0391621209808461E-2</v>
      </c>
      <c r="G583" s="260">
        <f t="shared" si="50"/>
        <v>1055374.4731999999</v>
      </c>
      <c r="H583" s="255">
        <f t="shared" si="53"/>
        <v>-0.25899521788641872</v>
      </c>
      <c r="I583" s="260">
        <f t="shared" si="54"/>
        <v>95.060755909386799</v>
      </c>
      <c r="J583" s="262">
        <v>0</v>
      </c>
      <c r="K583" s="262">
        <v>0.1396</v>
      </c>
      <c r="L583" s="262">
        <v>3.3000000000000002E-2</v>
      </c>
      <c r="M583" s="262">
        <v>1.78E-2</v>
      </c>
      <c r="N583" s="262">
        <v>1.8000000000000002E-2</v>
      </c>
      <c r="O583" s="262">
        <v>1.8000000000000002E-2</v>
      </c>
      <c r="P583" s="262">
        <v>1.2E-2</v>
      </c>
      <c r="Q583" s="262">
        <v>1.9400000000000001E-2</v>
      </c>
      <c r="R583" s="262">
        <v>2.1400000000000002E-2</v>
      </c>
      <c r="S583" s="262">
        <v>1.3999999999999999E-2</v>
      </c>
      <c r="T583" s="262">
        <v>1.3999999999999999E-2</v>
      </c>
      <c r="U583" s="262">
        <v>6.6000000000000008E-3</v>
      </c>
      <c r="V583" s="262">
        <v>1.3999999999999999E-2</v>
      </c>
      <c r="W583" s="262">
        <v>3.2400000000000005E-2</v>
      </c>
      <c r="X583" s="262">
        <v>2.8199999999999999E-2</v>
      </c>
      <c r="Y583" s="262">
        <v>2.8799999999999999E-2</v>
      </c>
      <c r="Z583" s="262">
        <v>2.8799999999999999E-2</v>
      </c>
      <c r="AA583" s="262">
        <v>4.02E-2</v>
      </c>
      <c r="AB583" s="262">
        <v>2.7999999999999997E-2</v>
      </c>
      <c r="AC583" s="262">
        <v>2.8799999999999999E-2</v>
      </c>
      <c r="AD583" s="262">
        <v>1.38E-2</v>
      </c>
      <c r="AE583" s="262">
        <v>5.4000000000000003E-3</v>
      </c>
      <c r="AF583" s="262">
        <v>1.38E-2</v>
      </c>
      <c r="AG583" s="262">
        <v>2.3799999999999998E-2</v>
      </c>
      <c r="AH583" s="262">
        <v>4.4200000000000003E-2</v>
      </c>
      <c r="AI583" s="262">
        <v>2.6600000000000002E-2</v>
      </c>
      <c r="AJ583" s="262">
        <v>1.2800000000000001E-2</v>
      </c>
      <c r="AK583" s="262">
        <v>1.2800000000000001E-2</v>
      </c>
      <c r="AL583" s="262">
        <v>7.1999999999999998E-3</v>
      </c>
      <c r="AM583" s="262">
        <v>1.4999999999999999E-2</v>
      </c>
      <c r="AN583" s="262">
        <v>1.38E-2</v>
      </c>
      <c r="AO583" s="262">
        <v>2.98E-2</v>
      </c>
      <c r="AP583" s="262">
        <v>1.26E-2</v>
      </c>
      <c r="AQ583" s="262">
        <v>3.6200000000000003E-2</v>
      </c>
      <c r="AR583" s="262">
        <v>4.7199999999999999E-2</v>
      </c>
      <c r="AS583" s="262">
        <v>3.6200000000000003E-2</v>
      </c>
      <c r="AT583" s="262">
        <v>1.7000000000000001E-2</v>
      </c>
      <c r="AU583" s="262">
        <v>1.7000000000000001E-2</v>
      </c>
      <c r="AV583" s="262">
        <v>1.1000000000000001E-2</v>
      </c>
      <c r="AW583" s="262">
        <v>3.1600000000000003E-2</v>
      </c>
      <c r="AX583" s="262">
        <v>6.8000000000000005E-3</v>
      </c>
      <c r="AY583" s="262">
        <v>1.4999999999999999E-2</v>
      </c>
      <c r="AZ583" s="262">
        <v>2.2400000000000003E-2</v>
      </c>
      <c r="BA583" s="262">
        <v>1.7000000000000001E-2</v>
      </c>
      <c r="BB583" s="262">
        <v>5.6000000000000008E-3</v>
      </c>
      <c r="BC583" s="262">
        <v>8.8000000000000005E-3</v>
      </c>
      <c r="BD583" s="262">
        <v>6.8000000000000005E-3</v>
      </c>
      <c r="BE583" s="262">
        <v>8.8000000000000005E-3</v>
      </c>
      <c r="BF583" s="262">
        <v>2.5400000000000002E-2</v>
      </c>
      <c r="BG583" s="262">
        <v>2.9600000000000001E-2</v>
      </c>
      <c r="BH583" s="262">
        <v>2.58E-2</v>
      </c>
      <c r="BI583" s="262">
        <v>2.2400000000000003E-2</v>
      </c>
      <c r="BJ583" s="262">
        <v>2.8199999999999999E-2</v>
      </c>
      <c r="BK583" s="262">
        <v>4.8800000000000003E-2</v>
      </c>
      <c r="BL583" s="262">
        <v>4.2599999999999999E-2</v>
      </c>
      <c r="BM583" s="262">
        <v>1.66E-2</v>
      </c>
      <c r="BN583" s="262">
        <v>3.1800000000000002E-2</v>
      </c>
      <c r="BO583" s="262">
        <v>2.7000000000000003E-2</v>
      </c>
      <c r="BP583" s="262">
        <v>2.7000000000000003E-2</v>
      </c>
    </row>
    <row r="584" spans="2:68" x14ac:dyDescent="0.25">
      <c r="B584" s="261" t="s">
        <v>952</v>
      </c>
      <c r="C584" s="261" t="s">
        <v>955</v>
      </c>
      <c r="D584" s="255">
        <f t="shared" si="51"/>
        <v>6.4596196485373125E-2</v>
      </c>
      <c r="E584" s="260">
        <f t="shared" si="49"/>
        <v>1238.7612600000004</v>
      </c>
      <c r="F584" s="255">
        <f t="shared" si="52"/>
        <v>6.677490711289473E-2</v>
      </c>
      <c r="G584" s="260">
        <f t="shared" si="50"/>
        <v>3455955.3501000004</v>
      </c>
      <c r="H584" s="255">
        <f t="shared" si="53"/>
        <v>-0.22324554707922259</v>
      </c>
      <c r="I584" s="260">
        <f t="shared" si="54"/>
        <v>96.737231511474647</v>
      </c>
      <c r="J584" s="262">
        <v>0</v>
      </c>
      <c r="K584" s="262">
        <v>0.13728000000000001</v>
      </c>
      <c r="L584" s="262">
        <v>6.4680000000000001E-2</v>
      </c>
      <c r="M584" s="262">
        <v>6.8640000000000007E-2</v>
      </c>
      <c r="N584" s="262">
        <v>6.8640000000000007E-2</v>
      </c>
      <c r="O584" s="262">
        <v>6.8640000000000007E-2</v>
      </c>
      <c r="P584" s="262">
        <v>6.336E-2</v>
      </c>
      <c r="Q584" s="262">
        <v>7.4579999999999994E-2</v>
      </c>
      <c r="R584" s="262">
        <v>6.93E-2</v>
      </c>
      <c r="S584" s="262">
        <v>6.4680000000000001E-2</v>
      </c>
      <c r="T584" s="262">
        <v>6.4680000000000001E-2</v>
      </c>
      <c r="U584" s="262">
        <v>6.0720000000000003E-2</v>
      </c>
      <c r="V584" s="262">
        <v>6.4680000000000001E-2</v>
      </c>
      <c r="W584" s="262">
        <v>0.10956</v>
      </c>
      <c r="X584" s="262">
        <v>0.10956</v>
      </c>
      <c r="Y584" s="262">
        <v>6.7320000000000005E-2</v>
      </c>
      <c r="Z584" s="262">
        <v>0.13925999999999999</v>
      </c>
      <c r="AA584" s="262">
        <v>7.128000000000001E-2</v>
      </c>
      <c r="AB584" s="262">
        <v>9.1079999999999994E-2</v>
      </c>
      <c r="AC584" s="262">
        <v>0.10956</v>
      </c>
      <c r="AD584" s="262">
        <v>6.2700000000000006E-2</v>
      </c>
      <c r="AE584" s="262">
        <v>6.2700000000000006E-2</v>
      </c>
      <c r="AF584" s="262">
        <v>6.2700000000000006E-2</v>
      </c>
      <c r="AG584" s="262">
        <v>5.6100000000000004E-2</v>
      </c>
      <c r="AH584" s="262">
        <v>7.986E-2</v>
      </c>
      <c r="AI584" s="262">
        <v>6.93E-2</v>
      </c>
      <c r="AJ584" s="262">
        <v>4.8840000000000001E-2</v>
      </c>
      <c r="AK584" s="262">
        <v>5.2140000000000006E-2</v>
      </c>
      <c r="AL584" s="262">
        <v>7.128000000000001E-2</v>
      </c>
      <c r="AM584" s="262">
        <v>6.2700000000000006E-2</v>
      </c>
      <c r="AN584" s="262">
        <v>7.1940000000000004E-2</v>
      </c>
      <c r="AO584" s="262">
        <v>6.0060000000000002E-2</v>
      </c>
      <c r="AP584" s="262">
        <v>6.2700000000000006E-2</v>
      </c>
      <c r="AQ584" s="262">
        <v>0.13925999999999999</v>
      </c>
      <c r="AR584" s="262">
        <v>0.13925999999999999</v>
      </c>
      <c r="AS584" s="262">
        <v>0.14256000000000002</v>
      </c>
      <c r="AT584" s="262">
        <v>5.4780000000000002E-2</v>
      </c>
      <c r="AU584" s="262">
        <v>5.4780000000000002E-2</v>
      </c>
      <c r="AV584" s="262">
        <v>5.4780000000000002E-2</v>
      </c>
      <c r="AW584" s="262">
        <v>4.752E-2</v>
      </c>
      <c r="AX584" s="262">
        <v>6.2700000000000006E-2</v>
      </c>
      <c r="AY584" s="262">
        <v>8.184000000000001E-2</v>
      </c>
      <c r="AZ584" s="262">
        <v>4.6859999999999999E-2</v>
      </c>
      <c r="BA584" s="262">
        <v>6.0060000000000002E-2</v>
      </c>
      <c r="BB584" s="262">
        <v>5.0820000000000004E-2</v>
      </c>
      <c r="BC584" s="262">
        <v>1.5180000000000001E-2</v>
      </c>
      <c r="BD584" s="262">
        <v>5.4120000000000001E-2</v>
      </c>
      <c r="BE584" s="262">
        <v>5.8740000000000001E-2</v>
      </c>
      <c r="BF584" s="262">
        <v>6.0720000000000003E-2</v>
      </c>
      <c r="BG584" s="262">
        <v>6.9960000000000008E-2</v>
      </c>
      <c r="BH584" s="262">
        <v>5.4780000000000002E-2</v>
      </c>
      <c r="BI584" s="262">
        <v>5.1480000000000005E-2</v>
      </c>
      <c r="BJ584" s="262">
        <v>6.4680000000000001E-2</v>
      </c>
      <c r="BK584" s="262">
        <v>7.2600000000000012E-2</v>
      </c>
      <c r="BL584" s="262">
        <v>6.0720000000000003E-2</v>
      </c>
      <c r="BM584" s="262">
        <v>5.4780000000000002E-2</v>
      </c>
      <c r="BN584" s="262">
        <v>5.4120000000000001E-2</v>
      </c>
      <c r="BO584" s="262">
        <v>5.5440000000000003E-2</v>
      </c>
      <c r="BP584" s="262">
        <v>5.9400000000000001E-2</v>
      </c>
    </row>
    <row r="585" spans="2:68" x14ac:dyDescent="0.25">
      <c r="B585" s="261" t="s">
        <v>956</v>
      </c>
      <c r="C585" s="261" t="s">
        <v>957</v>
      </c>
      <c r="D585" s="255">
        <f t="shared" si="51"/>
        <v>5.3367775981644681E-2</v>
      </c>
      <c r="E585" s="260">
        <f t="shared" si="49"/>
        <v>1023.43384</v>
      </c>
      <c r="F585" s="255">
        <f t="shared" si="52"/>
        <v>5.2833171834382187E-2</v>
      </c>
      <c r="G585" s="260">
        <f t="shared" si="50"/>
        <v>2734396.6582400003</v>
      </c>
      <c r="H585" s="255">
        <f t="shared" si="53"/>
        <v>0.23882212905185232</v>
      </c>
      <c r="I585" s="260">
        <f t="shared" si="54"/>
        <v>101.01187214149915</v>
      </c>
      <c r="J585" s="262">
        <v>0</v>
      </c>
      <c r="K585" s="262">
        <v>2.496E-2</v>
      </c>
      <c r="L585" s="262">
        <v>2.496E-2</v>
      </c>
      <c r="M585" s="262">
        <v>6.1359999999999991E-2</v>
      </c>
      <c r="N585" s="262">
        <v>6.1359999999999991E-2</v>
      </c>
      <c r="O585" s="262">
        <v>7.4359999999999996E-2</v>
      </c>
      <c r="P585" s="262">
        <v>4.836E-2</v>
      </c>
      <c r="Q585" s="262">
        <v>6.9680000000000006E-2</v>
      </c>
      <c r="R585" s="262">
        <v>6.1359999999999991E-2</v>
      </c>
      <c r="S585" s="262">
        <v>8.4239999999999995E-2</v>
      </c>
      <c r="T585" s="262">
        <v>5.6160000000000002E-2</v>
      </c>
      <c r="U585" s="262">
        <v>5.9799999999999992E-2</v>
      </c>
      <c r="V585" s="262">
        <v>4.1599999999999998E-2</v>
      </c>
      <c r="W585" s="262">
        <v>5.3559999999999997E-2</v>
      </c>
      <c r="X585" s="262">
        <v>3.2239999999999998E-2</v>
      </c>
      <c r="Y585" s="262">
        <v>1.404E-2</v>
      </c>
      <c r="Z585" s="262">
        <v>3.7960000000000001E-2</v>
      </c>
      <c r="AA585" s="262">
        <v>0.10243999999999999</v>
      </c>
      <c r="AB585" s="262">
        <v>2.4439999999999996E-2</v>
      </c>
      <c r="AC585" s="262">
        <v>4.7840000000000001E-2</v>
      </c>
      <c r="AD585" s="262">
        <v>5.8759999999999993E-2</v>
      </c>
      <c r="AE585" s="262">
        <v>6.0319999999999992E-2</v>
      </c>
      <c r="AF585" s="262">
        <v>5.6680000000000001E-2</v>
      </c>
      <c r="AG585" s="262">
        <v>6.7599999999999993E-2</v>
      </c>
      <c r="AH585" s="262">
        <v>0.10867999999999998</v>
      </c>
      <c r="AI585" s="262">
        <v>5.4079999999999996E-2</v>
      </c>
      <c r="AJ585" s="262">
        <v>5.6160000000000002E-2</v>
      </c>
      <c r="AK585" s="262">
        <v>3.848E-2</v>
      </c>
      <c r="AL585" s="262">
        <v>6.1359999999999991E-2</v>
      </c>
      <c r="AM585" s="262">
        <v>5.5120000000000002E-2</v>
      </c>
      <c r="AN585" s="262">
        <v>3.4320000000000003E-2</v>
      </c>
      <c r="AO585" s="262">
        <v>4.3159999999999997E-2</v>
      </c>
      <c r="AP585" s="262">
        <v>7.0720000000000005E-2</v>
      </c>
      <c r="AQ585" s="262">
        <v>1.3519999999999999E-2</v>
      </c>
      <c r="AR585" s="262">
        <v>4.3679999999999997E-2</v>
      </c>
      <c r="AS585" s="262">
        <v>5.3559999999999997E-2</v>
      </c>
      <c r="AT585" s="262">
        <v>0.10451999999999999</v>
      </c>
      <c r="AU585" s="262">
        <v>5.3039999999999997E-2</v>
      </c>
      <c r="AV585" s="262">
        <v>5.5640000000000002E-2</v>
      </c>
      <c r="AW585" s="262">
        <v>2.4439999999999996E-2</v>
      </c>
      <c r="AX585" s="262">
        <v>5.1479999999999998E-2</v>
      </c>
      <c r="AY585" s="262">
        <v>4.8879999999999993E-2</v>
      </c>
      <c r="AZ585" s="262">
        <v>5.772E-2</v>
      </c>
      <c r="BA585" s="262">
        <v>5.1479999999999998E-2</v>
      </c>
      <c r="BB585" s="262">
        <v>4.836E-2</v>
      </c>
      <c r="BC585" s="262">
        <v>4.2119999999999998E-2</v>
      </c>
      <c r="BD585" s="262">
        <v>4.836E-2</v>
      </c>
      <c r="BE585" s="262">
        <v>2.86E-2</v>
      </c>
      <c r="BF585" s="262">
        <v>3.952E-2</v>
      </c>
      <c r="BG585" s="262">
        <v>4.1599999999999998E-2</v>
      </c>
      <c r="BH585" s="262">
        <v>4.1599999999999998E-2</v>
      </c>
      <c r="BI585" s="262">
        <v>4.0559999999999999E-2</v>
      </c>
      <c r="BJ585" s="262">
        <v>6.3960000000000003E-2</v>
      </c>
      <c r="BK585" s="262">
        <v>2.86E-2</v>
      </c>
      <c r="BL585" s="262">
        <v>4.0559999999999999E-2</v>
      </c>
      <c r="BM585" s="262">
        <v>3.2239999999999998E-2</v>
      </c>
      <c r="BN585" s="262">
        <v>4.8879999999999993E-2</v>
      </c>
      <c r="BO585" s="262">
        <v>3.4840000000000003E-2</v>
      </c>
      <c r="BP585" s="262">
        <v>2.0799999999999999E-2</v>
      </c>
    </row>
    <row r="586" spans="2:68" x14ac:dyDescent="0.25">
      <c r="B586" s="261" t="s">
        <v>956</v>
      </c>
      <c r="C586" s="261" t="s">
        <v>385</v>
      </c>
      <c r="D586" s="255">
        <f t="shared" si="51"/>
        <v>3.1283812379412843E-2</v>
      </c>
      <c r="E586" s="260">
        <f t="shared" si="49"/>
        <v>599.9296700000001</v>
      </c>
      <c r="F586" s="255">
        <f t="shared" si="52"/>
        <v>3.1618468103942976E-2</v>
      </c>
      <c r="G586" s="260">
        <f t="shared" si="50"/>
        <v>1636423.3022599998</v>
      </c>
      <c r="H586" s="255">
        <f t="shared" si="53"/>
        <v>4.5115139340565782E-2</v>
      </c>
      <c r="I586" s="260">
        <f t="shared" si="54"/>
        <v>98.941581472479996</v>
      </c>
      <c r="J586" s="262">
        <v>0</v>
      </c>
      <c r="K586" s="262">
        <v>3.5339999999999996E-2</v>
      </c>
      <c r="L586" s="262">
        <v>3.5339999999999996E-2</v>
      </c>
      <c r="M586" s="262">
        <v>4.061E-2</v>
      </c>
      <c r="N586" s="262">
        <v>3.6579999999999994E-2</v>
      </c>
      <c r="O586" s="262">
        <v>3.6579999999999994E-2</v>
      </c>
      <c r="P586" s="262">
        <v>8.6800000000000002E-3</v>
      </c>
      <c r="Q586" s="262">
        <v>3.6579999999999994E-2</v>
      </c>
      <c r="R586" s="262">
        <v>3.6579999999999994E-2</v>
      </c>
      <c r="S586" s="262">
        <v>4.2779999999999999E-2</v>
      </c>
      <c r="T586" s="262">
        <v>4.061E-2</v>
      </c>
      <c r="U586" s="262">
        <v>4.5569999999999999E-2</v>
      </c>
      <c r="V586" s="262">
        <v>3.6889999999999999E-2</v>
      </c>
      <c r="W586" s="262">
        <v>3.968E-2</v>
      </c>
      <c r="X586" s="262">
        <v>3.193E-2</v>
      </c>
      <c r="Y586" s="262">
        <v>3.3170000000000005E-2</v>
      </c>
      <c r="Z586" s="262">
        <v>3.193E-2</v>
      </c>
      <c r="AA586" s="262">
        <v>4.4949999999999997E-2</v>
      </c>
      <c r="AB586" s="262">
        <v>2.5419999999999998E-2</v>
      </c>
      <c r="AC586" s="262">
        <v>3.0689999999999999E-2</v>
      </c>
      <c r="AD586" s="262">
        <v>3.0689999999999999E-2</v>
      </c>
      <c r="AE586" s="262">
        <v>3.7819999999999999E-2</v>
      </c>
      <c r="AF586" s="262">
        <v>2.7900000000000001E-2</v>
      </c>
      <c r="AG586" s="262">
        <v>3.9989999999999998E-2</v>
      </c>
      <c r="AH586" s="262">
        <v>3.1E-2</v>
      </c>
      <c r="AI586" s="262">
        <v>2.8210000000000002E-2</v>
      </c>
      <c r="AJ586" s="262">
        <v>3.0689999999999999E-2</v>
      </c>
      <c r="AK586" s="262">
        <v>2.7900000000000001E-2</v>
      </c>
      <c r="AL586" s="262">
        <v>3.0689999999999999E-2</v>
      </c>
      <c r="AM586" s="262">
        <v>3.1620000000000002E-2</v>
      </c>
      <c r="AN586" s="262">
        <v>2.8830000000000001E-2</v>
      </c>
      <c r="AO586" s="262">
        <v>2.4490000000000001E-2</v>
      </c>
      <c r="AP586" s="262">
        <v>2.8830000000000001E-2</v>
      </c>
      <c r="AQ586" s="262">
        <v>1.0540000000000001E-2</v>
      </c>
      <c r="AR586" s="262">
        <v>2.8830000000000001E-2</v>
      </c>
      <c r="AS586" s="262">
        <v>2.8830000000000001E-2</v>
      </c>
      <c r="AT586" s="262">
        <v>0.10137</v>
      </c>
      <c r="AU586" s="262">
        <v>3.5959999999999999E-2</v>
      </c>
      <c r="AV586" s="262">
        <v>3.6269999999999997E-2</v>
      </c>
      <c r="AW586" s="262">
        <v>2.418E-2</v>
      </c>
      <c r="AX586" s="262">
        <v>2.077E-2</v>
      </c>
      <c r="AY586" s="262">
        <v>2.8830000000000001E-2</v>
      </c>
      <c r="AZ586" s="262">
        <v>2.8210000000000002E-2</v>
      </c>
      <c r="BA586" s="262">
        <v>2.8830000000000001E-2</v>
      </c>
      <c r="BB586" s="262">
        <v>1.891E-2</v>
      </c>
      <c r="BC586" s="262">
        <v>2.666E-2</v>
      </c>
      <c r="BD586" s="262">
        <v>1.9220000000000001E-2</v>
      </c>
      <c r="BE586" s="262">
        <v>2.232E-2</v>
      </c>
      <c r="BF586" s="262">
        <v>2.4800000000000003E-2</v>
      </c>
      <c r="BG586" s="262">
        <v>1.9529999999999999E-2</v>
      </c>
      <c r="BH586" s="262">
        <v>2.4800000000000003E-2</v>
      </c>
      <c r="BI586" s="262">
        <v>3.3790000000000001E-2</v>
      </c>
      <c r="BJ586" s="262">
        <v>5.425E-2</v>
      </c>
      <c r="BK586" s="262">
        <v>2.5729999999999999E-2</v>
      </c>
      <c r="BL586" s="262">
        <v>1.426E-2</v>
      </c>
      <c r="BM586" s="262">
        <v>2.5419999999999998E-2</v>
      </c>
      <c r="BN586" s="262">
        <v>1.3950000000000001E-2</v>
      </c>
      <c r="BO586" s="262">
        <v>2.759E-2</v>
      </c>
      <c r="BP586" s="262">
        <v>2.3869999999999999E-2</v>
      </c>
    </row>
    <row r="587" spans="2:68" x14ac:dyDescent="0.25">
      <c r="B587" s="261" t="s">
        <v>956</v>
      </c>
      <c r="C587" s="261" t="s">
        <v>387</v>
      </c>
      <c r="D587" s="255">
        <f t="shared" si="51"/>
        <v>3.0117359336705434E-2</v>
      </c>
      <c r="E587" s="260">
        <f t="shared" si="49"/>
        <v>577.56060000000014</v>
      </c>
      <c r="F587" s="255">
        <f t="shared" si="52"/>
        <v>3.0306815174484549E-2</v>
      </c>
      <c r="G587" s="260">
        <f t="shared" si="50"/>
        <v>1568538.3114000002</v>
      </c>
      <c r="H587" s="255">
        <f t="shared" si="53"/>
        <v>6.3418384155554924E-2</v>
      </c>
      <c r="I587" s="260">
        <f t="shared" si="54"/>
        <v>99.374873814063378</v>
      </c>
      <c r="J587" s="262">
        <v>0</v>
      </c>
      <c r="K587" s="262">
        <v>5.3100000000000001E-2</v>
      </c>
      <c r="L587" s="262">
        <v>7.2900000000000006E-2</v>
      </c>
      <c r="M587" s="262">
        <v>2.76E-2</v>
      </c>
      <c r="N587" s="262">
        <v>2.9099999999999997E-2</v>
      </c>
      <c r="O587" s="262">
        <v>3.9E-2</v>
      </c>
      <c r="P587" s="262">
        <v>1.5900000000000001E-2</v>
      </c>
      <c r="Q587" s="262">
        <v>2.58E-2</v>
      </c>
      <c r="R587" s="262">
        <v>2.9099999999999997E-2</v>
      </c>
      <c r="S587" s="262">
        <v>5.0099999999999999E-2</v>
      </c>
      <c r="T587" s="262">
        <v>2.76E-2</v>
      </c>
      <c r="U587" s="262">
        <v>3.9300000000000002E-2</v>
      </c>
      <c r="V587" s="262">
        <v>2.0400000000000001E-2</v>
      </c>
      <c r="W587" s="262">
        <v>3.6299999999999999E-2</v>
      </c>
      <c r="X587" s="262">
        <v>2.3400000000000001E-2</v>
      </c>
      <c r="Y587" s="262">
        <v>1.0799999999999999E-2</v>
      </c>
      <c r="Z587" s="262">
        <v>5.0099999999999999E-2</v>
      </c>
      <c r="AA587" s="262">
        <v>3.3300000000000003E-2</v>
      </c>
      <c r="AB587" s="262">
        <v>0.03</v>
      </c>
      <c r="AC587" s="262">
        <v>2.2499999999999999E-2</v>
      </c>
      <c r="AD587" s="262">
        <v>3.8699999999999998E-2</v>
      </c>
      <c r="AE587" s="262">
        <v>2.9399999999999999E-2</v>
      </c>
      <c r="AF587" s="262">
        <v>2.9699999999999997E-2</v>
      </c>
      <c r="AG587" s="262">
        <v>3.5999999999999997E-2</v>
      </c>
      <c r="AH587" s="262">
        <v>7.1999999999999998E-3</v>
      </c>
      <c r="AI587" s="262">
        <v>2.4300000000000002E-2</v>
      </c>
      <c r="AJ587" s="262">
        <v>2.9699999999999997E-2</v>
      </c>
      <c r="AK587" s="262">
        <v>2.4300000000000002E-2</v>
      </c>
      <c r="AL587" s="262">
        <v>2.9699999999999997E-2</v>
      </c>
      <c r="AM587" s="262">
        <v>2.9699999999999997E-2</v>
      </c>
      <c r="AN587" s="262">
        <v>2.8799999999999999E-2</v>
      </c>
      <c r="AO587" s="262">
        <v>2.3699999999999999E-2</v>
      </c>
      <c r="AP587" s="262">
        <v>2.9099999999999997E-2</v>
      </c>
      <c r="AQ587" s="262">
        <v>1.0200000000000001E-2</v>
      </c>
      <c r="AR587" s="262">
        <v>1.35E-2</v>
      </c>
      <c r="AS587" s="262">
        <v>2.64E-2</v>
      </c>
      <c r="AT587" s="262">
        <v>6.4200000000000007E-2</v>
      </c>
      <c r="AU587" s="262">
        <v>3.9600000000000003E-2</v>
      </c>
      <c r="AV587" s="262">
        <v>3.3899999999999993E-2</v>
      </c>
      <c r="AW587" s="262">
        <v>3.8699999999999998E-2</v>
      </c>
      <c r="AX587" s="262">
        <v>2.8199999999999996E-2</v>
      </c>
      <c r="AY587" s="262">
        <v>3.5699999999999996E-2</v>
      </c>
      <c r="AZ587" s="262">
        <v>2.9699999999999997E-2</v>
      </c>
      <c r="BA587" s="262">
        <v>2.9699999999999997E-2</v>
      </c>
      <c r="BB587" s="262">
        <v>2.2199999999999998E-2</v>
      </c>
      <c r="BC587" s="262">
        <v>2.6699999999999998E-2</v>
      </c>
      <c r="BD587" s="262">
        <v>2.5499999999999998E-2</v>
      </c>
      <c r="BE587" s="262">
        <v>2.6699999999999998E-2</v>
      </c>
      <c r="BF587" s="262">
        <v>2.3099999999999999E-2</v>
      </c>
      <c r="BG587" s="262">
        <v>2.58E-2</v>
      </c>
      <c r="BH587" s="262">
        <v>2.58E-2</v>
      </c>
      <c r="BI587" s="262">
        <v>3.7199999999999997E-2</v>
      </c>
      <c r="BJ587" s="262">
        <v>4.9799999999999997E-2</v>
      </c>
      <c r="BK587" s="262">
        <v>8.0999999999999996E-3</v>
      </c>
      <c r="BL587" s="262">
        <v>2.01E-2</v>
      </c>
      <c r="BM587" s="262">
        <v>2.6099999999999998E-2</v>
      </c>
      <c r="BN587" s="262">
        <v>1.83E-2</v>
      </c>
      <c r="BO587" s="262">
        <v>3.6899999999999995E-2</v>
      </c>
      <c r="BP587" s="262">
        <v>1.83E-2</v>
      </c>
    </row>
    <row r="588" spans="2:68" x14ac:dyDescent="0.25">
      <c r="B588" s="261" t="s">
        <v>956</v>
      </c>
      <c r="C588" s="261" t="s">
        <v>958</v>
      </c>
      <c r="D588" s="255">
        <f t="shared" si="51"/>
        <v>0.174454696250717</v>
      </c>
      <c r="E588" s="260">
        <f t="shared" si="49"/>
        <v>3345.5177099999996</v>
      </c>
      <c r="F588" s="255">
        <f t="shared" si="52"/>
        <v>0.18118606725359529</v>
      </c>
      <c r="G588" s="260">
        <f t="shared" si="50"/>
        <v>9377339.2665299997</v>
      </c>
      <c r="H588" s="255">
        <f t="shared" si="53"/>
        <v>-8.9603624775695973E-2</v>
      </c>
      <c r="I588" s="260">
        <f t="shared" si="54"/>
        <v>96.284829675420454</v>
      </c>
      <c r="J588" s="262">
        <v>0</v>
      </c>
      <c r="K588" s="262">
        <v>0.28143000000000001</v>
      </c>
      <c r="L588" s="262">
        <v>0.23718</v>
      </c>
      <c r="M588" s="262">
        <v>0.21062999999999998</v>
      </c>
      <c r="N588" s="262">
        <v>0.21947999999999998</v>
      </c>
      <c r="O588" s="262">
        <v>0.24956999999999999</v>
      </c>
      <c r="P588" s="262">
        <v>0.19292999999999999</v>
      </c>
      <c r="Q588" s="262">
        <v>0.21947999999999998</v>
      </c>
      <c r="R588" s="262">
        <v>0.24602999999999997</v>
      </c>
      <c r="S588" s="262">
        <v>0.21770999999999999</v>
      </c>
      <c r="T588" s="262">
        <v>0.20885999999999999</v>
      </c>
      <c r="U588" s="262">
        <v>0.18762000000000001</v>
      </c>
      <c r="V588" s="262">
        <v>0.19824</v>
      </c>
      <c r="W588" s="262">
        <v>0.26372999999999996</v>
      </c>
      <c r="X588" s="262">
        <v>0.29204999999999998</v>
      </c>
      <c r="Y588" s="262">
        <v>0.26372999999999996</v>
      </c>
      <c r="Z588" s="262">
        <v>0.26372999999999996</v>
      </c>
      <c r="AA588" s="262">
        <v>0.21416999999999997</v>
      </c>
      <c r="AB588" s="262">
        <v>0.20885999999999999</v>
      </c>
      <c r="AC588" s="262">
        <v>0.20885999999999999</v>
      </c>
      <c r="AD588" s="262">
        <v>0.18939</v>
      </c>
      <c r="AE588" s="262">
        <v>0.13805999999999999</v>
      </c>
      <c r="AF588" s="262">
        <v>0.17876999999999998</v>
      </c>
      <c r="AG588" s="262">
        <v>0.21770999999999999</v>
      </c>
      <c r="AH588" s="262">
        <v>0.20000999999999997</v>
      </c>
      <c r="AI588" s="262">
        <v>0.20000999999999997</v>
      </c>
      <c r="AJ588" s="262">
        <v>0.16461000000000001</v>
      </c>
      <c r="AK588" s="262">
        <v>0.18762000000000001</v>
      </c>
      <c r="AL588" s="262">
        <v>0.17523</v>
      </c>
      <c r="AM588" s="262">
        <v>0.16991999999999999</v>
      </c>
      <c r="AN588" s="262">
        <v>0.16991999999999999</v>
      </c>
      <c r="AO588" s="262">
        <v>0.20531999999999997</v>
      </c>
      <c r="AP588" s="262">
        <v>0.20708999999999997</v>
      </c>
      <c r="AQ588" s="262">
        <v>0.13452</v>
      </c>
      <c r="AR588" s="262">
        <v>0.19292999999999999</v>
      </c>
      <c r="AS588" s="262">
        <v>0.23186999999999999</v>
      </c>
      <c r="AT588" s="262">
        <v>0.24249000000000001</v>
      </c>
      <c r="AU588" s="262">
        <v>0.18407999999999999</v>
      </c>
      <c r="AV588" s="262">
        <v>0.18054000000000001</v>
      </c>
      <c r="AW588" s="262">
        <v>0.16637999999999997</v>
      </c>
      <c r="AX588" s="262">
        <v>0.11151</v>
      </c>
      <c r="AY588" s="262">
        <v>0.1593</v>
      </c>
      <c r="AZ588" s="262">
        <v>0.13097999999999999</v>
      </c>
      <c r="BA588" s="262">
        <v>0.12566999999999998</v>
      </c>
      <c r="BB588" s="262">
        <v>8.4959999999999994E-2</v>
      </c>
      <c r="BC588" s="262">
        <v>9.0270000000000003E-2</v>
      </c>
      <c r="BD588" s="262">
        <v>9.2039999999999997E-2</v>
      </c>
      <c r="BE588" s="262">
        <v>9.2039999999999997E-2</v>
      </c>
      <c r="BF588" s="262">
        <v>0.1593</v>
      </c>
      <c r="BG588" s="262">
        <v>0.18762000000000001</v>
      </c>
      <c r="BH588" s="262">
        <v>0.1416</v>
      </c>
      <c r="BI588" s="262">
        <v>0.13805999999999999</v>
      </c>
      <c r="BJ588" s="262">
        <v>0.14690999999999999</v>
      </c>
      <c r="BK588" s="262">
        <v>0.13805999999999999</v>
      </c>
      <c r="BL588" s="262">
        <v>0.12566999999999998</v>
      </c>
      <c r="BM588" s="262">
        <v>0.13097999999999999</v>
      </c>
      <c r="BN588" s="262">
        <v>0.11505</v>
      </c>
      <c r="BO588" s="262">
        <v>0.12389999999999998</v>
      </c>
      <c r="BP588" s="262">
        <v>0.12389999999999998</v>
      </c>
    </row>
    <row r="589" spans="2:68" x14ac:dyDescent="0.25">
      <c r="B589" s="261" t="s">
        <v>956</v>
      </c>
      <c r="C589" s="261" t="s">
        <v>959</v>
      </c>
      <c r="D589" s="255">
        <f t="shared" si="51"/>
        <v>8.0691155029462378E-2</v>
      </c>
      <c r="E589" s="260">
        <f t="shared" si="49"/>
        <v>1547.41428</v>
      </c>
      <c r="F589" s="255">
        <f t="shared" si="52"/>
        <v>8.3688801145196737E-2</v>
      </c>
      <c r="G589" s="260">
        <f t="shared" si="50"/>
        <v>4331339.0099100005</v>
      </c>
      <c r="H589" s="255">
        <f t="shared" si="53"/>
        <v>-5.4713438007550429E-2</v>
      </c>
      <c r="I589" s="260">
        <f t="shared" si="54"/>
        <v>96.418103647424019</v>
      </c>
      <c r="J589" s="262">
        <v>0</v>
      </c>
      <c r="K589" s="262">
        <v>6.3990000000000005E-2</v>
      </c>
      <c r="L589" s="262">
        <v>0.10287</v>
      </c>
      <c r="M589" s="262">
        <v>0.1134</v>
      </c>
      <c r="N589" s="262">
        <v>0.10611000000000001</v>
      </c>
      <c r="O589" s="262">
        <v>0.10611000000000001</v>
      </c>
      <c r="P589" s="262">
        <v>7.7759999999999996E-2</v>
      </c>
      <c r="Q589" s="262">
        <v>0.10125000000000001</v>
      </c>
      <c r="R589" s="262">
        <v>0.13608000000000001</v>
      </c>
      <c r="S589" s="262">
        <v>0.11259</v>
      </c>
      <c r="T589" s="262">
        <v>0.10368000000000001</v>
      </c>
      <c r="U589" s="262">
        <v>0.10368000000000001</v>
      </c>
      <c r="V589" s="262">
        <v>0.10368000000000001</v>
      </c>
      <c r="W589" s="262">
        <v>0.16037999999999999</v>
      </c>
      <c r="X589" s="262">
        <v>8.2619999999999999E-2</v>
      </c>
      <c r="Y589" s="262">
        <v>0.11177999999999999</v>
      </c>
      <c r="Z589" s="262">
        <v>0.11826</v>
      </c>
      <c r="AA589" s="262">
        <v>0.13850999999999999</v>
      </c>
      <c r="AB589" s="262">
        <v>7.9380000000000006E-2</v>
      </c>
      <c r="AC589" s="262">
        <v>4.5360000000000004E-2</v>
      </c>
      <c r="AD589" s="262">
        <v>9.3149999999999997E-2</v>
      </c>
      <c r="AE589" s="262">
        <v>7.4520000000000003E-2</v>
      </c>
      <c r="AF589" s="262">
        <v>7.6139999999999999E-2</v>
      </c>
      <c r="AG589" s="262">
        <v>7.6139999999999999E-2</v>
      </c>
      <c r="AH589" s="262">
        <v>7.6139999999999999E-2</v>
      </c>
      <c r="AI589" s="262">
        <v>7.6139999999999999E-2</v>
      </c>
      <c r="AJ589" s="262">
        <v>7.3710000000000012E-2</v>
      </c>
      <c r="AK589" s="262">
        <v>5.2650000000000002E-2</v>
      </c>
      <c r="AL589" s="262">
        <v>7.8570000000000001E-2</v>
      </c>
      <c r="AM589" s="262">
        <v>6.8040000000000003E-2</v>
      </c>
      <c r="AN589" s="262">
        <v>5.994E-2</v>
      </c>
      <c r="AO589" s="262">
        <v>7.9380000000000006E-2</v>
      </c>
      <c r="AP589" s="262">
        <v>8.5860000000000006E-2</v>
      </c>
      <c r="AQ589" s="262">
        <v>8.3430000000000004E-2</v>
      </c>
      <c r="AR589" s="262">
        <v>9.5579999999999998E-2</v>
      </c>
      <c r="AS589" s="262">
        <v>8.3430000000000004E-2</v>
      </c>
      <c r="AT589" s="262">
        <v>0.14418</v>
      </c>
      <c r="AU589" s="262">
        <v>6.8040000000000003E-2</v>
      </c>
      <c r="AV589" s="262">
        <v>8.6670000000000011E-2</v>
      </c>
      <c r="AW589" s="262">
        <v>6.318E-2</v>
      </c>
      <c r="AX589" s="262">
        <v>4.5360000000000004E-2</v>
      </c>
      <c r="AY589" s="262">
        <v>8.5050000000000001E-2</v>
      </c>
      <c r="AZ589" s="262">
        <v>7.2900000000000006E-2</v>
      </c>
      <c r="BA589" s="262">
        <v>5.8319999999999997E-2</v>
      </c>
      <c r="BB589" s="262">
        <v>5.9130000000000002E-2</v>
      </c>
      <c r="BC589" s="262">
        <v>5.5080000000000004E-2</v>
      </c>
      <c r="BD589" s="262">
        <v>5.0220000000000001E-2</v>
      </c>
      <c r="BE589" s="262">
        <v>5.5080000000000004E-2</v>
      </c>
      <c r="BF589" s="262">
        <v>7.2900000000000006E-2</v>
      </c>
      <c r="BG589" s="262">
        <v>7.2900000000000006E-2</v>
      </c>
      <c r="BH589" s="262">
        <v>6.6419999999999993E-2</v>
      </c>
      <c r="BI589" s="262">
        <v>7.3710000000000012E-2</v>
      </c>
      <c r="BJ589" s="262">
        <v>8.9100000000000013E-2</v>
      </c>
      <c r="BK589" s="262">
        <v>7.3710000000000012E-2</v>
      </c>
      <c r="BL589" s="262">
        <v>5.5889999999999995E-2</v>
      </c>
      <c r="BM589" s="262">
        <v>7.3710000000000012E-2</v>
      </c>
      <c r="BN589" s="262">
        <v>7.3710000000000012E-2</v>
      </c>
      <c r="BO589" s="262">
        <v>7.9380000000000006E-2</v>
      </c>
      <c r="BP589" s="262">
        <v>5.8319999999999997E-2</v>
      </c>
    </row>
    <row r="590" spans="2:68" x14ac:dyDescent="0.25">
      <c r="B590" s="261" t="s">
        <v>960</v>
      </c>
      <c r="C590" s="261" t="s">
        <v>961</v>
      </c>
      <c r="D590" s="255">
        <f t="shared" si="51"/>
        <v>1.5013868175418468E-2</v>
      </c>
      <c r="E590" s="260">
        <f t="shared" si="49"/>
        <v>287.92094999999995</v>
      </c>
      <c r="F590" s="255">
        <f t="shared" si="52"/>
        <v>1.4654738334045014E-2</v>
      </c>
      <c r="G590" s="260">
        <f t="shared" si="50"/>
        <v>758460.37889999989</v>
      </c>
      <c r="H590" s="255">
        <f t="shared" si="53"/>
        <v>-8.3455786068161744E-2</v>
      </c>
      <c r="I590" s="260">
        <f t="shared" si="54"/>
        <v>102.45060562111262</v>
      </c>
      <c r="J590" s="262">
        <v>0</v>
      </c>
      <c r="K590" s="262">
        <v>7.3499999999999998E-3</v>
      </c>
      <c r="L590" s="262">
        <v>7.3499999999999998E-3</v>
      </c>
      <c r="M590" s="262">
        <v>3.5999999999999999E-3</v>
      </c>
      <c r="N590" s="262">
        <v>9.2999999999999992E-3</v>
      </c>
      <c r="O590" s="262">
        <v>8.5499999999999986E-3</v>
      </c>
      <c r="P590" s="262">
        <v>9.2999999999999992E-3</v>
      </c>
      <c r="Q590" s="262">
        <v>1.32E-2</v>
      </c>
      <c r="R590" s="262">
        <v>9.2999999999999992E-3</v>
      </c>
      <c r="S590" s="262">
        <v>6.45E-3</v>
      </c>
      <c r="T590" s="262">
        <v>1.5299999999999999E-2</v>
      </c>
      <c r="U590" s="262">
        <v>1.2150000000000001E-2</v>
      </c>
      <c r="V590" s="262">
        <v>1.3049999999999999E-2</v>
      </c>
      <c r="W590" s="262">
        <v>4.5149999999999996E-2</v>
      </c>
      <c r="X590" s="262">
        <v>4.965E-2</v>
      </c>
      <c r="Y590" s="262">
        <v>4.965E-2</v>
      </c>
      <c r="Z590" s="262">
        <v>6.1650000000000003E-2</v>
      </c>
      <c r="AA590" s="262">
        <v>2.3099999999999999E-2</v>
      </c>
      <c r="AB590" s="262">
        <v>2.1149999999999999E-2</v>
      </c>
      <c r="AC590" s="262">
        <v>2.3099999999999999E-2</v>
      </c>
      <c r="AD590" s="262">
        <v>7.9500000000000005E-3</v>
      </c>
      <c r="AE590" s="262">
        <v>7.9500000000000005E-3</v>
      </c>
      <c r="AF590" s="262">
        <v>7.9500000000000005E-3</v>
      </c>
      <c r="AG590" s="262">
        <v>1.3049999999999999E-2</v>
      </c>
      <c r="AH590" s="262">
        <v>2.2800000000000001E-2</v>
      </c>
      <c r="AI590" s="262">
        <v>1.065E-2</v>
      </c>
      <c r="AJ590" s="262">
        <v>1.0799999999999999E-2</v>
      </c>
      <c r="AK590" s="262">
        <v>2.0999999999999998E-2</v>
      </c>
      <c r="AL590" s="262">
        <v>1.3049999999999999E-2</v>
      </c>
      <c r="AM590" s="262">
        <v>4.6499999999999996E-3</v>
      </c>
      <c r="AN590" s="262">
        <v>4.6499999999999996E-3</v>
      </c>
      <c r="AO590" s="262">
        <v>2.4599999999999997E-2</v>
      </c>
      <c r="AP590" s="262">
        <v>1.7099999999999997E-2</v>
      </c>
      <c r="AQ590" s="262">
        <v>7.049999999999999E-3</v>
      </c>
      <c r="AR590" s="262">
        <v>1.3650000000000001E-2</v>
      </c>
      <c r="AS590" s="262">
        <v>1.47E-2</v>
      </c>
      <c r="AT590" s="262">
        <v>1.3650000000000001E-2</v>
      </c>
      <c r="AU590" s="262">
        <v>1.2150000000000001E-2</v>
      </c>
      <c r="AV590" s="262">
        <v>1.1099999999999999E-2</v>
      </c>
      <c r="AW590" s="262">
        <v>2.6849999999999999E-2</v>
      </c>
      <c r="AX590" s="262">
        <v>1.3650000000000001E-2</v>
      </c>
      <c r="AY590" s="262">
        <v>1.3650000000000001E-2</v>
      </c>
      <c r="AZ590" s="262">
        <v>1.635E-2</v>
      </c>
      <c r="BA590" s="262">
        <v>1.3650000000000001E-2</v>
      </c>
      <c r="BB590" s="262">
        <v>7.6499999999999997E-3</v>
      </c>
      <c r="BC590" s="262">
        <v>7.3499999999999998E-3</v>
      </c>
      <c r="BD590" s="262">
        <v>1.4249999999999999E-2</v>
      </c>
      <c r="BE590" s="262">
        <v>9.1500000000000001E-3</v>
      </c>
      <c r="BF590" s="262">
        <v>1.2E-2</v>
      </c>
      <c r="BG590" s="262">
        <v>1.4999999999999999E-2</v>
      </c>
      <c r="BH590" s="262">
        <v>1.4999999999999999E-2</v>
      </c>
      <c r="BI590" s="262">
        <v>1.6199999999999999E-2</v>
      </c>
      <c r="BJ590" s="262">
        <v>3.2849999999999997E-2</v>
      </c>
      <c r="BK590" s="262">
        <v>1.6199999999999999E-2</v>
      </c>
      <c r="BL590" s="262">
        <v>2.1149999999999999E-2</v>
      </c>
      <c r="BM590" s="262">
        <v>1.005E-2</v>
      </c>
      <c r="BN590" s="262">
        <v>1.515E-2</v>
      </c>
      <c r="BO590" s="262">
        <v>1.515E-2</v>
      </c>
      <c r="BP590" s="262">
        <v>1.515E-2</v>
      </c>
    </row>
    <row r="591" spans="2:68" x14ac:dyDescent="0.25">
      <c r="B591" s="261" t="s">
        <v>960</v>
      </c>
      <c r="C591" s="261" t="s">
        <v>962</v>
      </c>
      <c r="D591" s="255">
        <f t="shared" si="51"/>
        <v>4.9343947958491952E-2</v>
      </c>
      <c r="E591" s="260">
        <f t="shared" si="49"/>
        <v>946.26889000000017</v>
      </c>
      <c r="F591" s="255">
        <f t="shared" si="52"/>
        <v>4.7841475700652884E-2</v>
      </c>
      <c r="G591" s="260">
        <f t="shared" si="50"/>
        <v>2476049.9273300003</v>
      </c>
      <c r="H591" s="255">
        <f t="shared" si="53"/>
        <v>4.9536904469593565E-2</v>
      </c>
      <c r="I591" s="260">
        <f t="shared" si="54"/>
        <v>103.14052239366556</v>
      </c>
      <c r="J591" s="262">
        <v>0</v>
      </c>
      <c r="K591" s="262">
        <v>1.3720000000000001E-2</v>
      </c>
      <c r="L591" s="262">
        <v>1.3720000000000001E-2</v>
      </c>
      <c r="M591" s="262">
        <v>3.4790000000000001E-2</v>
      </c>
      <c r="N591" s="262">
        <v>2.1070000000000002E-2</v>
      </c>
      <c r="O591" s="262">
        <v>3.5770000000000003E-2</v>
      </c>
      <c r="P591" s="262">
        <v>4.5570000000000006E-2</v>
      </c>
      <c r="Q591" s="262">
        <v>4.7039999999999998E-2</v>
      </c>
      <c r="R591" s="262">
        <v>2.793E-2</v>
      </c>
      <c r="S591" s="262">
        <v>2.9399999999999999E-2</v>
      </c>
      <c r="T591" s="262">
        <v>4.4590000000000005E-2</v>
      </c>
      <c r="U591" s="262">
        <v>2.8420000000000001E-2</v>
      </c>
      <c r="V591" s="262">
        <v>3.5770000000000003E-2</v>
      </c>
      <c r="W591" s="262">
        <v>3.4790000000000001E-2</v>
      </c>
      <c r="X591" s="262">
        <v>7.8890000000000002E-2</v>
      </c>
      <c r="Y591" s="262">
        <v>5.2920000000000009E-2</v>
      </c>
      <c r="Z591" s="262">
        <v>8.4769999999999998E-2</v>
      </c>
      <c r="AA591" s="262">
        <v>6.0760000000000002E-2</v>
      </c>
      <c r="AB591" s="262">
        <v>6.0760000000000002E-2</v>
      </c>
      <c r="AC591" s="262">
        <v>6.0760000000000002E-2</v>
      </c>
      <c r="AD591" s="262">
        <v>1.617E-2</v>
      </c>
      <c r="AE591" s="262">
        <v>8.3300000000000006E-3</v>
      </c>
      <c r="AF591" s="262">
        <v>2.0580000000000001E-2</v>
      </c>
      <c r="AG591" s="262">
        <v>5.9290000000000002E-2</v>
      </c>
      <c r="AH591" s="262">
        <v>6.615E-2</v>
      </c>
      <c r="AI591" s="262">
        <v>3.773E-2</v>
      </c>
      <c r="AJ591" s="262">
        <v>4.4590000000000005E-2</v>
      </c>
      <c r="AK591" s="262">
        <v>4.6059999999999997E-2</v>
      </c>
      <c r="AL591" s="262">
        <v>4.4590000000000005E-2</v>
      </c>
      <c r="AM591" s="262">
        <v>3.1850000000000003E-2</v>
      </c>
      <c r="AN591" s="262">
        <v>2.1070000000000002E-2</v>
      </c>
      <c r="AO591" s="262">
        <v>6.1249999999999999E-2</v>
      </c>
      <c r="AP591" s="262">
        <v>5.978E-2</v>
      </c>
      <c r="AQ591" s="262">
        <v>8.771000000000001E-2</v>
      </c>
      <c r="AR591" s="262">
        <v>9.7509999999999999E-2</v>
      </c>
      <c r="AS591" s="262">
        <v>8.771000000000001E-2</v>
      </c>
      <c r="AT591" s="262">
        <v>4.9000000000000002E-2</v>
      </c>
      <c r="AU591" s="262">
        <v>4.9000000000000002E-2</v>
      </c>
      <c r="AV591" s="262">
        <v>4.9000000000000002E-2</v>
      </c>
      <c r="AW591" s="262">
        <v>4.9000000000000002E-2</v>
      </c>
      <c r="AX591" s="262">
        <v>2.5970000000000003E-2</v>
      </c>
      <c r="AY591" s="262">
        <v>4.802E-2</v>
      </c>
      <c r="AZ591" s="262">
        <v>5.1450000000000003E-2</v>
      </c>
      <c r="BA591" s="262">
        <v>4.802E-2</v>
      </c>
      <c r="BB591" s="262">
        <v>4.1160000000000002E-2</v>
      </c>
      <c r="BC591" s="262">
        <v>3.5279999999999999E-2</v>
      </c>
      <c r="BD591" s="262">
        <v>4.3610000000000003E-2</v>
      </c>
      <c r="BE591" s="262">
        <v>4.165E-2</v>
      </c>
      <c r="BF591" s="262">
        <v>6.1249999999999999E-2</v>
      </c>
      <c r="BG591" s="262">
        <v>6.9580000000000003E-2</v>
      </c>
      <c r="BH591" s="262">
        <v>6.4680000000000001E-2</v>
      </c>
      <c r="BI591" s="262">
        <v>7.6930000000000012E-2</v>
      </c>
      <c r="BJ591" s="262">
        <v>6.5170000000000006E-2</v>
      </c>
      <c r="BK591" s="262">
        <v>6.5170000000000006E-2</v>
      </c>
      <c r="BL591" s="262">
        <v>6.5170000000000006E-2</v>
      </c>
      <c r="BM591" s="262">
        <v>6.5170000000000006E-2</v>
      </c>
      <c r="BN591" s="262">
        <v>6.4680000000000001E-2</v>
      </c>
      <c r="BO591" s="262">
        <v>6.4680000000000001E-2</v>
      </c>
      <c r="BP591" s="262">
        <v>6.4680000000000001E-2</v>
      </c>
    </row>
    <row r="592" spans="2:68" x14ac:dyDescent="0.25">
      <c r="B592" s="261" t="s">
        <v>960</v>
      </c>
      <c r="C592" s="261" t="s">
        <v>963</v>
      </c>
      <c r="D592" s="255">
        <f t="shared" si="51"/>
        <v>6.2283902591646232E-3</v>
      </c>
      <c r="E592" s="260">
        <f t="shared" si="49"/>
        <v>119.44183999999998</v>
      </c>
      <c r="F592" s="255">
        <f t="shared" si="52"/>
        <v>6.9610122493734957E-3</v>
      </c>
      <c r="G592" s="260">
        <f t="shared" si="50"/>
        <v>360269.27727000008</v>
      </c>
      <c r="H592" s="255">
        <f t="shared" si="53"/>
        <v>-0.27680226058688778</v>
      </c>
      <c r="I592" s="260">
        <f t="shared" si="54"/>
        <v>89.475352664767826</v>
      </c>
      <c r="J592" s="262">
        <v>0</v>
      </c>
      <c r="K592" s="262">
        <v>6.5799999999999999E-3</v>
      </c>
      <c r="L592" s="262">
        <v>6.5799999999999999E-3</v>
      </c>
      <c r="M592" s="262">
        <v>3.9200000000000007E-3</v>
      </c>
      <c r="N592" s="262">
        <v>6.5799999999999999E-3</v>
      </c>
      <c r="O592" s="262">
        <v>4.62E-3</v>
      </c>
      <c r="P592" s="262">
        <v>6.5799999999999999E-3</v>
      </c>
      <c r="Q592" s="262">
        <v>1.967E-2</v>
      </c>
      <c r="R592" s="262">
        <v>2.9399999999999999E-3</v>
      </c>
      <c r="S592" s="262">
        <v>2.5899999999999999E-3</v>
      </c>
      <c r="T592" s="262">
        <v>6.5799999999999999E-3</v>
      </c>
      <c r="U592" s="262">
        <v>5.8799999999999998E-3</v>
      </c>
      <c r="V592" s="262">
        <v>9.5900000000000013E-3</v>
      </c>
      <c r="W592" s="262">
        <v>2.8560000000000002E-2</v>
      </c>
      <c r="X592" s="262">
        <v>2.436E-2</v>
      </c>
      <c r="Y592" s="262">
        <v>4.2840000000000003E-2</v>
      </c>
      <c r="Z592" s="262">
        <v>2.8560000000000002E-2</v>
      </c>
      <c r="AA592" s="262">
        <v>1.323E-2</v>
      </c>
      <c r="AB592" s="262">
        <v>1.8550000000000001E-2</v>
      </c>
      <c r="AC592" s="262">
        <v>1.9599999999999999E-2</v>
      </c>
      <c r="AD592" s="262">
        <v>3.15E-3</v>
      </c>
      <c r="AE592" s="262">
        <v>2.8000000000000004E-3</v>
      </c>
      <c r="AF592" s="262">
        <v>2.0999999999999999E-3</v>
      </c>
      <c r="AG592" s="262">
        <v>9.1700000000000011E-3</v>
      </c>
      <c r="AH592" s="262">
        <v>2.1139999999999999E-2</v>
      </c>
      <c r="AI592" s="262">
        <v>9.1700000000000011E-3</v>
      </c>
      <c r="AJ592" s="262">
        <v>1.82E-3</v>
      </c>
      <c r="AK592" s="262">
        <v>3.9200000000000007E-3</v>
      </c>
      <c r="AL592" s="262">
        <v>4.5500000000000002E-3</v>
      </c>
      <c r="AM592" s="262">
        <v>5.6700000000000006E-3</v>
      </c>
      <c r="AN592" s="262">
        <v>5.6700000000000006E-3</v>
      </c>
      <c r="AO592" s="262">
        <v>6.9300000000000004E-3</v>
      </c>
      <c r="AP592" s="262">
        <v>4.0599999999999994E-3</v>
      </c>
      <c r="AQ592" s="262">
        <v>4.8999999999999998E-3</v>
      </c>
      <c r="AR592" s="262">
        <v>1.9390000000000001E-2</v>
      </c>
      <c r="AS592" s="262">
        <v>5.9499999999999996E-3</v>
      </c>
      <c r="AT592" s="262">
        <v>4.2700000000000004E-3</v>
      </c>
      <c r="AU592" s="262">
        <v>4.62E-3</v>
      </c>
      <c r="AV592" s="262">
        <v>3.64E-3</v>
      </c>
      <c r="AW592" s="262">
        <v>1.7010000000000001E-2</v>
      </c>
      <c r="AX592" s="262">
        <v>2.5200000000000001E-3</v>
      </c>
      <c r="AY592" s="262">
        <v>2.8000000000000004E-3</v>
      </c>
      <c r="AZ592" s="262">
        <v>4.8300000000000001E-3</v>
      </c>
      <c r="BA592" s="262">
        <v>3.64E-3</v>
      </c>
      <c r="BB592" s="262">
        <v>3.15E-3</v>
      </c>
      <c r="BC592" s="262">
        <v>3.7100000000000002E-3</v>
      </c>
      <c r="BD592" s="262">
        <v>3.7100000000000002E-3</v>
      </c>
      <c r="BE592" s="262">
        <v>3.7100000000000002E-3</v>
      </c>
      <c r="BF592" s="262">
        <v>1.4000000000000002E-3</v>
      </c>
      <c r="BG592" s="262">
        <v>1.4000000000000002E-3</v>
      </c>
      <c r="BH592" s="262">
        <v>1.4000000000000002E-3</v>
      </c>
      <c r="BI592" s="262">
        <v>2.5899999999999999E-3</v>
      </c>
      <c r="BJ592" s="262">
        <v>1.281E-2</v>
      </c>
      <c r="BK592" s="262">
        <v>1.1479999999999999E-2</v>
      </c>
      <c r="BL592" s="262">
        <v>5.3899999999999998E-3</v>
      </c>
      <c r="BM592" s="262">
        <v>2.3800000000000002E-3</v>
      </c>
      <c r="BN592" s="262">
        <v>4.8999999999999998E-3</v>
      </c>
      <c r="BO592" s="262">
        <v>4.4099999999999999E-3</v>
      </c>
      <c r="BP592" s="262">
        <v>6.3E-3</v>
      </c>
    </row>
    <row r="593" spans="2:68" x14ac:dyDescent="0.25">
      <c r="B593" s="261" t="s">
        <v>964</v>
      </c>
      <c r="C593" s="261" t="s">
        <v>965</v>
      </c>
      <c r="D593" s="266">
        <f t="shared" si="51"/>
        <v>5.2341059602649008E-3</v>
      </c>
      <c r="E593" s="260">
        <f t="shared" si="49"/>
        <v>100.37445</v>
      </c>
      <c r="F593" s="255">
        <f t="shared" si="52"/>
        <v>4.9368774057922567E-3</v>
      </c>
      <c r="G593" s="260">
        <f t="shared" si="50"/>
        <v>255509.57119999998</v>
      </c>
      <c r="H593" s="255">
        <f t="shared" si="53"/>
        <v>5.6533384437691325E-3</v>
      </c>
      <c r="I593" s="260">
        <f t="shared" si="54"/>
        <v>106.02057798972113</v>
      </c>
      <c r="J593" s="262">
        <v>0</v>
      </c>
      <c r="K593" s="262">
        <v>4.4000000000000003E-3</v>
      </c>
      <c r="L593" s="262">
        <v>4.4000000000000003E-3</v>
      </c>
      <c r="M593" s="262">
        <v>2.15E-3</v>
      </c>
      <c r="N593" s="262">
        <v>2.7500000000000003E-3</v>
      </c>
      <c r="O593" s="262">
        <v>4.9500000000000004E-3</v>
      </c>
      <c r="P593" s="262">
        <v>3.2500000000000003E-3</v>
      </c>
      <c r="Q593" s="262">
        <v>1.095E-2</v>
      </c>
      <c r="R593" s="262">
        <v>5.0000000000000001E-3</v>
      </c>
      <c r="S593" s="262">
        <v>2.2500000000000003E-3</v>
      </c>
      <c r="T593" s="262">
        <v>6.45E-3</v>
      </c>
      <c r="U593" s="262">
        <v>4.9500000000000004E-3</v>
      </c>
      <c r="V593" s="262">
        <v>5.4000000000000003E-3</v>
      </c>
      <c r="W593" s="262">
        <v>4.0000000000000001E-3</v>
      </c>
      <c r="X593" s="262">
        <v>6.5000000000000006E-3</v>
      </c>
      <c r="Y593" s="262">
        <v>4.4000000000000003E-3</v>
      </c>
      <c r="Z593" s="262">
        <v>2.9499999999999999E-3</v>
      </c>
      <c r="AA593" s="262">
        <v>4.9500000000000004E-3</v>
      </c>
      <c r="AB593" s="262">
        <v>4.9500000000000004E-3</v>
      </c>
      <c r="AC593" s="262">
        <v>4.9500000000000004E-3</v>
      </c>
      <c r="AD593" s="262">
        <v>3.0999999999999999E-3</v>
      </c>
      <c r="AE593" s="262">
        <v>2.7000000000000001E-3</v>
      </c>
      <c r="AF593" s="262">
        <v>3.9000000000000003E-3</v>
      </c>
      <c r="AG593" s="262">
        <v>2.5500000000000002E-3</v>
      </c>
      <c r="AH593" s="262">
        <v>3.4550000000000004E-2</v>
      </c>
      <c r="AI593" s="262">
        <v>8.5500000000000003E-3</v>
      </c>
      <c r="AJ593" s="262">
        <v>1.5499999999999999E-3</v>
      </c>
      <c r="AK593" s="262">
        <v>5.8500000000000002E-3</v>
      </c>
      <c r="AL593" s="262">
        <v>1.9500000000000001E-3</v>
      </c>
      <c r="AM593" s="262">
        <v>4.9500000000000004E-3</v>
      </c>
      <c r="AN593" s="262">
        <v>4.9500000000000004E-3</v>
      </c>
      <c r="AO593" s="262">
        <v>7.9000000000000008E-3</v>
      </c>
      <c r="AP593" s="262">
        <v>6.2500000000000003E-3</v>
      </c>
      <c r="AQ593" s="262">
        <v>5.0000000000000001E-3</v>
      </c>
      <c r="AR593" s="262">
        <v>1.2800000000000001E-2</v>
      </c>
      <c r="AS593" s="262">
        <v>6.9999999999999993E-3</v>
      </c>
      <c r="AT593" s="262">
        <v>6.3E-3</v>
      </c>
      <c r="AU593" s="262">
        <v>4.3E-3</v>
      </c>
      <c r="AV593" s="262">
        <v>4.9500000000000004E-3</v>
      </c>
      <c r="AW593" s="262">
        <v>3.0500000000000002E-3</v>
      </c>
      <c r="AX593" s="262">
        <v>4.9500000000000004E-3</v>
      </c>
      <c r="AY593" s="262">
        <v>6.5000000000000006E-3</v>
      </c>
      <c r="AZ593" s="262">
        <v>4.9500000000000004E-3</v>
      </c>
      <c r="BA593" s="262">
        <v>2.0999999999999999E-3</v>
      </c>
      <c r="BB593" s="262">
        <v>2.7500000000000003E-3</v>
      </c>
      <c r="BC593" s="262">
        <v>3.9500000000000004E-3</v>
      </c>
      <c r="BD593" s="262">
        <v>3.9500000000000004E-3</v>
      </c>
      <c r="BE593" s="262">
        <v>3.9500000000000004E-3</v>
      </c>
      <c r="BF593" s="262">
        <v>2.0499999999999997E-3</v>
      </c>
      <c r="BG593" s="262">
        <v>2.0499999999999997E-3</v>
      </c>
      <c r="BH593" s="262">
        <v>1.9E-3</v>
      </c>
      <c r="BI593" s="262">
        <v>4.9500000000000004E-3</v>
      </c>
      <c r="BJ593" s="262">
        <v>6.8000000000000005E-3</v>
      </c>
      <c r="BK593" s="262">
        <v>5.5500000000000002E-3</v>
      </c>
      <c r="BL593" s="262">
        <v>3.3500000000000001E-3</v>
      </c>
      <c r="BM593" s="262">
        <v>2.0499999999999997E-3</v>
      </c>
      <c r="BN593" s="262">
        <v>8.0000000000000002E-3</v>
      </c>
      <c r="BO593" s="262">
        <v>8.0000000000000002E-3</v>
      </c>
      <c r="BP593" s="262">
        <v>8.0000000000000002E-3</v>
      </c>
    </row>
    <row r="594" spans="2:68" x14ac:dyDescent="0.25">
      <c r="B594" s="261" t="s">
        <v>964</v>
      </c>
      <c r="C594" s="261" t="s">
        <v>966</v>
      </c>
      <c r="D594" s="255">
        <f t="shared" si="51"/>
        <v>1.1897520988684364E-2</v>
      </c>
      <c r="E594" s="260">
        <f t="shared" si="49"/>
        <v>228.15876000000003</v>
      </c>
      <c r="F594" s="255">
        <f t="shared" si="52"/>
        <v>1.1760410830968033E-2</v>
      </c>
      <c r="G594" s="260">
        <f t="shared" si="50"/>
        <v>608663.59067999979</v>
      </c>
      <c r="H594" s="255">
        <f t="shared" si="53"/>
        <v>-5.5413909167604469E-2</v>
      </c>
      <c r="I594" s="260">
        <f t="shared" si="54"/>
        <v>101.16586197274067</v>
      </c>
      <c r="J594" s="262">
        <v>0</v>
      </c>
      <c r="K594" s="262">
        <v>6.6000000000000008E-3</v>
      </c>
      <c r="L594" s="262">
        <v>6.6000000000000008E-3</v>
      </c>
      <c r="M594" s="262">
        <v>9.8399999999999998E-3</v>
      </c>
      <c r="N594" s="262">
        <v>1.056E-2</v>
      </c>
      <c r="O594" s="262">
        <v>1.056E-2</v>
      </c>
      <c r="P594" s="262">
        <v>1.188E-2</v>
      </c>
      <c r="Q594" s="262">
        <v>1.044E-2</v>
      </c>
      <c r="R594" s="262">
        <v>1.056E-2</v>
      </c>
      <c r="S594" s="262">
        <v>8.0400000000000003E-3</v>
      </c>
      <c r="T594" s="262">
        <v>1.464E-2</v>
      </c>
      <c r="U594" s="262">
        <v>1.464E-2</v>
      </c>
      <c r="V594" s="262">
        <v>5.1599999999999997E-3</v>
      </c>
      <c r="W594" s="262">
        <v>1.188E-2</v>
      </c>
      <c r="X594" s="262">
        <v>3.024E-2</v>
      </c>
      <c r="Y594" s="262">
        <v>6.7200000000000011E-3</v>
      </c>
      <c r="Z594" s="262">
        <v>4.4400000000000004E-3</v>
      </c>
      <c r="AA594" s="262">
        <v>1.188E-2</v>
      </c>
      <c r="AB594" s="262">
        <v>1.44E-2</v>
      </c>
      <c r="AC594" s="262">
        <v>1.188E-2</v>
      </c>
      <c r="AD594" s="262">
        <v>4.6800000000000001E-3</v>
      </c>
      <c r="AE594" s="262">
        <v>1.0920000000000001E-2</v>
      </c>
      <c r="AF594" s="262">
        <v>1.4880000000000001E-2</v>
      </c>
      <c r="AG594" s="262">
        <v>5.5200000000000006E-3</v>
      </c>
      <c r="AH594" s="262">
        <v>2.3640000000000001E-2</v>
      </c>
      <c r="AI594" s="262">
        <v>1.0920000000000001E-2</v>
      </c>
      <c r="AJ594" s="262">
        <v>6.8399999999999997E-3</v>
      </c>
      <c r="AK594" s="262">
        <v>1.3440000000000002E-2</v>
      </c>
      <c r="AL594" s="262">
        <v>9.9600000000000001E-3</v>
      </c>
      <c r="AM594" s="262">
        <v>1.2E-2</v>
      </c>
      <c r="AN594" s="262">
        <v>1.2E-2</v>
      </c>
      <c r="AO594" s="262">
        <v>7.0799999999999995E-3</v>
      </c>
      <c r="AP594" s="262">
        <v>7.6800000000000002E-3</v>
      </c>
      <c r="AQ594" s="262">
        <v>6.3600000000000002E-3</v>
      </c>
      <c r="AR594" s="262">
        <v>4.5720000000000004E-2</v>
      </c>
      <c r="AS594" s="262">
        <v>9.6000000000000009E-3</v>
      </c>
      <c r="AT594" s="262">
        <v>5.5200000000000006E-3</v>
      </c>
      <c r="AU594" s="262">
        <v>2.7600000000000003E-3</v>
      </c>
      <c r="AV594" s="262">
        <v>1.068E-2</v>
      </c>
      <c r="AW594" s="262">
        <v>2.9400000000000003E-2</v>
      </c>
      <c r="AX594" s="262">
        <v>5.64E-3</v>
      </c>
      <c r="AY594" s="262">
        <v>1.0200000000000001E-2</v>
      </c>
      <c r="AZ594" s="262">
        <v>1.2360000000000001E-2</v>
      </c>
      <c r="BA594" s="262">
        <v>9.4800000000000006E-3</v>
      </c>
      <c r="BB594" s="262">
        <v>4.0800000000000003E-3</v>
      </c>
      <c r="BC594" s="262">
        <v>1.14E-2</v>
      </c>
      <c r="BD594" s="262">
        <v>1.1639999999999999E-2</v>
      </c>
      <c r="BE594" s="262">
        <v>1.7399999999999999E-2</v>
      </c>
      <c r="BF594" s="262">
        <v>1.2E-2</v>
      </c>
      <c r="BG594" s="262">
        <v>8.8800000000000007E-3</v>
      </c>
      <c r="BH594" s="262">
        <v>1.2E-2</v>
      </c>
      <c r="BI594" s="262">
        <v>1.452E-2</v>
      </c>
      <c r="BJ594" s="262">
        <v>3.1800000000000002E-2</v>
      </c>
      <c r="BK594" s="262">
        <v>1.524E-2</v>
      </c>
      <c r="BL594" s="262">
        <v>1.524E-2</v>
      </c>
      <c r="BM594" s="262">
        <v>1.38E-2</v>
      </c>
      <c r="BN594" s="262">
        <v>1.8720000000000001E-2</v>
      </c>
      <c r="BO594" s="262">
        <v>1.8720000000000001E-2</v>
      </c>
      <c r="BP594" s="262">
        <v>1.908E-2</v>
      </c>
    </row>
    <row r="595" spans="2:68" x14ac:dyDescent="0.25">
      <c r="B595" s="261" t="s">
        <v>964</v>
      </c>
      <c r="C595" s="261" t="s">
        <v>967</v>
      </c>
      <c r="D595" s="255">
        <f t="shared" si="51"/>
        <v>3.6949721019971841E-3</v>
      </c>
      <c r="E595" s="260">
        <f t="shared" si="49"/>
        <v>70.85848</v>
      </c>
      <c r="F595" s="255">
        <f t="shared" si="52"/>
        <v>3.7140089042088449E-3</v>
      </c>
      <c r="G595" s="260">
        <f t="shared" si="50"/>
        <v>192219.64504000003</v>
      </c>
      <c r="H595" s="255">
        <f t="shared" si="53"/>
        <v>1.6095346002030241E-2</v>
      </c>
      <c r="I595" s="260">
        <f t="shared" si="54"/>
        <v>99.487432510188995</v>
      </c>
      <c r="J595" s="262">
        <v>0</v>
      </c>
      <c r="K595" s="262">
        <v>3.7200000000000002E-3</v>
      </c>
      <c r="L595" s="262">
        <v>3.7200000000000002E-3</v>
      </c>
      <c r="M595" s="262">
        <v>3.8400000000000001E-3</v>
      </c>
      <c r="N595" s="262">
        <v>2.32E-3</v>
      </c>
      <c r="O595" s="262">
        <v>1.8000000000000002E-3</v>
      </c>
      <c r="P595" s="262">
        <v>2.7599999999999999E-3</v>
      </c>
      <c r="Q595" s="262">
        <v>1.0199999999999999E-2</v>
      </c>
      <c r="R595" s="262">
        <v>3.8400000000000001E-3</v>
      </c>
      <c r="S595" s="262">
        <v>1.92E-3</v>
      </c>
      <c r="T595" s="262">
        <v>2.5600000000000002E-3</v>
      </c>
      <c r="U595" s="262">
        <v>7.7599999999999995E-3</v>
      </c>
      <c r="V595" s="262">
        <v>2.9199999999999999E-3</v>
      </c>
      <c r="W595" s="262">
        <v>1.48E-3</v>
      </c>
      <c r="X595" s="262">
        <v>1.48E-3</v>
      </c>
      <c r="Y595" s="262">
        <v>1.48E-3</v>
      </c>
      <c r="Z595" s="262">
        <v>1.48E-3</v>
      </c>
      <c r="AA595" s="262">
        <v>2.2000000000000001E-3</v>
      </c>
      <c r="AB595" s="262">
        <v>4.8799999999999998E-3</v>
      </c>
      <c r="AC595" s="262">
        <v>3.7200000000000002E-3</v>
      </c>
      <c r="AD595" s="262">
        <v>2.6000000000000003E-3</v>
      </c>
      <c r="AE595" s="262">
        <v>2.2799999999999999E-3</v>
      </c>
      <c r="AF595" s="262">
        <v>3.5200000000000001E-3</v>
      </c>
      <c r="AG595" s="262">
        <v>4.1600000000000005E-3</v>
      </c>
      <c r="AH595" s="262">
        <v>2.0480000000000002E-2</v>
      </c>
      <c r="AI595" s="262">
        <v>1.6800000000000001E-3</v>
      </c>
      <c r="AJ595" s="262">
        <v>3.32E-3</v>
      </c>
      <c r="AK595" s="262">
        <v>3.32E-3</v>
      </c>
      <c r="AL595" s="262">
        <v>1.6800000000000001E-3</v>
      </c>
      <c r="AM595" s="262">
        <v>1.6000000000000001E-3</v>
      </c>
      <c r="AN595" s="262">
        <v>1.6000000000000001E-3</v>
      </c>
      <c r="AO595" s="262">
        <v>6.96E-3</v>
      </c>
      <c r="AP595" s="262">
        <v>7.7599999999999995E-3</v>
      </c>
      <c r="AQ595" s="262">
        <v>1.8400000000000001E-3</v>
      </c>
      <c r="AR595" s="262">
        <v>1.8400000000000001E-3</v>
      </c>
      <c r="AS595" s="262">
        <v>1.8400000000000001E-3</v>
      </c>
      <c r="AT595" s="262">
        <v>2.48E-3</v>
      </c>
      <c r="AU595" s="262">
        <v>2.48E-3</v>
      </c>
      <c r="AV595" s="262">
        <v>2.48E-3</v>
      </c>
      <c r="AW595" s="262">
        <v>2.48E-3</v>
      </c>
      <c r="AX595" s="262">
        <v>1.8400000000000001E-3</v>
      </c>
      <c r="AY595" s="262">
        <v>2.0800000000000003E-3</v>
      </c>
      <c r="AZ595" s="262">
        <v>1.7600000000000001E-3</v>
      </c>
      <c r="BA595" s="262">
        <v>5.7599999999999995E-3</v>
      </c>
      <c r="BB595" s="262">
        <v>2.32E-3</v>
      </c>
      <c r="BC595" s="262">
        <v>2.48E-3</v>
      </c>
      <c r="BD595" s="262">
        <v>1.5600000000000002E-3</v>
      </c>
      <c r="BE595" s="262">
        <v>3.7599999999999999E-3</v>
      </c>
      <c r="BF595" s="262">
        <v>4.7599999999999995E-3</v>
      </c>
      <c r="BG595" s="262">
        <v>5.0400000000000002E-3</v>
      </c>
      <c r="BH595" s="262">
        <v>3.96E-3</v>
      </c>
      <c r="BI595" s="262">
        <v>8.8000000000000005E-3</v>
      </c>
      <c r="BJ595" s="262">
        <v>7.8799999999999999E-3</v>
      </c>
      <c r="BK595" s="262">
        <v>3.1200000000000004E-3</v>
      </c>
      <c r="BL595" s="262">
        <v>3.16E-3</v>
      </c>
      <c r="BM595" s="262">
        <v>1.9599999999999999E-3</v>
      </c>
      <c r="BN595" s="262">
        <v>4.8799999999999998E-3</v>
      </c>
      <c r="BO595" s="262">
        <v>4.7599999999999995E-3</v>
      </c>
      <c r="BP595" s="262">
        <v>5.2400000000000007E-3</v>
      </c>
    </row>
    <row r="596" spans="2:68" x14ac:dyDescent="0.25">
      <c r="B596" s="261" t="s">
        <v>964</v>
      </c>
      <c r="C596" s="261" t="s">
        <v>968</v>
      </c>
      <c r="D596" s="255">
        <f t="shared" si="51"/>
        <v>0.12807371851697349</v>
      </c>
      <c r="E596" s="260">
        <f t="shared" si="49"/>
        <v>2456.0697000000005</v>
      </c>
      <c r="F596" s="255">
        <f t="shared" si="52"/>
        <v>0.12849512559042262</v>
      </c>
      <c r="G596" s="260">
        <f t="shared" si="50"/>
        <v>6650303.7734699994</v>
      </c>
      <c r="H596" s="255">
        <f t="shared" si="53"/>
        <v>0.26025795250877332</v>
      </c>
      <c r="I596" s="260">
        <f t="shared" si="54"/>
        <v>99.672044311787872</v>
      </c>
      <c r="J596" s="262">
        <v>0</v>
      </c>
      <c r="K596" s="262">
        <v>0.12384000000000001</v>
      </c>
      <c r="L596" s="262">
        <v>0.12384000000000001</v>
      </c>
      <c r="M596" s="262">
        <v>0.13287000000000002</v>
      </c>
      <c r="N596" s="262">
        <v>0.12125999999999999</v>
      </c>
      <c r="O596" s="262">
        <v>0.13287000000000002</v>
      </c>
      <c r="P596" s="262">
        <v>0.13287000000000002</v>
      </c>
      <c r="Q596" s="262">
        <v>0.13287000000000002</v>
      </c>
      <c r="R596" s="262">
        <v>0.13287000000000002</v>
      </c>
      <c r="S596" s="262">
        <v>0.14190000000000003</v>
      </c>
      <c r="T596" s="262">
        <v>0.14190000000000003</v>
      </c>
      <c r="U596" s="262">
        <v>0.14319000000000001</v>
      </c>
      <c r="V596" s="262">
        <v>0.17415000000000003</v>
      </c>
      <c r="W596" s="262">
        <v>8.1270000000000009E-2</v>
      </c>
      <c r="X596" s="262">
        <v>0.11739000000000001</v>
      </c>
      <c r="Y596" s="262">
        <v>0.11739000000000001</v>
      </c>
      <c r="Z596" s="262">
        <v>0.11739000000000001</v>
      </c>
      <c r="AA596" s="262">
        <v>0.15995999999999999</v>
      </c>
      <c r="AB596" s="262">
        <v>0.12384000000000001</v>
      </c>
      <c r="AC596" s="262">
        <v>0.12770999999999999</v>
      </c>
      <c r="AD596" s="262">
        <v>0.13287000000000002</v>
      </c>
      <c r="AE596" s="262">
        <v>0.13287000000000002</v>
      </c>
      <c r="AF596" s="262">
        <v>0.14576999999999998</v>
      </c>
      <c r="AG596" s="262">
        <v>0.17157</v>
      </c>
      <c r="AH596" s="262">
        <v>5.8050000000000004E-2</v>
      </c>
      <c r="AI596" s="262">
        <v>0.14706</v>
      </c>
      <c r="AJ596" s="262">
        <v>0.13545000000000001</v>
      </c>
      <c r="AK596" s="262">
        <v>0.10191</v>
      </c>
      <c r="AL596" s="262">
        <v>0.13416</v>
      </c>
      <c r="AM596" s="262">
        <v>0.12642</v>
      </c>
      <c r="AN596" s="262">
        <v>6.0629999999999996E-2</v>
      </c>
      <c r="AO596" s="262">
        <v>0.13029000000000002</v>
      </c>
      <c r="AP596" s="262">
        <v>0.13674</v>
      </c>
      <c r="AQ596" s="262">
        <v>6.1920000000000003E-2</v>
      </c>
      <c r="AR596" s="262">
        <v>0.10191</v>
      </c>
      <c r="AS596" s="262">
        <v>0.10191</v>
      </c>
      <c r="AT596" s="262">
        <v>0.12770999999999999</v>
      </c>
      <c r="AU596" s="262">
        <v>0.12770999999999999</v>
      </c>
      <c r="AV596" s="262">
        <v>0.13029000000000002</v>
      </c>
      <c r="AW596" s="262">
        <v>0.11094</v>
      </c>
      <c r="AX596" s="262">
        <v>0.13029000000000002</v>
      </c>
      <c r="AY596" s="262">
        <v>0.13029000000000002</v>
      </c>
      <c r="AZ596" s="262">
        <v>0.13029000000000002</v>
      </c>
      <c r="BA596" s="262">
        <v>0.14448000000000003</v>
      </c>
      <c r="BB596" s="262">
        <v>0.11868000000000001</v>
      </c>
      <c r="BC596" s="262">
        <v>0.13029000000000002</v>
      </c>
      <c r="BD596" s="262">
        <v>0.12642</v>
      </c>
      <c r="BE596" s="262">
        <v>0.12770999999999999</v>
      </c>
      <c r="BF596" s="262">
        <v>0.11610000000000001</v>
      </c>
      <c r="BG596" s="262">
        <v>0.12125999999999999</v>
      </c>
      <c r="BH596" s="262">
        <v>0.12125999999999999</v>
      </c>
      <c r="BI596" s="262">
        <v>0.13158</v>
      </c>
      <c r="BJ596" s="262">
        <v>0.11610000000000001</v>
      </c>
      <c r="BK596" s="262">
        <v>0.11868000000000001</v>
      </c>
      <c r="BL596" s="262">
        <v>0.11868000000000001</v>
      </c>
      <c r="BM596" s="262">
        <v>0.10191</v>
      </c>
      <c r="BN596" s="262">
        <v>0.10320000000000001</v>
      </c>
      <c r="BO596" s="262">
        <v>0.13416</v>
      </c>
      <c r="BP596" s="262">
        <v>0.13287000000000002</v>
      </c>
    </row>
    <row r="597" spans="2:68" x14ac:dyDescent="0.25">
      <c r="B597" s="261" t="s">
        <v>969</v>
      </c>
      <c r="C597" s="261" t="s">
        <v>370</v>
      </c>
      <c r="D597" s="255">
        <f t="shared" si="51"/>
        <v>6.8655665641132613E-3</v>
      </c>
      <c r="E597" s="260">
        <f t="shared" si="49"/>
        <v>131.66097000000002</v>
      </c>
      <c r="F597" s="255">
        <f t="shared" si="52"/>
        <v>7.5366188343995669E-3</v>
      </c>
      <c r="G597" s="260">
        <f t="shared" si="50"/>
        <v>390059.9687599999</v>
      </c>
      <c r="H597" s="255">
        <f t="shared" si="53"/>
        <v>-0.23546956250023432</v>
      </c>
      <c r="I597" s="260">
        <f t="shared" si="54"/>
        <v>91.096109740572189</v>
      </c>
      <c r="J597" s="262">
        <v>0</v>
      </c>
      <c r="K597" s="262">
        <v>0.11732000000000001</v>
      </c>
      <c r="L597" s="262">
        <v>6.5799999999999999E-3</v>
      </c>
      <c r="M597" s="262">
        <v>1.1479999999999999E-2</v>
      </c>
      <c r="N597" s="262">
        <v>8.3300000000000006E-3</v>
      </c>
      <c r="O597" s="262">
        <v>2.8000000000000004E-3</v>
      </c>
      <c r="P597" s="262">
        <v>1.0149999999999999E-2</v>
      </c>
      <c r="Q597" s="262">
        <v>8.3300000000000006E-3</v>
      </c>
      <c r="R597" s="262">
        <v>8.3300000000000006E-3</v>
      </c>
      <c r="S597" s="262">
        <v>2.8699999999999997E-3</v>
      </c>
      <c r="T597" s="262">
        <v>8.6099999999999996E-3</v>
      </c>
      <c r="U597" s="262">
        <v>7.4200000000000004E-3</v>
      </c>
      <c r="V597" s="262">
        <v>4.4099999999999999E-3</v>
      </c>
      <c r="W597" s="262">
        <v>1.5540000000000002E-2</v>
      </c>
      <c r="X597" s="262">
        <v>2.2680000000000002E-2</v>
      </c>
      <c r="Y597" s="262">
        <v>8.0499999999999999E-3</v>
      </c>
      <c r="Z597" s="262">
        <v>1.5540000000000002E-2</v>
      </c>
      <c r="AA597" s="262">
        <v>3.3600000000000001E-3</v>
      </c>
      <c r="AB597" s="262">
        <v>6.4400000000000004E-3</v>
      </c>
      <c r="AC597" s="262">
        <v>1.1340000000000001E-2</v>
      </c>
      <c r="AD597" s="262">
        <v>2.66E-3</v>
      </c>
      <c r="AE597" s="262">
        <v>2.66E-3</v>
      </c>
      <c r="AF597" s="262">
        <v>2.2400000000000002E-3</v>
      </c>
      <c r="AG597" s="262">
        <v>7.5600000000000007E-3</v>
      </c>
      <c r="AH597" s="262">
        <v>2.6880000000000001E-2</v>
      </c>
      <c r="AI597" s="262">
        <v>2.3800000000000002E-3</v>
      </c>
      <c r="AJ597" s="262">
        <v>2.8000000000000004E-3</v>
      </c>
      <c r="AK597" s="262">
        <v>9.4500000000000001E-3</v>
      </c>
      <c r="AL597" s="262">
        <v>2.4499999999999999E-3</v>
      </c>
      <c r="AM597" s="262">
        <v>6.4400000000000004E-3</v>
      </c>
      <c r="AN597" s="262">
        <v>6.4400000000000004E-3</v>
      </c>
      <c r="AO597" s="262">
        <v>7.8400000000000015E-3</v>
      </c>
      <c r="AP597" s="262">
        <v>1.085E-2</v>
      </c>
      <c r="AQ597" s="262">
        <v>5.0680000000000003E-2</v>
      </c>
      <c r="AR597" s="262">
        <v>1.1479999999999999E-2</v>
      </c>
      <c r="AS597" s="262">
        <v>1.7639999999999999E-2</v>
      </c>
      <c r="AT597" s="262">
        <v>7.1400000000000005E-3</v>
      </c>
      <c r="AU597" s="262">
        <v>2.2400000000000002E-3</v>
      </c>
      <c r="AV597" s="262">
        <v>9.3800000000000012E-3</v>
      </c>
      <c r="AW597" s="262">
        <v>3.8500000000000006E-3</v>
      </c>
      <c r="AX597" s="262">
        <v>2.7300000000000002E-3</v>
      </c>
      <c r="AY597" s="262">
        <v>7.9799999999999992E-3</v>
      </c>
      <c r="AZ597" s="262">
        <v>8.6800000000000002E-3</v>
      </c>
      <c r="BA597" s="262">
        <v>7.1400000000000005E-3</v>
      </c>
      <c r="BB597" s="262">
        <v>3.15E-3</v>
      </c>
      <c r="BC597" s="262">
        <v>3.15E-3</v>
      </c>
      <c r="BD597" s="262">
        <v>2.31E-3</v>
      </c>
      <c r="BE597" s="262">
        <v>3.5000000000000001E-3</v>
      </c>
      <c r="BF597" s="262">
        <v>6.1600000000000005E-3</v>
      </c>
      <c r="BG597" s="262">
        <v>2.9399999999999999E-3</v>
      </c>
      <c r="BH597" s="262">
        <v>4.1999999999999997E-3</v>
      </c>
      <c r="BI597" s="262">
        <v>7.0000000000000001E-3</v>
      </c>
      <c r="BJ597" s="262">
        <v>1.197E-2</v>
      </c>
      <c r="BK597" s="262">
        <v>1.2320000000000001E-2</v>
      </c>
      <c r="BL597" s="262">
        <v>1.239E-2</v>
      </c>
      <c r="BM597" s="262">
        <v>2.5899999999999999E-3</v>
      </c>
      <c r="BN597" s="262">
        <v>1.078E-2</v>
      </c>
      <c r="BO597" s="262">
        <v>3.5000000000000001E-3</v>
      </c>
      <c r="BP597" s="262">
        <v>7.2100000000000003E-3</v>
      </c>
    </row>
    <row r="598" spans="2:68" x14ac:dyDescent="0.25">
      <c r="B598" s="261" t="s">
        <v>969</v>
      </c>
      <c r="C598" s="261" t="s">
        <v>373</v>
      </c>
      <c r="D598" s="255">
        <f t="shared" si="51"/>
        <v>2.4708148302654227E-2</v>
      </c>
      <c r="E598" s="260">
        <f t="shared" si="49"/>
        <v>473.82816000000014</v>
      </c>
      <c r="F598" s="255">
        <f t="shared" si="52"/>
        <v>2.5963479181455806E-2</v>
      </c>
      <c r="G598" s="260">
        <f t="shared" si="50"/>
        <v>1343747.6540799998</v>
      </c>
      <c r="H598" s="255">
        <f t="shared" si="53"/>
        <v>-0.1581188060442647</v>
      </c>
      <c r="I598" s="260">
        <f t="shared" si="54"/>
        <v>95.165012862766901</v>
      </c>
      <c r="J598" s="262">
        <v>0</v>
      </c>
      <c r="K598" s="262">
        <v>3.4840000000000003E-2</v>
      </c>
      <c r="L598" s="262">
        <v>3.8219999999999997E-2</v>
      </c>
      <c r="M598" s="262">
        <v>2.86E-2</v>
      </c>
      <c r="N598" s="262">
        <v>2.86E-2</v>
      </c>
      <c r="O598" s="262">
        <v>2.86E-2</v>
      </c>
      <c r="P598" s="262">
        <v>2.86E-2</v>
      </c>
      <c r="Q598" s="262">
        <v>3.1980000000000001E-2</v>
      </c>
      <c r="R598" s="262">
        <v>2.0539999999999999E-2</v>
      </c>
      <c r="S598" s="262">
        <v>3.0679999999999995E-2</v>
      </c>
      <c r="T598" s="262">
        <v>3.0679999999999995E-2</v>
      </c>
      <c r="U598" s="262">
        <v>3.7960000000000001E-2</v>
      </c>
      <c r="V598" s="262">
        <v>3.0679999999999995E-2</v>
      </c>
      <c r="W598" s="262">
        <v>2.86E-2</v>
      </c>
      <c r="X598" s="262">
        <v>2.9379999999999996E-2</v>
      </c>
      <c r="Y598" s="262">
        <v>3.5099999999999999E-2</v>
      </c>
      <c r="Z598" s="262">
        <v>5.9019999999999996E-2</v>
      </c>
      <c r="AA598" s="262">
        <v>3.2239999999999998E-2</v>
      </c>
      <c r="AB598" s="262">
        <v>3.2239999999999998E-2</v>
      </c>
      <c r="AC598" s="262">
        <v>3.2239999999999998E-2</v>
      </c>
      <c r="AD598" s="262">
        <v>2.7039999999999998E-2</v>
      </c>
      <c r="AE598" s="262">
        <v>2.7039999999999998E-2</v>
      </c>
      <c r="AF598" s="262">
        <v>2.7039999999999998E-2</v>
      </c>
      <c r="AG598" s="262">
        <v>2.5999999999999999E-2</v>
      </c>
      <c r="AH598" s="262">
        <v>2.5479999999999999E-2</v>
      </c>
      <c r="AI598" s="262">
        <v>2.5479999999999999E-2</v>
      </c>
      <c r="AJ598" s="262">
        <v>2.3140000000000001E-2</v>
      </c>
      <c r="AK598" s="262">
        <v>1.014E-2</v>
      </c>
      <c r="AL598" s="262">
        <v>1.7160000000000002E-2</v>
      </c>
      <c r="AM598" s="262">
        <v>1.6119999999999999E-2</v>
      </c>
      <c r="AN598" s="262">
        <v>1.5339999999999998E-2</v>
      </c>
      <c r="AO598" s="262">
        <v>2.4699999999999996E-2</v>
      </c>
      <c r="AP598" s="262">
        <v>2.4699999999999996E-2</v>
      </c>
      <c r="AQ598" s="262">
        <v>9.6200000000000001E-3</v>
      </c>
      <c r="AR598" s="262">
        <v>3.1459999999999995E-2</v>
      </c>
      <c r="AS598" s="262">
        <v>2.2099999999999998E-2</v>
      </c>
      <c r="AT598" s="262">
        <v>4.1599999999999998E-2</v>
      </c>
      <c r="AU598" s="262">
        <v>3.7439999999999994E-2</v>
      </c>
      <c r="AV598" s="262">
        <v>1.6899999999999998E-2</v>
      </c>
      <c r="AW598" s="262">
        <v>2.002E-2</v>
      </c>
      <c r="AX598" s="262">
        <v>2.5739999999999999E-2</v>
      </c>
      <c r="AY598" s="262">
        <v>2.1839999999999998E-2</v>
      </c>
      <c r="AZ598" s="262">
        <v>2.6259999999999999E-2</v>
      </c>
      <c r="BA598" s="262">
        <v>2.2359999999999998E-2</v>
      </c>
      <c r="BB598" s="262">
        <v>1.6899999999999998E-2</v>
      </c>
      <c r="BC598" s="262">
        <v>3.2759999999999997E-2</v>
      </c>
      <c r="BD598" s="262">
        <v>2.5219999999999999E-2</v>
      </c>
      <c r="BE598" s="262">
        <v>2.0539999999999999E-2</v>
      </c>
      <c r="BF598" s="262">
        <v>1.924E-2</v>
      </c>
      <c r="BG598" s="262">
        <v>2.1319999999999999E-2</v>
      </c>
      <c r="BH598" s="262">
        <v>2.496E-2</v>
      </c>
      <c r="BI598" s="262">
        <v>2.4699999999999996E-2</v>
      </c>
      <c r="BJ598" s="262">
        <v>2.4699999999999996E-2</v>
      </c>
      <c r="BK598" s="262">
        <v>2.4699999999999996E-2</v>
      </c>
      <c r="BL598" s="262">
        <v>7.539999999999999E-3</v>
      </c>
      <c r="BM598" s="262">
        <v>2.4699999999999996E-2</v>
      </c>
      <c r="BN598" s="262">
        <v>2.4699999999999996E-2</v>
      </c>
      <c r="BO598" s="262">
        <v>2.4439999999999996E-2</v>
      </c>
      <c r="BP598" s="262">
        <v>2.6519999999999998E-2</v>
      </c>
    </row>
    <row r="599" spans="2:68" x14ac:dyDescent="0.25">
      <c r="B599" s="261" t="s">
        <v>969</v>
      </c>
      <c r="C599" s="261" t="s">
        <v>375</v>
      </c>
      <c r="D599" s="255">
        <f t="shared" si="51"/>
        <v>0.27675512645356409</v>
      </c>
      <c r="E599" s="260">
        <f t="shared" si="49"/>
        <v>5307.333059999999</v>
      </c>
      <c r="F599" s="255">
        <f t="shared" si="52"/>
        <v>0.28960884366084244</v>
      </c>
      <c r="G599" s="260">
        <f t="shared" si="50"/>
        <v>14988792.586319998</v>
      </c>
      <c r="H599" s="255">
        <f t="shared" si="53"/>
        <v>-0.16580230704533472</v>
      </c>
      <c r="I599" s="260">
        <f t="shared" si="54"/>
        <v>95.561697272500695</v>
      </c>
      <c r="J599" s="262">
        <v>0</v>
      </c>
      <c r="K599" s="262">
        <v>0.43427999999999994</v>
      </c>
      <c r="L599" s="262">
        <v>0.43991999999999998</v>
      </c>
      <c r="M599" s="262">
        <v>0.38069999999999998</v>
      </c>
      <c r="N599" s="262">
        <v>0.34967999999999999</v>
      </c>
      <c r="O599" s="262">
        <v>0.34121999999999997</v>
      </c>
      <c r="P599" s="262">
        <v>0.38634000000000002</v>
      </c>
      <c r="Q599" s="262">
        <v>0.40043999999999996</v>
      </c>
      <c r="R599" s="262">
        <v>0.37787999999999999</v>
      </c>
      <c r="S599" s="262">
        <v>0.35813999999999996</v>
      </c>
      <c r="T599" s="262">
        <v>0.31865999999999994</v>
      </c>
      <c r="U599" s="262">
        <v>0.27917999999999998</v>
      </c>
      <c r="V599" s="262">
        <v>0.31865999999999994</v>
      </c>
      <c r="W599" s="262">
        <v>0.4596599999999999</v>
      </c>
      <c r="X599" s="262">
        <v>0.40607999999999994</v>
      </c>
      <c r="Y599" s="262">
        <v>0.41453999999999996</v>
      </c>
      <c r="Z599" s="262">
        <v>0.42863999999999997</v>
      </c>
      <c r="AA599" s="262">
        <v>0.38069999999999998</v>
      </c>
      <c r="AB599" s="262">
        <v>0.38069999999999998</v>
      </c>
      <c r="AC599" s="262">
        <v>0.38069999999999998</v>
      </c>
      <c r="AD599" s="262">
        <v>0.27917999999999998</v>
      </c>
      <c r="AE599" s="262">
        <v>0.27353999999999995</v>
      </c>
      <c r="AF599" s="262">
        <v>0.25097999999999998</v>
      </c>
      <c r="AG599" s="262">
        <v>0.31584000000000001</v>
      </c>
      <c r="AH599" s="262">
        <v>0.31584000000000001</v>
      </c>
      <c r="AI599" s="262">
        <v>0.33275999999999994</v>
      </c>
      <c r="AJ599" s="262">
        <v>0.25944</v>
      </c>
      <c r="AK599" s="262">
        <v>0.28199999999999997</v>
      </c>
      <c r="AL599" s="262">
        <v>0.29891999999999996</v>
      </c>
      <c r="AM599" s="262">
        <v>0.22277999999999998</v>
      </c>
      <c r="AN599" s="262">
        <v>0.22277999999999998</v>
      </c>
      <c r="AO599" s="262">
        <v>0.37223999999999996</v>
      </c>
      <c r="AP599" s="262">
        <v>0.32711999999999997</v>
      </c>
      <c r="AQ599" s="262">
        <v>0.42581999999999998</v>
      </c>
      <c r="AR599" s="262">
        <v>0.37223999999999996</v>
      </c>
      <c r="AS599" s="262">
        <v>0.37223999999999996</v>
      </c>
      <c r="AT599" s="262">
        <v>0.31865999999999994</v>
      </c>
      <c r="AU599" s="262">
        <v>0.23405999999999996</v>
      </c>
      <c r="AV599" s="262">
        <v>0.23405999999999996</v>
      </c>
      <c r="AW599" s="262">
        <v>0.23405999999999996</v>
      </c>
      <c r="AX599" s="262">
        <v>0.20021999999999998</v>
      </c>
      <c r="AY599" s="262">
        <v>0.22277999999999998</v>
      </c>
      <c r="AZ599" s="262">
        <v>0.20021999999999998</v>
      </c>
      <c r="BA599" s="262">
        <v>0.17201999999999998</v>
      </c>
      <c r="BB599" s="262">
        <v>0.14381999999999998</v>
      </c>
      <c r="BC599" s="262">
        <v>0.15509999999999999</v>
      </c>
      <c r="BD599" s="262">
        <v>0.15509999999999999</v>
      </c>
      <c r="BE599" s="262">
        <v>0.15509999999999999</v>
      </c>
      <c r="BF599" s="262">
        <v>0.26225999999999999</v>
      </c>
      <c r="BG599" s="262">
        <v>0.28481999999999996</v>
      </c>
      <c r="BH599" s="262">
        <v>0.25097999999999998</v>
      </c>
      <c r="BI599" s="262">
        <v>0.18894</v>
      </c>
      <c r="BJ599" s="262">
        <v>0.32429999999999992</v>
      </c>
      <c r="BK599" s="262">
        <v>0.22841999999999998</v>
      </c>
      <c r="BL599" s="262">
        <v>0.22841999999999998</v>
      </c>
      <c r="BM599" s="262">
        <v>0.19457999999999998</v>
      </c>
      <c r="BN599" s="262">
        <v>0.19739999999999996</v>
      </c>
      <c r="BO599" s="262">
        <v>0.16637999999999997</v>
      </c>
      <c r="BP599" s="262">
        <v>0.19175999999999999</v>
      </c>
    </row>
    <row r="600" spans="2:68" x14ac:dyDescent="0.25">
      <c r="B600" s="261" t="s">
        <v>969</v>
      </c>
      <c r="C600" s="261" t="s">
        <v>377</v>
      </c>
      <c r="D600" s="255">
        <f t="shared" si="51"/>
        <v>1.830410283151692E-2</v>
      </c>
      <c r="E600" s="260">
        <f t="shared" si="49"/>
        <v>351.01778000000002</v>
      </c>
      <c r="F600" s="255">
        <f t="shared" si="52"/>
        <v>1.9273482366250413E-2</v>
      </c>
      <c r="G600" s="260">
        <f t="shared" si="50"/>
        <v>997504.86191000009</v>
      </c>
      <c r="H600" s="255">
        <f t="shared" si="53"/>
        <v>-0.13507485841588646</v>
      </c>
      <c r="I600" s="260">
        <f t="shared" si="54"/>
        <v>94.97039758403514</v>
      </c>
      <c r="J600" s="262">
        <v>0</v>
      </c>
      <c r="K600" s="262">
        <v>8.3599999999999994E-3</v>
      </c>
      <c r="L600" s="262">
        <v>8.3599999999999994E-3</v>
      </c>
      <c r="M600" s="262">
        <v>1.7670000000000002E-2</v>
      </c>
      <c r="N600" s="262">
        <v>2.47E-2</v>
      </c>
      <c r="O600" s="262">
        <v>1.3299999999999999E-2</v>
      </c>
      <c r="P600" s="262">
        <v>1.2540000000000001E-2</v>
      </c>
      <c r="Q600" s="262">
        <v>2.6599999999999999E-2</v>
      </c>
      <c r="R600" s="262">
        <v>1.7670000000000002E-2</v>
      </c>
      <c r="S600" s="262">
        <v>1.729E-2</v>
      </c>
      <c r="T600" s="262">
        <v>1.729E-2</v>
      </c>
      <c r="U600" s="262">
        <v>1.729E-2</v>
      </c>
      <c r="V600" s="262">
        <v>6.6499999999999997E-3</v>
      </c>
      <c r="W600" s="262">
        <v>2.47E-2</v>
      </c>
      <c r="X600" s="262">
        <v>4.0280000000000003E-2</v>
      </c>
      <c r="Y600" s="262">
        <v>1.197E-2</v>
      </c>
      <c r="Z600" s="262">
        <v>6.3460000000000003E-2</v>
      </c>
      <c r="AA600" s="262">
        <v>1.8239999999999999E-2</v>
      </c>
      <c r="AB600" s="262">
        <v>2.2419999999999999E-2</v>
      </c>
      <c r="AC600" s="262">
        <v>2.2419999999999999E-2</v>
      </c>
      <c r="AD600" s="262">
        <v>2.6599999999999999E-2</v>
      </c>
      <c r="AE600" s="262">
        <v>1.6149999999999998E-2</v>
      </c>
      <c r="AF600" s="262">
        <v>8.9299999999999987E-3</v>
      </c>
      <c r="AG600" s="262">
        <v>1.6910000000000001E-2</v>
      </c>
      <c r="AH600" s="262">
        <v>1.5959999999999998E-2</v>
      </c>
      <c r="AI600" s="262">
        <v>1.6719999999999999E-2</v>
      </c>
      <c r="AJ600" s="262">
        <v>1.6719999999999999E-2</v>
      </c>
      <c r="AK600" s="262">
        <v>1.6719999999999999E-2</v>
      </c>
      <c r="AL600" s="262">
        <v>1.6719999999999999E-2</v>
      </c>
      <c r="AM600" s="262">
        <v>1.0829999999999999E-2</v>
      </c>
      <c r="AN600" s="262">
        <v>1.0829999999999999E-2</v>
      </c>
      <c r="AO600" s="262">
        <v>1.6719999999999999E-2</v>
      </c>
      <c r="AP600" s="262">
        <v>1.6719999999999999E-2</v>
      </c>
      <c r="AQ600" s="262">
        <v>6.6689999999999999E-2</v>
      </c>
      <c r="AR600" s="262">
        <v>2.3939999999999999E-2</v>
      </c>
      <c r="AS600" s="262">
        <v>1.3679999999999999E-2</v>
      </c>
      <c r="AT600" s="262">
        <v>2.5080000000000002E-2</v>
      </c>
      <c r="AU600" s="262">
        <v>1.9E-2</v>
      </c>
      <c r="AV600" s="262">
        <v>2.2419999999999999E-2</v>
      </c>
      <c r="AW600" s="262">
        <v>1.9949999999999999E-2</v>
      </c>
      <c r="AX600" s="262">
        <v>1.5579999999999998E-2</v>
      </c>
      <c r="AY600" s="262">
        <v>1.3489999999999999E-2</v>
      </c>
      <c r="AZ600" s="262">
        <v>1.5579999999999998E-2</v>
      </c>
      <c r="BA600" s="262">
        <v>1.5579999999999998E-2</v>
      </c>
      <c r="BB600" s="262">
        <v>8.3599999999999994E-3</v>
      </c>
      <c r="BC600" s="262">
        <v>8.3599999999999994E-3</v>
      </c>
      <c r="BD600" s="262">
        <v>5.3200000000000001E-3</v>
      </c>
      <c r="BE600" s="262">
        <v>8.3599999999999994E-3</v>
      </c>
      <c r="BF600" s="262">
        <v>2.1849999999999998E-2</v>
      </c>
      <c r="BG600" s="262">
        <v>3.952E-2</v>
      </c>
      <c r="BH600" s="262">
        <v>2.6030000000000001E-2</v>
      </c>
      <c r="BI600" s="262">
        <v>2.4129999999999999E-2</v>
      </c>
      <c r="BJ600" s="262">
        <v>3.0210000000000001E-2</v>
      </c>
      <c r="BK600" s="262">
        <v>2.4129999999999999E-2</v>
      </c>
      <c r="BL600" s="262">
        <v>2.4129999999999999E-2</v>
      </c>
      <c r="BM600" s="262">
        <v>1.444E-2</v>
      </c>
      <c r="BN600" s="262">
        <v>2.4129999999999999E-2</v>
      </c>
      <c r="BO600" s="262">
        <v>2.4129999999999999E-2</v>
      </c>
      <c r="BP600" s="262">
        <v>2.4129999999999999E-2</v>
      </c>
    </row>
    <row r="601" spans="2:68" x14ac:dyDescent="0.25">
      <c r="B601" s="261" t="s">
        <v>969</v>
      </c>
      <c r="C601" s="261" t="s">
        <v>379</v>
      </c>
      <c r="D601" s="255">
        <f t="shared" si="51"/>
        <v>0.21963541951295815</v>
      </c>
      <c r="E601" s="260">
        <f t="shared" si="49"/>
        <v>4211.9484399999983</v>
      </c>
      <c r="F601" s="255">
        <f t="shared" si="52"/>
        <v>0.22932488320771022</v>
      </c>
      <c r="G601" s="260">
        <f t="shared" si="50"/>
        <v>11868778.127880005</v>
      </c>
      <c r="H601" s="255">
        <f t="shared" si="53"/>
        <v>-0.18524629391092512</v>
      </c>
      <c r="I601" s="260">
        <f t="shared" si="54"/>
        <v>95.774787472157612</v>
      </c>
      <c r="J601" s="262">
        <v>0</v>
      </c>
      <c r="K601" s="262">
        <v>0.17402000000000001</v>
      </c>
      <c r="L601" s="262">
        <v>0.24634000000000003</v>
      </c>
      <c r="M601" s="262">
        <v>0.26216</v>
      </c>
      <c r="N601" s="262">
        <v>0.32544000000000001</v>
      </c>
      <c r="O601" s="262">
        <v>0.26216</v>
      </c>
      <c r="P601" s="262">
        <v>0.26216</v>
      </c>
      <c r="Q601" s="262">
        <v>0.30284000000000005</v>
      </c>
      <c r="R601" s="262">
        <v>0.21922</v>
      </c>
      <c r="S601" s="262">
        <v>0.23730000000000001</v>
      </c>
      <c r="T601" s="262">
        <v>0.22600000000000001</v>
      </c>
      <c r="U601" s="262">
        <v>0.19436</v>
      </c>
      <c r="V601" s="262">
        <v>0.22600000000000001</v>
      </c>
      <c r="W601" s="262">
        <v>0.33222000000000002</v>
      </c>
      <c r="X601" s="262">
        <v>0.34578000000000003</v>
      </c>
      <c r="Y601" s="262">
        <v>0.35256000000000004</v>
      </c>
      <c r="Z601" s="262">
        <v>0.42487999999999998</v>
      </c>
      <c r="AA601" s="262">
        <v>0.26441999999999999</v>
      </c>
      <c r="AB601" s="262">
        <v>0.30058000000000001</v>
      </c>
      <c r="AC601" s="262">
        <v>0.34578000000000003</v>
      </c>
      <c r="AD601" s="262">
        <v>0.19662000000000002</v>
      </c>
      <c r="AE601" s="262">
        <v>0.18758</v>
      </c>
      <c r="AF601" s="262">
        <v>0.16497999999999999</v>
      </c>
      <c r="AG601" s="262">
        <v>0.21695999999999999</v>
      </c>
      <c r="AH601" s="262">
        <v>0.21243999999999999</v>
      </c>
      <c r="AI601" s="262">
        <v>0.2034</v>
      </c>
      <c r="AJ601" s="262">
        <v>0.21243999999999999</v>
      </c>
      <c r="AK601" s="262">
        <v>0.21243999999999999</v>
      </c>
      <c r="AL601" s="262">
        <v>0.21922</v>
      </c>
      <c r="AM601" s="262">
        <v>0.14464000000000002</v>
      </c>
      <c r="AN601" s="262">
        <v>0.14464000000000002</v>
      </c>
      <c r="AO601" s="262">
        <v>0.31187999999999999</v>
      </c>
      <c r="AP601" s="262">
        <v>0.24182000000000001</v>
      </c>
      <c r="AQ601" s="262">
        <v>0.34126000000000001</v>
      </c>
      <c r="AR601" s="262">
        <v>0.36160000000000003</v>
      </c>
      <c r="AS601" s="262">
        <v>0.33900000000000002</v>
      </c>
      <c r="AT601" s="262">
        <v>0.28928000000000004</v>
      </c>
      <c r="AU601" s="262">
        <v>0.24408000000000002</v>
      </c>
      <c r="AV601" s="262">
        <v>0.2147</v>
      </c>
      <c r="AW601" s="262">
        <v>0.22826000000000002</v>
      </c>
      <c r="AX601" s="262">
        <v>0.16724</v>
      </c>
      <c r="AY601" s="262">
        <v>0.18080000000000002</v>
      </c>
      <c r="AZ601" s="262">
        <v>0.18531999999999998</v>
      </c>
      <c r="BA601" s="262">
        <v>0.16724</v>
      </c>
      <c r="BB601" s="262">
        <v>0.12881999999999999</v>
      </c>
      <c r="BC601" s="262">
        <v>0.15594</v>
      </c>
      <c r="BD601" s="262">
        <v>0.15594</v>
      </c>
      <c r="BE601" s="262">
        <v>0.15594</v>
      </c>
      <c r="BF601" s="262">
        <v>0.23730000000000001</v>
      </c>
      <c r="BG601" s="262">
        <v>0.22373999999999999</v>
      </c>
      <c r="BH601" s="262">
        <v>0.2034</v>
      </c>
      <c r="BI601" s="262">
        <v>0.20566000000000001</v>
      </c>
      <c r="BJ601" s="262">
        <v>0.24634000000000003</v>
      </c>
      <c r="BK601" s="262">
        <v>0.28476000000000001</v>
      </c>
      <c r="BL601" s="262">
        <v>0.21018000000000001</v>
      </c>
      <c r="BM601" s="262">
        <v>0.17628000000000002</v>
      </c>
      <c r="BN601" s="262">
        <v>0.18531999999999998</v>
      </c>
      <c r="BO601" s="262">
        <v>0.17176</v>
      </c>
      <c r="BP601" s="262">
        <v>0.18531999999999998</v>
      </c>
    </row>
    <row r="602" spans="2:68" x14ac:dyDescent="0.25">
      <c r="B602" s="261" t="s">
        <v>969</v>
      </c>
      <c r="C602" s="261" t="s">
        <v>381</v>
      </c>
      <c r="D602" s="255">
        <f t="shared" si="51"/>
        <v>0.11224602231840224</v>
      </c>
      <c r="E602" s="260">
        <f t="shared" si="49"/>
        <v>2152.5419699999998</v>
      </c>
      <c r="F602" s="255">
        <f t="shared" si="52"/>
        <v>0.11080049541206408</v>
      </c>
      <c r="G602" s="260">
        <f t="shared" si="50"/>
        <v>5734512.8801999995</v>
      </c>
      <c r="H602" s="255">
        <f t="shared" si="53"/>
        <v>1.5874614452604963E-3</v>
      </c>
      <c r="I602" s="260">
        <f t="shared" si="54"/>
        <v>101.30462133852586</v>
      </c>
      <c r="J602" s="262">
        <v>0</v>
      </c>
      <c r="K602" s="262">
        <v>0.10323</v>
      </c>
      <c r="L602" s="262">
        <v>0.10323</v>
      </c>
      <c r="M602" s="262">
        <v>8.7690000000000004E-2</v>
      </c>
      <c r="N602" s="262">
        <v>9.5460000000000003E-2</v>
      </c>
      <c r="O602" s="262">
        <v>9.5460000000000003E-2</v>
      </c>
      <c r="P602" s="262">
        <v>9.5460000000000003E-2</v>
      </c>
      <c r="Q602" s="262">
        <v>9.5460000000000003E-2</v>
      </c>
      <c r="R602" s="262">
        <v>9.5460000000000003E-2</v>
      </c>
      <c r="S602" s="262">
        <v>0.14541000000000001</v>
      </c>
      <c r="T602" s="262">
        <v>0.10212</v>
      </c>
      <c r="U602" s="262">
        <v>0.10101</v>
      </c>
      <c r="V602" s="262">
        <v>0.10656</v>
      </c>
      <c r="W602" s="262">
        <v>0.10101</v>
      </c>
      <c r="X602" s="262">
        <v>8.4360000000000004E-2</v>
      </c>
      <c r="Y602" s="262">
        <v>9.2130000000000004E-2</v>
      </c>
      <c r="Z602" s="262">
        <v>0.10101</v>
      </c>
      <c r="AA602" s="262">
        <v>0.10323</v>
      </c>
      <c r="AB602" s="262">
        <v>9.2130000000000004E-2</v>
      </c>
      <c r="AC602" s="262">
        <v>0.16539000000000001</v>
      </c>
      <c r="AD602" s="262">
        <v>0.10878</v>
      </c>
      <c r="AE602" s="262">
        <v>0.12099000000000001</v>
      </c>
      <c r="AF602" s="262">
        <v>0.10878</v>
      </c>
      <c r="AG602" s="262">
        <v>0.10767</v>
      </c>
      <c r="AH602" s="262">
        <v>0.10989</v>
      </c>
      <c r="AI602" s="262">
        <v>9.3240000000000003E-2</v>
      </c>
      <c r="AJ602" s="262">
        <v>0.10212</v>
      </c>
      <c r="AK602" s="262">
        <v>0.12542999999999999</v>
      </c>
      <c r="AL602" s="262">
        <v>5.2170000000000001E-2</v>
      </c>
      <c r="AM602" s="262">
        <v>9.7680000000000003E-2</v>
      </c>
      <c r="AN602" s="262">
        <v>0.10323</v>
      </c>
      <c r="AO602" s="262">
        <v>0.10434</v>
      </c>
      <c r="AP602" s="262">
        <v>0.10434</v>
      </c>
      <c r="AQ602" s="262">
        <v>0.14985000000000001</v>
      </c>
      <c r="AR602" s="262">
        <v>0.17982000000000001</v>
      </c>
      <c r="AS602" s="262">
        <v>0.14985000000000001</v>
      </c>
      <c r="AT602" s="262">
        <v>0.15096000000000001</v>
      </c>
      <c r="AU602" s="262">
        <v>9.3240000000000003E-2</v>
      </c>
      <c r="AV602" s="262">
        <v>0.111</v>
      </c>
      <c r="AW602" s="262">
        <v>0.14430000000000001</v>
      </c>
      <c r="AX602" s="262">
        <v>0.12210000000000001</v>
      </c>
      <c r="AY602" s="262">
        <v>0.12653999999999999</v>
      </c>
      <c r="AZ602" s="262">
        <v>0.12432000000000001</v>
      </c>
      <c r="BA602" s="262">
        <v>0.12210000000000001</v>
      </c>
      <c r="BB602" s="262">
        <v>7.5480000000000005E-2</v>
      </c>
      <c r="BC602" s="262">
        <v>0.12321000000000001</v>
      </c>
      <c r="BD602" s="262">
        <v>8.9910000000000004E-2</v>
      </c>
      <c r="BE602" s="262">
        <v>8.9910000000000004E-2</v>
      </c>
      <c r="BF602" s="262">
        <v>0.10767</v>
      </c>
      <c r="BG602" s="262">
        <v>0.16317000000000001</v>
      </c>
      <c r="BH602" s="262">
        <v>0.12542999999999999</v>
      </c>
      <c r="BI602" s="262">
        <v>0.14097000000000001</v>
      </c>
      <c r="BJ602" s="262">
        <v>0.22532999999999997</v>
      </c>
      <c r="BK602" s="262">
        <v>0.15872999999999998</v>
      </c>
      <c r="BL602" s="262">
        <v>0.10434</v>
      </c>
      <c r="BM602" s="262">
        <v>0.11655</v>
      </c>
      <c r="BN602" s="262">
        <v>0.111</v>
      </c>
      <c r="BO602" s="262">
        <v>9.8790000000000003E-2</v>
      </c>
      <c r="BP602" s="262">
        <v>0.111</v>
      </c>
    </row>
    <row r="603" spans="2:68" x14ac:dyDescent="0.25">
      <c r="B603" s="261" t="s">
        <v>970</v>
      </c>
      <c r="C603" s="261" t="s">
        <v>971</v>
      </c>
      <c r="D603" s="255">
        <f t="shared" si="51"/>
        <v>9.7521614433957338E-3</v>
      </c>
      <c r="E603" s="260">
        <f t="shared" si="49"/>
        <v>187.01719999999997</v>
      </c>
      <c r="F603" s="255">
        <f t="shared" si="52"/>
        <v>9.9095129832113826E-3</v>
      </c>
      <c r="G603" s="260">
        <f t="shared" si="50"/>
        <v>512869.81730000011</v>
      </c>
      <c r="H603" s="255">
        <f t="shared" si="53"/>
        <v>-9.6324839901945652E-2</v>
      </c>
      <c r="I603" s="260">
        <f t="shared" si="54"/>
        <v>98.412116316087051</v>
      </c>
      <c r="J603" s="262">
        <v>0</v>
      </c>
      <c r="K603" s="262">
        <v>6.3E-3</v>
      </c>
      <c r="L603" s="262">
        <v>6.3E-3</v>
      </c>
      <c r="M603" s="262">
        <v>4.5999999999999999E-3</v>
      </c>
      <c r="N603" s="262">
        <v>9.5999999999999992E-3</v>
      </c>
      <c r="O603" s="262">
        <v>9.9000000000000008E-3</v>
      </c>
      <c r="P603" s="262">
        <v>1.6799999999999999E-2</v>
      </c>
      <c r="Q603" s="262">
        <v>1.34E-2</v>
      </c>
      <c r="R603" s="262">
        <v>1.3500000000000002E-2</v>
      </c>
      <c r="S603" s="262">
        <v>5.7999999999999996E-3</v>
      </c>
      <c r="T603" s="262">
        <v>9.1999999999999998E-3</v>
      </c>
      <c r="U603" s="262">
        <v>9.1999999999999998E-3</v>
      </c>
      <c r="V603" s="262">
        <v>9.1999999999999998E-3</v>
      </c>
      <c r="W603" s="262">
        <v>6.1999999999999998E-3</v>
      </c>
      <c r="X603" s="262">
        <v>1.2500000000000001E-2</v>
      </c>
      <c r="Y603" s="262">
        <v>2.2799999999999997E-2</v>
      </c>
      <c r="Z603" s="262">
        <v>1.1599999999999999E-2</v>
      </c>
      <c r="AA603" s="262">
        <v>9.4000000000000004E-3</v>
      </c>
      <c r="AB603" s="262">
        <v>5.6000000000000008E-3</v>
      </c>
      <c r="AC603" s="262">
        <v>2.4E-2</v>
      </c>
      <c r="AD603" s="262">
        <v>7.6E-3</v>
      </c>
      <c r="AE603" s="262">
        <v>3.8E-3</v>
      </c>
      <c r="AF603" s="262">
        <v>7.6E-3</v>
      </c>
      <c r="AG603" s="262">
        <v>9.9000000000000008E-3</v>
      </c>
      <c r="AH603" s="262">
        <v>3.4599999999999999E-2</v>
      </c>
      <c r="AI603" s="262">
        <v>7.4999999999999997E-3</v>
      </c>
      <c r="AJ603" s="262">
        <v>9.9000000000000008E-3</v>
      </c>
      <c r="AK603" s="262">
        <v>9.9000000000000008E-3</v>
      </c>
      <c r="AL603" s="262">
        <v>8.8999999999999999E-3</v>
      </c>
      <c r="AM603" s="262">
        <v>9.9000000000000008E-3</v>
      </c>
      <c r="AN603" s="262">
        <v>9.7999999999999997E-3</v>
      </c>
      <c r="AO603" s="262">
        <v>1.5500000000000002E-2</v>
      </c>
      <c r="AP603" s="262">
        <v>1.5500000000000002E-2</v>
      </c>
      <c r="AQ603" s="262">
        <v>1.9E-2</v>
      </c>
      <c r="AR603" s="262">
        <v>1.1000000000000001E-2</v>
      </c>
      <c r="AS603" s="262">
        <v>2.4500000000000001E-2</v>
      </c>
      <c r="AT603" s="262">
        <v>1.5100000000000001E-2</v>
      </c>
      <c r="AU603" s="262">
        <v>0.01</v>
      </c>
      <c r="AV603" s="262">
        <v>1.1000000000000001E-2</v>
      </c>
      <c r="AW603" s="262">
        <v>4.4000000000000003E-3</v>
      </c>
      <c r="AX603" s="262">
        <v>0.01</v>
      </c>
      <c r="AY603" s="262">
        <v>0.01</v>
      </c>
      <c r="AZ603" s="262">
        <v>0.01</v>
      </c>
      <c r="BA603" s="262">
        <v>6.3E-3</v>
      </c>
      <c r="BB603" s="262">
        <v>9.9000000000000008E-3</v>
      </c>
      <c r="BC603" s="262">
        <v>6.3E-3</v>
      </c>
      <c r="BD603" s="262">
        <v>0.01</v>
      </c>
      <c r="BE603" s="262">
        <v>0.01</v>
      </c>
      <c r="BF603" s="262">
        <v>9.4000000000000004E-3</v>
      </c>
      <c r="BG603" s="262">
        <v>8.199999999999999E-3</v>
      </c>
      <c r="BH603" s="262">
        <v>7.4999999999999997E-3</v>
      </c>
      <c r="BI603" s="262">
        <v>3.2000000000000002E-3</v>
      </c>
      <c r="BJ603" s="262">
        <v>8.199999999999999E-3</v>
      </c>
      <c r="BK603" s="262">
        <v>4.7000000000000002E-3</v>
      </c>
      <c r="BL603" s="262">
        <v>6.4000000000000003E-3</v>
      </c>
      <c r="BM603" s="262">
        <v>6.4000000000000003E-3</v>
      </c>
      <c r="BN603" s="262">
        <v>8.199999999999999E-3</v>
      </c>
      <c r="BO603" s="262">
        <v>8.199999999999999E-3</v>
      </c>
      <c r="BP603" s="262">
        <v>8.199999999999999E-3</v>
      </c>
    </row>
    <row r="604" spans="2:68" x14ac:dyDescent="0.25">
      <c r="B604" s="261" t="s">
        <v>970</v>
      </c>
      <c r="C604" s="261" t="s">
        <v>972</v>
      </c>
      <c r="D604" s="255">
        <f t="shared" si="51"/>
        <v>5.7106908275538402E-2</v>
      </c>
      <c r="E604" s="260">
        <f t="shared" si="49"/>
        <v>1095.1391799999999</v>
      </c>
      <c r="F604" s="255">
        <f t="shared" si="52"/>
        <v>5.6815445393225451E-2</v>
      </c>
      <c r="G604" s="260">
        <f t="shared" si="50"/>
        <v>2940500.4209600012</v>
      </c>
      <c r="H604" s="255">
        <f t="shared" si="53"/>
        <v>5.4489036619907423E-3</v>
      </c>
      <c r="I604" s="260">
        <f t="shared" si="54"/>
        <v>100.51299937947455</v>
      </c>
      <c r="J604" s="262">
        <v>0</v>
      </c>
      <c r="K604" s="262">
        <v>3.712E-2</v>
      </c>
      <c r="L604" s="262">
        <v>3.712E-2</v>
      </c>
      <c r="M604" s="262">
        <v>7.1340000000000001E-2</v>
      </c>
      <c r="N604" s="262">
        <v>3.422E-2</v>
      </c>
      <c r="O604" s="262">
        <v>4.8719999999999999E-2</v>
      </c>
      <c r="P604" s="262">
        <v>4.8719999999999999E-2</v>
      </c>
      <c r="Q604" s="262">
        <v>4.8719999999999999E-2</v>
      </c>
      <c r="R604" s="262">
        <v>4.1180000000000001E-2</v>
      </c>
      <c r="S604" s="262">
        <v>5.8000000000000003E-2</v>
      </c>
      <c r="T604" s="262">
        <v>4.7559999999999998E-2</v>
      </c>
      <c r="U604" s="262">
        <v>2.9580000000000002E-2</v>
      </c>
      <c r="V604" s="262">
        <v>4.7559999999999998E-2</v>
      </c>
      <c r="W604" s="262">
        <v>7.8300000000000008E-2</v>
      </c>
      <c r="X604" s="262">
        <v>9.6860000000000002E-2</v>
      </c>
      <c r="Y604" s="262">
        <v>0.10034</v>
      </c>
      <c r="Z604" s="262">
        <v>0.14094000000000001</v>
      </c>
      <c r="AA604" s="262">
        <v>5.3940000000000009E-2</v>
      </c>
      <c r="AB604" s="262">
        <v>5.8000000000000003E-2</v>
      </c>
      <c r="AC604" s="262">
        <v>5.858E-2</v>
      </c>
      <c r="AD604" s="262">
        <v>4.4080000000000001E-2</v>
      </c>
      <c r="AE604" s="262">
        <v>4.4080000000000001E-2</v>
      </c>
      <c r="AF604" s="262">
        <v>4.1180000000000001E-2</v>
      </c>
      <c r="AG604" s="262">
        <v>7.1340000000000001E-2</v>
      </c>
      <c r="AH604" s="262">
        <v>6.3220000000000012E-2</v>
      </c>
      <c r="AI604" s="262">
        <v>7.8880000000000006E-2</v>
      </c>
      <c r="AJ604" s="262">
        <v>5.8000000000000003E-2</v>
      </c>
      <c r="AK604" s="262">
        <v>5.3360000000000005E-2</v>
      </c>
      <c r="AL604" s="262">
        <v>4.3500000000000004E-2</v>
      </c>
      <c r="AM604" s="262">
        <v>3.8280000000000002E-2</v>
      </c>
      <c r="AN604" s="262">
        <v>3.422E-2</v>
      </c>
      <c r="AO604" s="262">
        <v>7.5980000000000006E-2</v>
      </c>
      <c r="AP604" s="262">
        <v>7.4820000000000011E-2</v>
      </c>
      <c r="AQ604" s="262">
        <v>5.568E-2</v>
      </c>
      <c r="AR604" s="262">
        <v>5.3940000000000009E-2</v>
      </c>
      <c r="AS604" s="262">
        <v>5.3940000000000009E-2</v>
      </c>
      <c r="AT604" s="262">
        <v>5.3940000000000009E-2</v>
      </c>
      <c r="AU604" s="262">
        <v>5.3940000000000009E-2</v>
      </c>
      <c r="AV604" s="262">
        <v>5.6840000000000002E-2</v>
      </c>
      <c r="AW604" s="262">
        <v>5.3940000000000009E-2</v>
      </c>
      <c r="AX604" s="262">
        <v>5.3940000000000009E-2</v>
      </c>
      <c r="AY604" s="262">
        <v>5.3940000000000009E-2</v>
      </c>
      <c r="AZ604" s="262">
        <v>5.3360000000000005E-2</v>
      </c>
      <c r="BA604" s="262">
        <v>5.568E-2</v>
      </c>
      <c r="BB604" s="262">
        <v>4.5820000000000007E-2</v>
      </c>
      <c r="BC604" s="262">
        <v>4.5820000000000007E-2</v>
      </c>
      <c r="BD604" s="262">
        <v>3.8280000000000002E-2</v>
      </c>
      <c r="BE604" s="262">
        <v>4.6400000000000004E-2</v>
      </c>
      <c r="BF604" s="262">
        <v>6.7279999999999993E-2</v>
      </c>
      <c r="BG604" s="262">
        <v>8.8160000000000002E-2</v>
      </c>
      <c r="BH604" s="262">
        <v>6.7279999999999993E-2</v>
      </c>
      <c r="BI604" s="262">
        <v>6.3220000000000012E-2</v>
      </c>
      <c r="BJ604" s="262">
        <v>6.3220000000000012E-2</v>
      </c>
      <c r="BK604" s="262">
        <v>6.3220000000000012E-2</v>
      </c>
      <c r="BL604" s="262">
        <v>6.3220000000000012E-2</v>
      </c>
      <c r="BM604" s="262">
        <v>5.7420000000000006E-2</v>
      </c>
      <c r="BN604" s="262">
        <v>6.5540000000000001E-2</v>
      </c>
      <c r="BO604" s="262">
        <v>6.5540000000000001E-2</v>
      </c>
      <c r="BP604" s="262">
        <v>6.6699999999999995E-2</v>
      </c>
    </row>
    <row r="605" spans="2:68" x14ac:dyDescent="0.25">
      <c r="B605" s="261" t="s">
        <v>973</v>
      </c>
      <c r="C605" s="261" t="s">
        <v>974</v>
      </c>
      <c r="D605" s="255">
        <f t="shared" si="51"/>
        <v>2.9307340564217549E-2</v>
      </c>
      <c r="E605" s="260">
        <f t="shared" si="49"/>
        <v>562.02686999999992</v>
      </c>
      <c r="F605" s="255">
        <f t="shared" si="52"/>
        <v>2.7095200936908877E-2</v>
      </c>
      <c r="G605" s="260">
        <f t="shared" si="50"/>
        <v>1402320.2530499999</v>
      </c>
      <c r="H605" s="255">
        <f t="shared" si="53"/>
        <v>0.48882687044430873</v>
      </c>
      <c r="I605" s="260">
        <f t="shared" si="54"/>
        <v>108.16432265056693</v>
      </c>
      <c r="J605" s="262">
        <v>0</v>
      </c>
      <c r="K605" s="262">
        <v>1.0800000000000001E-2</v>
      </c>
      <c r="L605" s="262">
        <v>1.026E-2</v>
      </c>
      <c r="M605" s="262">
        <v>3.1049999999999998E-2</v>
      </c>
      <c r="N605" s="262">
        <v>1.755E-2</v>
      </c>
      <c r="O605" s="262">
        <v>4.9950000000000001E-2</v>
      </c>
      <c r="P605" s="262">
        <v>2.376E-2</v>
      </c>
      <c r="Q605" s="262">
        <v>3.1049999999999998E-2</v>
      </c>
      <c r="R605" s="262">
        <v>2.673E-2</v>
      </c>
      <c r="S605" s="262">
        <v>3.483E-2</v>
      </c>
      <c r="T605" s="262">
        <v>3.9689999999999996E-2</v>
      </c>
      <c r="U605" s="262">
        <v>3.0509999999999995E-2</v>
      </c>
      <c r="V605" s="262">
        <v>4.1849999999999998E-2</v>
      </c>
      <c r="W605" s="262">
        <v>8.9099999999999995E-3</v>
      </c>
      <c r="X605" s="262">
        <v>2.2679999999999999E-2</v>
      </c>
      <c r="Y605" s="262">
        <v>2.2679999999999999E-2</v>
      </c>
      <c r="Z605" s="262">
        <v>2.2679999999999999E-2</v>
      </c>
      <c r="AA605" s="262">
        <v>3.5910000000000004E-2</v>
      </c>
      <c r="AB605" s="262">
        <v>2.5919999999999999E-2</v>
      </c>
      <c r="AC605" s="262">
        <v>2.349E-2</v>
      </c>
      <c r="AD605" s="262">
        <v>1.8360000000000001E-2</v>
      </c>
      <c r="AE605" s="262">
        <v>3.2399999999999998E-2</v>
      </c>
      <c r="AF605" s="262">
        <v>2.6189999999999998E-2</v>
      </c>
      <c r="AG605" s="262">
        <v>3.1859999999999999E-2</v>
      </c>
      <c r="AH605" s="262">
        <v>3.6720000000000003E-2</v>
      </c>
      <c r="AI605" s="262">
        <v>3.1859999999999999E-2</v>
      </c>
      <c r="AJ605" s="262">
        <v>2.0789999999999999E-2</v>
      </c>
      <c r="AK605" s="262">
        <v>3.2669999999999998E-2</v>
      </c>
      <c r="AL605" s="262">
        <v>2.6189999999999998E-2</v>
      </c>
      <c r="AM605" s="262">
        <v>1.89E-2</v>
      </c>
      <c r="AN605" s="262">
        <v>1.5389999999999999E-2</v>
      </c>
      <c r="AO605" s="262">
        <v>2.4570000000000002E-2</v>
      </c>
      <c r="AP605" s="262">
        <v>2.6189999999999998E-2</v>
      </c>
      <c r="AQ605" s="262">
        <v>9.4500000000000001E-3</v>
      </c>
      <c r="AR605" s="262">
        <v>3.5639999999999998E-2</v>
      </c>
      <c r="AS605" s="262">
        <v>2.2679999999999999E-2</v>
      </c>
      <c r="AT605" s="262">
        <v>2.3220000000000001E-2</v>
      </c>
      <c r="AU605" s="262">
        <v>2.511E-2</v>
      </c>
      <c r="AV605" s="262">
        <v>2.3220000000000001E-2</v>
      </c>
      <c r="AW605" s="262">
        <v>3.159E-2</v>
      </c>
      <c r="AX605" s="262">
        <v>3.0240000000000003E-2</v>
      </c>
      <c r="AY605" s="262">
        <v>5.373E-2</v>
      </c>
      <c r="AZ605" s="262">
        <v>3.0240000000000003E-2</v>
      </c>
      <c r="BA605" s="262">
        <v>1.917E-2</v>
      </c>
      <c r="BB605" s="262">
        <v>8.3700000000000007E-3</v>
      </c>
      <c r="BC605" s="262">
        <v>1.7010000000000001E-2</v>
      </c>
      <c r="BD605" s="262">
        <v>1.7010000000000001E-2</v>
      </c>
      <c r="BE605" s="262">
        <v>1.7010000000000001E-2</v>
      </c>
      <c r="BF605" s="262">
        <v>1.0529999999999999E-2</v>
      </c>
      <c r="BG605" s="262">
        <v>2.835E-2</v>
      </c>
      <c r="BH605" s="262">
        <v>2.1870000000000001E-2</v>
      </c>
      <c r="BI605" s="262">
        <v>2.8080000000000001E-2</v>
      </c>
      <c r="BJ605" s="262">
        <v>2.8080000000000001E-2</v>
      </c>
      <c r="BK605" s="262">
        <v>2.8080000000000001E-2</v>
      </c>
      <c r="BL605" s="262">
        <v>2.8080000000000001E-2</v>
      </c>
      <c r="BM605" s="262">
        <v>3.0509999999999995E-2</v>
      </c>
      <c r="BN605" s="262">
        <v>1.6469999999999999E-2</v>
      </c>
      <c r="BO605" s="262">
        <v>3.0509999999999995E-2</v>
      </c>
      <c r="BP605" s="262">
        <v>2.6189999999999998E-2</v>
      </c>
    </row>
    <row r="606" spans="2:68" x14ac:dyDescent="0.25">
      <c r="B606" s="261" t="s">
        <v>973</v>
      </c>
      <c r="C606" s="261" t="s">
        <v>975</v>
      </c>
      <c r="D606" s="255">
        <f t="shared" si="51"/>
        <v>4.9601527871929929E-3</v>
      </c>
      <c r="E606" s="260">
        <f t="shared" si="49"/>
        <v>95.120850000000019</v>
      </c>
      <c r="F606" s="255">
        <f t="shared" si="52"/>
        <v>4.7035612681213318E-3</v>
      </c>
      <c r="G606" s="260">
        <f t="shared" si="50"/>
        <v>243434.22449999995</v>
      </c>
      <c r="H606" s="255">
        <f t="shared" si="53"/>
        <v>8.198379166019687E-2</v>
      </c>
      <c r="I606" s="260">
        <f t="shared" si="54"/>
        <v>105.4552604812597</v>
      </c>
      <c r="J606" s="262">
        <v>0</v>
      </c>
      <c r="K606" s="262">
        <v>4.7499999999999999E-3</v>
      </c>
      <c r="L606" s="262">
        <v>4.7499999999999999E-3</v>
      </c>
      <c r="M606" s="262">
        <v>3.8500000000000001E-3</v>
      </c>
      <c r="N606" s="262">
        <v>2.7000000000000001E-3</v>
      </c>
      <c r="O606" s="262">
        <v>4.7499999999999999E-3</v>
      </c>
      <c r="P606" s="262">
        <v>3.2500000000000003E-3</v>
      </c>
      <c r="Q606" s="262">
        <v>4.7499999999999999E-3</v>
      </c>
      <c r="R606" s="262">
        <v>1.2800000000000001E-2</v>
      </c>
      <c r="S606" s="262">
        <v>2.2500000000000003E-3</v>
      </c>
      <c r="T606" s="262">
        <v>1.8500000000000001E-3</v>
      </c>
      <c r="U606" s="262">
        <v>3.65E-3</v>
      </c>
      <c r="V606" s="262">
        <v>2.8499999999999997E-3</v>
      </c>
      <c r="W606" s="262">
        <v>4.6500000000000005E-3</v>
      </c>
      <c r="X606" s="262">
        <v>1.3600000000000001E-2</v>
      </c>
      <c r="Y606" s="262">
        <v>5.1500000000000001E-3</v>
      </c>
      <c r="Z606" s="262">
        <v>6.8500000000000011E-3</v>
      </c>
      <c r="AA606" s="262">
        <v>2.5500000000000002E-3</v>
      </c>
      <c r="AB606" s="262">
        <v>4.0000000000000001E-3</v>
      </c>
      <c r="AC606" s="262">
        <v>2.65E-3</v>
      </c>
      <c r="AD606" s="262">
        <v>3.0500000000000002E-3</v>
      </c>
      <c r="AE606" s="262">
        <v>4.9500000000000004E-3</v>
      </c>
      <c r="AF606" s="262">
        <v>5.1500000000000001E-3</v>
      </c>
      <c r="AG606" s="262">
        <v>3.65E-3</v>
      </c>
      <c r="AH606" s="262">
        <v>3.0000000000000001E-3</v>
      </c>
      <c r="AI606" s="262">
        <v>3.65E-3</v>
      </c>
      <c r="AJ606" s="262">
        <v>1.5499999999999999E-3</v>
      </c>
      <c r="AK606" s="262">
        <v>3.7000000000000002E-3</v>
      </c>
      <c r="AL606" s="262">
        <v>3.7000000000000002E-3</v>
      </c>
      <c r="AM606" s="262">
        <v>3.4999999999999996E-3</v>
      </c>
      <c r="AN606" s="262">
        <v>3.4999999999999996E-3</v>
      </c>
      <c r="AO606" s="262">
        <v>1.44E-2</v>
      </c>
      <c r="AP606" s="262">
        <v>1.44E-2</v>
      </c>
      <c r="AQ606" s="262">
        <v>2.15E-3</v>
      </c>
      <c r="AR606" s="262">
        <v>2.15E-3</v>
      </c>
      <c r="AS606" s="262">
        <v>2.15E-3</v>
      </c>
      <c r="AT606" s="262">
        <v>3.65E-3</v>
      </c>
      <c r="AU606" s="262">
        <v>3.8500000000000001E-3</v>
      </c>
      <c r="AV606" s="262">
        <v>3.8500000000000001E-3</v>
      </c>
      <c r="AW606" s="262">
        <v>3.8500000000000001E-3</v>
      </c>
      <c r="AX606" s="262">
        <v>2.15E-3</v>
      </c>
      <c r="AY606" s="262">
        <v>5.6000000000000008E-3</v>
      </c>
      <c r="AZ606" s="262">
        <v>3.8500000000000001E-3</v>
      </c>
      <c r="BA606" s="262">
        <v>2.0999999999999999E-3</v>
      </c>
      <c r="BB606" s="262">
        <v>2.7000000000000001E-3</v>
      </c>
      <c r="BC606" s="262">
        <v>4.3E-3</v>
      </c>
      <c r="BD606" s="262">
        <v>3.8500000000000001E-3</v>
      </c>
      <c r="BE606" s="262">
        <v>6.7000000000000002E-3</v>
      </c>
      <c r="BF606" s="262">
        <v>5.5500000000000002E-3</v>
      </c>
      <c r="BG606" s="262">
        <v>5.5500000000000002E-3</v>
      </c>
      <c r="BH606" s="262">
        <v>5.5500000000000002E-3</v>
      </c>
      <c r="BI606" s="262">
        <v>7.0999999999999995E-3</v>
      </c>
      <c r="BJ606" s="262">
        <v>0.01</v>
      </c>
      <c r="BK606" s="262">
        <v>7.0999999999999995E-3</v>
      </c>
      <c r="BL606" s="262">
        <v>3.9500000000000004E-3</v>
      </c>
      <c r="BM606" s="262">
        <v>7.0999999999999995E-3</v>
      </c>
      <c r="BN606" s="262">
        <v>5.5500000000000002E-3</v>
      </c>
      <c r="BO606" s="262">
        <v>4.8500000000000001E-3</v>
      </c>
      <c r="BP606" s="262">
        <v>5.5500000000000002E-3</v>
      </c>
    </row>
    <row r="607" spans="2:68" x14ac:dyDescent="0.25">
      <c r="B607" s="261" t="s">
        <v>973</v>
      </c>
      <c r="C607" s="261" t="s">
        <v>976</v>
      </c>
      <c r="D607" s="255">
        <f t="shared" si="51"/>
        <v>1.2864034520519372E-2</v>
      </c>
      <c r="E607" s="260">
        <f t="shared" si="49"/>
        <v>246.69359</v>
      </c>
      <c r="F607" s="255">
        <f t="shared" si="52"/>
        <v>1.3324249372721243E-2</v>
      </c>
      <c r="G607" s="260">
        <f t="shared" si="50"/>
        <v>689600.52355999977</v>
      </c>
      <c r="H607" s="255">
        <f t="shared" si="53"/>
        <v>-0.23130005414240459</v>
      </c>
      <c r="I607" s="260">
        <f t="shared" si="54"/>
        <v>96.546035432629552</v>
      </c>
      <c r="J607" s="262">
        <v>0</v>
      </c>
      <c r="K607" s="262">
        <v>6.6299999999999996E-3</v>
      </c>
      <c r="L607" s="262">
        <v>6.6299999999999996E-3</v>
      </c>
      <c r="M607" s="262">
        <v>4.9399999999999999E-3</v>
      </c>
      <c r="N607" s="262">
        <v>4.1599999999999996E-3</v>
      </c>
      <c r="O607" s="262">
        <v>9.6200000000000001E-3</v>
      </c>
      <c r="P607" s="262">
        <v>9.6200000000000001E-3</v>
      </c>
      <c r="Q607" s="262">
        <v>4.0689999999999997E-2</v>
      </c>
      <c r="R607" s="262">
        <v>9.6200000000000001E-3</v>
      </c>
      <c r="S607" s="262">
        <v>5.7199999999999994E-3</v>
      </c>
      <c r="T607" s="262">
        <v>2.8599999999999997E-3</v>
      </c>
      <c r="U607" s="262">
        <v>7.28E-3</v>
      </c>
      <c r="V607" s="262">
        <v>5.1999999999999998E-3</v>
      </c>
      <c r="W607" s="262">
        <v>6.6299999999999998E-2</v>
      </c>
      <c r="X607" s="262">
        <v>6.2009999999999989E-2</v>
      </c>
      <c r="Y607" s="262">
        <v>8.2809999999999995E-2</v>
      </c>
      <c r="Z607" s="262">
        <v>6.6299999999999998E-2</v>
      </c>
      <c r="AA607" s="262">
        <v>1.7160000000000002E-2</v>
      </c>
      <c r="AB607" s="262">
        <v>2.3140000000000001E-2</v>
      </c>
      <c r="AC607" s="262">
        <v>5.6680000000000001E-2</v>
      </c>
      <c r="AD607" s="262">
        <v>4.6799999999999993E-3</v>
      </c>
      <c r="AE607" s="262">
        <v>4.0299999999999997E-3</v>
      </c>
      <c r="AF607" s="262">
        <v>5.3299999999999997E-3</v>
      </c>
      <c r="AG607" s="262">
        <v>2.99E-3</v>
      </c>
      <c r="AH607" s="262">
        <v>2.1059999999999999E-2</v>
      </c>
      <c r="AI607" s="262">
        <v>5.3299999999999997E-3</v>
      </c>
      <c r="AJ607" s="262">
        <v>3.64E-3</v>
      </c>
      <c r="AK607" s="262">
        <v>1.261E-2</v>
      </c>
      <c r="AL607" s="262">
        <v>5.0699999999999999E-3</v>
      </c>
      <c r="AM607" s="262">
        <v>2.8599999999999997E-3</v>
      </c>
      <c r="AN607" s="262">
        <v>2.8599999999999997E-3</v>
      </c>
      <c r="AO607" s="262">
        <v>5.3299999999999997E-3</v>
      </c>
      <c r="AP607" s="262">
        <v>5.0699999999999999E-3</v>
      </c>
      <c r="AQ607" s="262">
        <v>3.6659999999999998E-2</v>
      </c>
      <c r="AR607" s="262">
        <v>1.5339999999999998E-2</v>
      </c>
      <c r="AS607" s="262">
        <v>5.9539999999999996E-2</v>
      </c>
      <c r="AT607" s="262">
        <v>5.5899999999999995E-3</v>
      </c>
      <c r="AU607" s="262">
        <v>5.9800000000000001E-3</v>
      </c>
      <c r="AV607" s="262">
        <v>2.8599999999999997E-3</v>
      </c>
      <c r="AW607" s="262">
        <v>5.9800000000000001E-3</v>
      </c>
      <c r="AX607" s="262">
        <v>6.2399999999999999E-3</v>
      </c>
      <c r="AY607" s="262">
        <v>1.0659999999999999E-2</v>
      </c>
      <c r="AZ607" s="262">
        <v>6.3699999999999998E-3</v>
      </c>
      <c r="BA607" s="262">
        <v>6.7599999999999995E-3</v>
      </c>
      <c r="BB607" s="262">
        <v>4.1599999999999996E-3</v>
      </c>
      <c r="BC607" s="262">
        <v>5.9800000000000001E-3</v>
      </c>
      <c r="BD607" s="262">
        <v>5.9800000000000001E-3</v>
      </c>
      <c r="BE607" s="262">
        <v>5.9800000000000001E-3</v>
      </c>
      <c r="BF607" s="262">
        <v>1.1049999999999999E-2</v>
      </c>
      <c r="BG607" s="262">
        <v>9.75E-3</v>
      </c>
      <c r="BH607" s="262">
        <v>7.4099999999999991E-3</v>
      </c>
      <c r="BI607" s="262">
        <v>5.0699999999999999E-3</v>
      </c>
      <c r="BJ607" s="262">
        <v>5.8759999999999993E-2</v>
      </c>
      <c r="BK607" s="262">
        <v>2.6519999999999998E-2</v>
      </c>
      <c r="BL607" s="262">
        <v>8.0079999999999998E-2</v>
      </c>
      <c r="BM607" s="262">
        <v>7.539999999999999E-3</v>
      </c>
      <c r="BN607" s="262">
        <v>2.4439999999999996E-2</v>
      </c>
      <c r="BO607" s="262">
        <v>5.4599999999999996E-3</v>
      </c>
      <c r="BP607" s="262">
        <v>1.6379999999999999E-2</v>
      </c>
    </row>
    <row r="608" spans="2:68" x14ac:dyDescent="0.25">
      <c r="B608" s="261" t="s">
        <v>973</v>
      </c>
      <c r="C608" s="261" t="s">
        <v>977</v>
      </c>
      <c r="D608" s="255">
        <f t="shared" si="51"/>
        <v>7.2677316577149723E-3</v>
      </c>
      <c r="E608" s="260">
        <f t="shared" si="49"/>
        <v>139.37329000000003</v>
      </c>
      <c r="F608" s="255">
        <f t="shared" si="52"/>
        <v>7.0644294375648477E-3</v>
      </c>
      <c r="G608" s="260">
        <f t="shared" si="50"/>
        <v>365621.66486999998</v>
      </c>
      <c r="H608" s="255">
        <f t="shared" si="53"/>
        <v>-0.10817663627593001</v>
      </c>
      <c r="I608" s="260">
        <f t="shared" si="54"/>
        <v>102.87782929884008</v>
      </c>
      <c r="J608" s="262">
        <v>0</v>
      </c>
      <c r="K608" s="262">
        <v>2.6599999999999999E-2</v>
      </c>
      <c r="L608" s="262">
        <v>2.9190000000000001E-2</v>
      </c>
      <c r="M608" s="262">
        <v>6.7200000000000003E-3</v>
      </c>
      <c r="N608" s="262">
        <v>6.3E-3</v>
      </c>
      <c r="O608" s="262">
        <v>5.1799999999999997E-3</v>
      </c>
      <c r="P608" s="262">
        <v>6.7200000000000003E-3</v>
      </c>
      <c r="Q608" s="262">
        <v>6.7200000000000003E-3</v>
      </c>
      <c r="R608" s="262">
        <v>1.5049999999999999E-2</v>
      </c>
      <c r="S608" s="262">
        <v>3.5700000000000003E-3</v>
      </c>
      <c r="T608" s="262">
        <v>3.5700000000000003E-3</v>
      </c>
      <c r="U608" s="262">
        <v>2.3800000000000002E-3</v>
      </c>
      <c r="V608" s="262">
        <v>3.5700000000000003E-3</v>
      </c>
      <c r="W608" s="262">
        <v>1.1479999999999999E-2</v>
      </c>
      <c r="X608" s="262">
        <v>1.393E-2</v>
      </c>
      <c r="Y608" s="262">
        <v>1.372E-2</v>
      </c>
      <c r="Z608" s="262">
        <v>1.1479999999999999E-2</v>
      </c>
      <c r="AA608" s="262">
        <v>3.3600000000000001E-3</v>
      </c>
      <c r="AB608" s="262">
        <v>1.043E-2</v>
      </c>
      <c r="AC608" s="262">
        <v>3.4299999999999999E-3</v>
      </c>
      <c r="AD608" s="262">
        <v>6.6499999999999997E-3</v>
      </c>
      <c r="AE608" s="262">
        <v>6.6499999999999997E-3</v>
      </c>
      <c r="AF608" s="262">
        <v>6.6499999999999997E-3</v>
      </c>
      <c r="AG608" s="262">
        <v>7.9099999999999986E-3</v>
      </c>
      <c r="AH608" s="262">
        <v>1.8760000000000002E-2</v>
      </c>
      <c r="AI608" s="262">
        <v>1.204E-2</v>
      </c>
      <c r="AJ608" s="262">
        <v>6.79E-3</v>
      </c>
      <c r="AK608" s="262">
        <v>6.79E-3</v>
      </c>
      <c r="AL608" s="262">
        <v>2.31E-3</v>
      </c>
      <c r="AM608" s="262">
        <v>2.1700000000000001E-3</v>
      </c>
      <c r="AN608" s="262">
        <v>2.1700000000000001E-3</v>
      </c>
      <c r="AO608" s="262">
        <v>6.79E-3</v>
      </c>
      <c r="AP608" s="262">
        <v>4.4099999999999999E-3</v>
      </c>
      <c r="AQ608" s="262">
        <v>2.5899999999999999E-3</v>
      </c>
      <c r="AR608" s="262">
        <v>2.5899999999999999E-3</v>
      </c>
      <c r="AS608" s="262">
        <v>2.5899999999999999E-3</v>
      </c>
      <c r="AT608" s="262">
        <v>6.0200000000000002E-3</v>
      </c>
      <c r="AU608" s="262">
        <v>4.62E-3</v>
      </c>
      <c r="AV608" s="262">
        <v>6.0200000000000002E-3</v>
      </c>
      <c r="AW608" s="262">
        <v>6.0200000000000002E-3</v>
      </c>
      <c r="AX608" s="262">
        <v>8.0499999999999999E-3</v>
      </c>
      <c r="AY608" s="262">
        <v>1.043E-2</v>
      </c>
      <c r="AZ608" s="262">
        <v>6.0200000000000002E-3</v>
      </c>
      <c r="BA608" s="262">
        <v>2.4499999999999999E-3</v>
      </c>
      <c r="BB608" s="262">
        <v>5.8799999999999998E-3</v>
      </c>
      <c r="BC608" s="262">
        <v>5.11E-3</v>
      </c>
      <c r="BD608" s="262">
        <v>3.9200000000000007E-3</v>
      </c>
      <c r="BE608" s="262">
        <v>6.0200000000000002E-3</v>
      </c>
      <c r="BF608" s="262">
        <v>2.7300000000000002E-3</v>
      </c>
      <c r="BG608" s="262">
        <v>4.8999999999999998E-3</v>
      </c>
      <c r="BH608" s="262">
        <v>4.8999999999999998E-3</v>
      </c>
      <c r="BI608" s="262">
        <v>3.5700000000000003E-3</v>
      </c>
      <c r="BJ608" s="262">
        <v>2.0790000000000003E-2</v>
      </c>
      <c r="BK608" s="262">
        <v>3.8429999999999999E-2</v>
      </c>
      <c r="BL608" s="262">
        <v>1.225E-2</v>
      </c>
      <c r="BM608" s="262">
        <v>8.8900000000000003E-3</v>
      </c>
      <c r="BN608" s="262">
        <v>7.7000000000000011E-3</v>
      </c>
      <c r="BO608" s="262">
        <v>5.1799999999999997E-3</v>
      </c>
      <c r="BP608" s="262">
        <v>4.6900000000000006E-3</v>
      </c>
    </row>
    <row r="609" spans="2:68" x14ac:dyDescent="0.25">
      <c r="B609" s="261" t="s">
        <v>978</v>
      </c>
      <c r="C609" s="261" t="s">
        <v>371</v>
      </c>
      <c r="D609" s="255">
        <f t="shared" si="51"/>
        <v>2.8770111070553262E-2</v>
      </c>
      <c r="E609" s="260">
        <f t="shared" si="49"/>
        <v>551.7244199999999</v>
      </c>
      <c r="F609" s="255">
        <f t="shared" si="52"/>
        <v>2.8636546000506226E-2</v>
      </c>
      <c r="G609" s="260">
        <f t="shared" si="50"/>
        <v>1482093.0292199999</v>
      </c>
      <c r="H609" s="255">
        <f t="shared" si="53"/>
        <v>6.3886828563183062E-2</v>
      </c>
      <c r="I609" s="260">
        <f t="shared" si="54"/>
        <v>100.46641473467044</v>
      </c>
      <c r="J609" s="262">
        <v>0</v>
      </c>
      <c r="K609" s="262">
        <v>1.044E-2</v>
      </c>
      <c r="L609" s="262">
        <v>1.044E-2</v>
      </c>
      <c r="M609" s="262">
        <v>1.044E-2</v>
      </c>
      <c r="N609" s="262">
        <v>3.1900000000000005E-2</v>
      </c>
      <c r="O609" s="262">
        <v>3.0160000000000003E-2</v>
      </c>
      <c r="P609" s="262">
        <v>1.3050000000000001E-2</v>
      </c>
      <c r="Q609" s="262">
        <v>4.9300000000000004E-2</v>
      </c>
      <c r="R609" s="262">
        <v>2.8420000000000001E-2</v>
      </c>
      <c r="S609" s="262">
        <v>1.856E-2</v>
      </c>
      <c r="T609" s="262">
        <v>4.2630000000000001E-2</v>
      </c>
      <c r="U609" s="262">
        <v>2.5810000000000003E-2</v>
      </c>
      <c r="V609" s="262">
        <v>2.8420000000000001E-2</v>
      </c>
      <c r="W609" s="262">
        <v>2.8130000000000002E-2</v>
      </c>
      <c r="X609" s="262">
        <v>5.1040000000000002E-2</v>
      </c>
      <c r="Y609" s="262">
        <v>3.2480000000000002E-2</v>
      </c>
      <c r="Z609" s="262">
        <v>5.713E-2</v>
      </c>
      <c r="AA609" s="262">
        <v>3.6830000000000002E-2</v>
      </c>
      <c r="AB609" s="262">
        <v>3.6830000000000002E-2</v>
      </c>
      <c r="AC609" s="262">
        <v>3.5380000000000002E-2</v>
      </c>
      <c r="AD609" s="262">
        <v>2.4650000000000002E-2</v>
      </c>
      <c r="AE609" s="262">
        <v>2.494E-2</v>
      </c>
      <c r="AF609" s="262">
        <v>2.494E-2</v>
      </c>
      <c r="AG609" s="262">
        <v>2.2910000000000003E-2</v>
      </c>
      <c r="AH609" s="262">
        <v>3.5090000000000003E-2</v>
      </c>
      <c r="AI609" s="262">
        <v>2.494E-2</v>
      </c>
      <c r="AJ609" s="262">
        <v>2.2040000000000001E-2</v>
      </c>
      <c r="AK609" s="262">
        <v>2.2040000000000001E-2</v>
      </c>
      <c r="AL609" s="262">
        <v>2.2040000000000001E-2</v>
      </c>
      <c r="AM609" s="262">
        <v>7.8300000000000002E-3</v>
      </c>
      <c r="AN609" s="262">
        <v>7.8300000000000002E-3</v>
      </c>
      <c r="AO609" s="262">
        <v>3.9150000000000004E-2</v>
      </c>
      <c r="AP609" s="262">
        <v>3.2770000000000001E-2</v>
      </c>
      <c r="AQ609" s="262">
        <v>2.3490000000000004E-2</v>
      </c>
      <c r="AR609" s="262">
        <v>2.3490000000000004E-2</v>
      </c>
      <c r="AS609" s="262">
        <v>2.2910000000000003E-2</v>
      </c>
      <c r="AT609" s="262">
        <v>4.5820000000000007E-2</v>
      </c>
      <c r="AU609" s="262">
        <v>3.1030000000000002E-2</v>
      </c>
      <c r="AV609" s="262">
        <v>3.1030000000000002E-2</v>
      </c>
      <c r="AW609" s="262">
        <v>2.9870000000000001E-2</v>
      </c>
      <c r="AX609" s="262">
        <v>1.421E-2</v>
      </c>
      <c r="AY609" s="262">
        <v>2.2330000000000003E-2</v>
      </c>
      <c r="AZ609" s="262">
        <v>2.6100000000000002E-2</v>
      </c>
      <c r="BA609" s="262">
        <v>2.2330000000000003E-2</v>
      </c>
      <c r="BB609" s="262">
        <v>1.653E-2</v>
      </c>
      <c r="BC609" s="262">
        <v>1.5370000000000002E-2</v>
      </c>
      <c r="BD609" s="262">
        <v>2.6680000000000002E-2</v>
      </c>
      <c r="BE609" s="262">
        <v>2.6680000000000002E-2</v>
      </c>
      <c r="BF609" s="262">
        <v>2.9870000000000001E-2</v>
      </c>
      <c r="BG609" s="262">
        <v>4.8430000000000001E-2</v>
      </c>
      <c r="BH609" s="262">
        <v>3.3059999999999999E-2</v>
      </c>
      <c r="BI609" s="262">
        <v>3.2770000000000001E-2</v>
      </c>
      <c r="BJ609" s="262">
        <v>4.6690000000000002E-2</v>
      </c>
      <c r="BK609" s="262">
        <v>3.4799999999999998E-2</v>
      </c>
      <c r="BL609" s="262">
        <v>3.8280000000000002E-2</v>
      </c>
      <c r="BM609" s="262">
        <v>3.4799999999999998E-2</v>
      </c>
      <c r="BN609" s="262">
        <v>3.3639999999999996E-2</v>
      </c>
      <c r="BO609" s="262">
        <v>3.4799999999999998E-2</v>
      </c>
      <c r="BP609" s="262">
        <v>2.784E-2</v>
      </c>
    </row>
    <row r="610" spans="2:68" x14ac:dyDescent="0.25">
      <c r="B610" s="261" t="s">
        <v>978</v>
      </c>
      <c r="C610" s="261" t="s">
        <v>374</v>
      </c>
      <c r="D610" s="255">
        <f t="shared" si="51"/>
        <v>7.740611722375762E-2</v>
      </c>
      <c r="E610" s="260">
        <f t="shared" si="49"/>
        <v>1484.4171099999999</v>
      </c>
      <c r="F610" s="255">
        <f t="shared" si="52"/>
        <v>8.0144775777746452E-2</v>
      </c>
      <c r="G610" s="260">
        <f t="shared" si="50"/>
        <v>4147916.9138100008</v>
      </c>
      <c r="H610" s="255">
        <f t="shared" si="53"/>
        <v>-0.14038639845767195</v>
      </c>
      <c r="I610" s="260">
        <f t="shared" si="54"/>
        <v>96.582860794840144</v>
      </c>
      <c r="J610" s="262">
        <v>0</v>
      </c>
      <c r="K610" s="262">
        <v>5.688E-2</v>
      </c>
      <c r="L610" s="262">
        <v>7.8210000000000002E-2</v>
      </c>
      <c r="M610" s="262">
        <v>9.085E-2</v>
      </c>
      <c r="N610" s="262">
        <v>9.085E-2</v>
      </c>
      <c r="O610" s="262">
        <v>9.085E-2</v>
      </c>
      <c r="P610" s="262">
        <v>9.085E-2</v>
      </c>
      <c r="Q610" s="262">
        <v>0.1027</v>
      </c>
      <c r="R610" s="262">
        <v>9.085E-2</v>
      </c>
      <c r="S610" s="262">
        <v>8.3740000000000009E-2</v>
      </c>
      <c r="T610" s="262">
        <v>6.477999999999999E-2</v>
      </c>
      <c r="U610" s="262">
        <v>4.8980000000000003E-2</v>
      </c>
      <c r="V610" s="262">
        <v>6.3990000000000005E-2</v>
      </c>
      <c r="W610" s="262">
        <v>0.12955999999999998</v>
      </c>
      <c r="X610" s="262">
        <v>0.12955999999999998</v>
      </c>
      <c r="Y610" s="262">
        <v>0.12955999999999998</v>
      </c>
      <c r="Z610" s="262">
        <v>0.13904</v>
      </c>
      <c r="AA610" s="262">
        <v>0.10901999999999999</v>
      </c>
      <c r="AB610" s="262">
        <v>0.12719</v>
      </c>
      <c r="AC610" s="262">
        <v>0.12640000000000001</v>
      </c>
      <c r="AD610" s="262">
        <v>6.3200000000000006E-2</v>
      </c>
      <c r="AE610" s="262">
        <v>4.6609999999999999E-2</v>
      </c>
      <c r="AF610" s="262">
        <v>6.8729999999999999E-2</v>
      </c>
      <c r="AG610" s="262">
        <v>8.1369999999999998E-2</v>
      </c>
      <c r="AH610" s="262">
        <v>8.1369999999999998E-2</v>
      </c>
      <c r="AI610" s="262">
        <v>8.295000000000001E-2</v>
      </c>
      <c r="AJ610" s="262">
        <v>6.0040000000000003E-2</v>
      </c>
      <c r="AK610" s="262">
        <v>7.5840000000000005E-2</v>
      </c>
      <c r="AL610" s="262">
        <v>7.4259999999999993E-2</v>
      </c>
      <c r="AM610" s="262">
        <v>7.8210000000000002E-2</v>
      </c>
      <c r="AN610" s="262">
        <v>7.8210000000000002E-2</v>
      </c>
      <c r="AO610" s="262">
        <v>9.5589999999999994E-2</v>
      </c>
      <c r="AP610" s="262">
        <v>8.3740000000000009E-2</v>
      </c>
      <c r="AQ610" s="262">
        <v>0.14219999999999999</v>
      </c>
      <c r="AR610" s="262">
        <v>0.15404999999999999</v>
      </c>
      <c r="AS610" s="262">
        <v>0.16827</v>
      </c>
      <c r="AT610" s="262">
        <v>6.794E-2</v>
      </c>
      <c r="AU610" s="262">
        <v>5.9249999999999997E-2</v>
      </c>
      <c r="AV610" s="262">
        <v>8.1369999999999998E-2</v>
      </c>
      <c r="AW610" s="262">
        <v>6.794E-2</v>
      </c>
      <c r="AX610" s="262">
        <v>6.241E-2</v>
      </c>
      <c r="AY610" s="262">
        <v>6.241E-2</v>
      </c>
      <c r="AZ610" s="262">
        <v>6.241E-2</v>
      </c>
      <c r="BA610" s="262">
        <v>6.0830000000000002E-2</v>
      </c>
      <c r="BB610" s="262">
        <v>3.0810000000000001E-2</v>
      </c>
      <c r="BC610" s="262">
        <v>2.6070000000000003E-2</v>
      </c>
      <c r="BD610" s="262">
        <v>4.1079999999999998E-2</v>
      </c>
      <c r="BE610" s="262">
        <v>4.2660000000000003E-2</v>
      </c>
      <c r="BF610" s="262">
        <v>7.9000000000000001E-2</v>
      </c>
      <c r="BG610" s="262">
        <v>7.3470000000000008E-2</v>
      </c>
      <c r="BH610" s="262">
        <v>7.7420000000000003E-2</v>
      </c>
      <c r="BI610" s="262">
        <v>7.1890000000000009E-2</v>
      </c>
      <c r="BJ610" s="262">
        <v>8.9269999999999988E-2</v>
      </c>
      <c r="BK610" s="262">
        <v>7.6630000000000004E-2</v>
      </c>
      <c r="BL610" s="262">
        <v>7.5049999999999992E-2</v>
      </c>
      <c r="BM610" s="262">
        <v>6.3200000000000006E-2</v>
      </c>
      <c r="BN610" s="262">
        <v>7.7420000000000003E-2</v>
      </c>
      <c r="BO610" s="262">
        <v>7.7420000000000003E-2</v>
      </c>
      <c r="BP610" s="262">
        <v>7.7420000000000003E-2</v>
      </c>
    </row>
    <row r="611" spans="2:68" x14ac:dyDescent="0.25">
      <c r="B611" s="261" t="s">
        <v>978</v>
      </c>
      <c r="C611" s="261" t="s">
        <v>376</v>
      </c>
      <c r="D611" s="255">
        <f t="shared" si="51"/>
        <v>8.3085717265474288E-3</v>
      </c>
      <c r="E611" s="260">
        <f t="shared" si="49"/>
        <v>159.33348000000004</v>
      </c>
      <c r="F611" s="255">
        <f t="shared" si="52"/>
        <v>9.3336155630437852E-3</v>
      </c>
      <c r="G611" s="260">
        <f t="shared" si="50"/>
        <v>483064.07354999997</v>
      </c>
      <c r="H611" s="255">
        <f t="shared" si="53"/>
        <v>-0.25678033132314226</v>
      </c>
      <c r="I611" s="260">
        <f t="shared" si="54"/>
        <v>89.017719558163606</v>
      </c>
      <c r="J611" s="262">
        <v>0</v>
      </c>
      <c r="K611" s="262">
        <v>0.13157999999999997</v>
      </c>
      <c r="L611" s="262">
        <v>2.0249999999999997E-2</v>
      </c>
      <c r="M611" s="262">
        <v>8.1899999999999994E-3</v>
      </c>
      <c r="N611" s="262">
        <v>3.5999999999999999E-3</v>
      </c>
      <c r="O611" s="262">
        <v>7.92E-3</v>
      </c>
      <c r="P611" s="262">
        <v>4.3199999999999992E-3</v>
      </c>
      <c r="Q611" s="262">
        <v>1.2689999999999998E-2</v>
      </c>
      <c r="R611" s="262">
        <v>8.1899999999999994E-3</v>
      </c>
      <c r="S611" s="262">
        <v>1.2149999999999999E-2</v>
      </c>
      <c r="T611" s="262">
        <v>9.3600000000000003E-3</v>
      </c>
      <c r="U611" s="262">
        <v>5.8500000000000002E-3</v>
      </c>
      <c r="V611" s="262">
        <v>1.3409999999999998E-2</v>
      </c>
      <c r="W611" s="262">
        <v>2.5739999999999996E-2</v>
      </c>
      <c r="X611" s="262">
        <v>2.5739999999999996E-2</v>
      </c>
      <c r="Y611" s="262">
        <v>2.5739999999999996E-2</v>
      </c>
      <c r="Z611" s="262">
        <v>3.1320000000000001E-2</v>
      </c>
      <c r="AA611" s="262">
        <v>1.0349999999999998E-2</v>
      </c>
      <c r="AB611" s="262">
        <v>6.389999999999999E-3</v>
      </c>
      <c r="AC611" s="262">
        <v>1.7909999999999999E-2</v>
      </c>
      <c r="AD611" s="262">
        <v>7.559999999999999E-3</v>
      </c>
      <c r="AE611" s="262">
        <v>4.8599999999999997E-3</v>
      </c>
      <c r="AF611" s="262">
        <v>2.3400000000000001E-3</v>
      </c>
      <c r="AG611" s="262">
        <v>8.6399999999999984E-3</v>
      </c>
      <c r="AH611" s="262">
        <v>8.6399999999999984E-3</v>
      </c>
      <c r="AI611" s="262">
        <v>8.6399999999999984E-3</v>
      </c>
      <c r="AJ611" s="262">
        <v>1.3229999999999999E-2</v>
      </c>
      <c r="AK611" s="262">
        <v>2.8799999999999997E-3</v>
      </c>
      <c r="AL611" s="262">
        <v>8.6399999999999984E-3</v>
      </c>
      <c r="AM611" s="262">
        <v>2.4299999999999999E-3</v>
      </c>
      <c r="AN611" s="262">
        <v>2.4299999999999999E-3</v>
      </c>
      <c r="AO611" s="262">
        <v>1.908E-2</v>
      </c>
      <c r="AP611" s="262">
        <v>6.9299999999999995E-3</v>
      </c>
      <c r="AQ611" s="262">
        <v>2.0339999999999997E-2</v>
      </c>
      <c r="AR611" s="262">
        <v>2.8349999999999997E-2</v>
      </c>
      <c r="AS611" s="262">
        <v>1.3769999999999999E-2</v>
      </c>
      <c r="AT611" s="262">
        <v>8.0099999999999998E-3</v>
      </c>
      <c r="AU611" s="262">
        <v>8.7299999999999999E-3</v>
      </c>
      <c r="AV611" s="262">
        <v>5.0400000000000002E-3</v>
      </c>
      <c r="AW611" s="262">
        <v>4.0499999999999998E-3</v>
      </c>
      <c r="AX611" s="262">
        <v>8.0999999999999996E-3</v>
      </c>
      <c r="AY611" s="262">
        <v>8.0999999999999996E-3</v>
      </c>
      <c r="AZ611" s="262">
        <v>8.0999999999999996E-3</v>
      </c>
      <c r="BA611" s="262">
        <v>8.0999999999999996E-3</v>
      </c>
      <c r="BB611" s="262">
        <v>3.5999999999999999E-3</v>
      </c>
      <c r="BC611" s="262">
        <v>5.5799999999999999E-3</v>
      </c>
      <c r="BD611" s="262">
        <v>5.5799999999999999E-3</v>
      </c>
      <c r="BE611" s="262">
        <v>5.5799999999999999E-3</v>
      </c>
      <c r="BF611" s="262">
        <v>1.008E-2</v>
      </c>
      <c r="BG611" s="262">
        <v>8.8199999999999997E-3</v>
      </c>
      <c r="BH611" s="262">
        <v>6.9299999999999995E-3</v>
      </c>
      <c r="BI611" s="262">
        <v>1.0709999999999999E-2</v>
      </c>
      <c r="BJ611" s="262">
        <v>3.4199999999999999E-3</v>
      </c>
      <c r="BK611" s="262">
        <v>8.369999999999999E-3</v>
      </c>
      <c r="BL611" s="262">
        <v>8.369999999999999E-3</v>
      </c>
      <c r="BM611" s="262">
        <v>5.2199999999999989E-3</v>
      </c>
      <c r="BN611" s="262">
        <v>9.6299999999999997E-3</v>
      </c>
      <c r="BO611" s="262">
        <v>9.6299999999999997E-3</v>
      </c>
      <c r="BP611" s="262">
        <v>9.6299999999999997E-3</v>
      </c>
    </row>
    <row r="612" spans="2:68" x14ac:dyDescent="0.25">
      <c r="B612" s="261" t="s">
        <v>978</v>
      </c>
      <c r="C612" s="261" t="s">
        <v>979</v>
      </c>
      <c r="D612" s="255">
        <f t="shared" si="51"/>
        <v>7.6234779162538457E-2</v>
      </c>
      <c r="E612" s="260">
        <f t="shared" si="49"/>
        <v>1461.95436</v>
      </c>
      <c r="F612" s="255">
        <f t="shared" si="52"/>
        <v>7.452265883455414E-2</v>
      </c>
      <c r="G612" s="260">
        <f t="shared" si="50"/>
        <v>3856942.5647799997</v>
      </c>
      <c r="H612" s="255">
        <f t="shared" si="53"/>
        <v>0.26915401081883822</v>
      </c>
      <c r="I612" s="260">
        <f t="shared" si="54"/>
        <v>102.29744933253838</v>
      </c>
      <c r="J612" s="262">
        <v>0</v>
      </c>
      <c r="K612" s="262">
        <v>5.6979999999999996E-2</v>
      </c>
      <c r="L612" s="262">
        <v>7.918E-2</v>
      </c>
      <c r="M612" s="262">
        <v>8.0659999999999996E-2</v>
      </c>
      <c r="N612" s="262">
        <v>8.2140000000000005E-2</v>
      </c>
      <c r="O612" s="262">
        <v>8.5099999999999995E-2</v>
      </c>
      <c r="P612" s="262">
        <v>4.2919999999999993E-2</v>
      </c>
      <c r="Q612" s="262">
        <v>8.0659999999999996E-2</v>
      </c>
      <c r="R612" s="262">
        <v>8.5099999999999995E-2</v>
      </c>
      <c r="S612" s="262">
        <v>7.0299999999999987E-2</v>
      </c>
      <c r="T612" s="262">
        <v>0.10729999999999999</v>
      </c>
      <c r="U612" s="262">
        <v>8.0659999999999996E-2</v>
      </c>
      <c r="V612" s="262">
        <v>7.1779999999999997E-2</v>
      </c>
      <c r="W612" s="262">
        <v>6.2159999999999993E-2</v>
      </c>
      <c r="X612" s="262">
        <v>4.2179999999999995E-2</v>
      </c>
      <c r="Y612" s="262">
        <v>4.3659999999999997E-2</v>
      </c>
      <c r="Z612" s="262">
        <v>3.3299999999999996E-2</v>
      </c>
      <c r="AA612" s="262">
        <v>8.657999999999999E-2</v>
      </c>
      <c r="AB612" s="262">
        <v>7.1779999999999997E-2</v>
      </c>
      <c r="AC612" s="262">
        <v>4.7359999999999999E-2</v>
      </c>
      <c r="AD612" s="262">
        <v>6.5860000000000002E-2</v>
      </c>
      <c r="AE612" s="262">
        <v>7.0299999999999987E-2</v>
      </c>
      <c r="AF612" s="262">
        <v>6.6599999999999993E-2</v>
      </c>
      <c r="AG612" s="262">
        <v>7.6960000000000001E-2</v>
      </c>
      <c r="AH612" s="262">
        <v>7.3259999999999992E-2</v>
      </c>
      <c r="AI612" s="262">
        <v>6.5119999999999997E-2</v>
      </c>
      <c r="AJ612" s="262">
        <v>7.1779999999999997E-2</v>
      </c>
      <c r="AK612" s="262">
        <v>7.3259999999999992E-2</v>
      </c>
      <c r="AL612" s="262">
        <v>7.6960000000000001E-2</v>
      </c>
      <c r="AM612" s="262">
        <v>7.3259999999999992E-2</v>
      </c>
      <c r="AN612" s="262">
        <v>0.1147</v>
      </c>
      <c r="AO612" s="262">
        <v>7.7700000000000005E-2</v>
      </c>
      <c r="AP612" s="262">
        <v>7.8439999999999996E-2</v>
      </c>
      <c r="AQ612" s="262">
        <v>6.8820000000000006E-2</v>
      </c>
      <c r="AR612" s="262">
        <v>6.8820000000000006E-2</v>
      </c>
      <c r="AS612" s="262">
        <v>6.4379999999999993E-2</v>
      </c>
      <c r="AT612" s="262">
        <v>0.10064000000000001</v>
      </c>
      <c r="AU612" s="262">
        <v>8.2140000000000005E-2</v>
      </c>
      <c r="AV612" s="262">
        <v>7.8439999999999996E-2</v>
      </c>
      <c r="AW612" s="262">
        <v>7.8439999999999996E-2</v>
      </c>
      <c r="AX612" s="262">
        <v>6.1419999999999995E-2</v>
      </c>
      <c r="AY612" s="262">
        <v>7.4740000000000001E-2</v>
      </c>
      <c r="AZ612" s="262">
        <v>6.8080000000000002E-2</v>
      </c>
      <c r="BA612" s="262">
        <v>6.1419999999999995E-2</v>
      </c>
      <c r="BB612" s="262">
        <v>5.772E-2</v>
      </c>
      <c r="BC612" s="262">
        <v>5.4759999999999996E-2</v>
      </c>
      <c r="BD612" s="262">
        <v>5.772E-2</v>
      </c>
      <c r="BE612" s="262">
        <v>5.772E-2</v>
      </c>
      <c r="BF612" s="262">
        <v>6.6599999999999993E-2</v>
      </c>
      <c r="BG612" s="262">
        <v>6.5860000000000002E-2</v>
      </c>
      <c r="BH612" s="262">
        <v>5.994E-2</v>
      </c>
      <c r="BI612" s="262">
        <v>9.3979999999999994E-2</v>
      </c>
      <c r="BJ612" s="262">
        <v>0.12653999999999999</v>
      </c>
      <c r="BK612" s="262">
        <v>0.10655999999999999</v>
      </c>
      <c r="BL612" s="262">
        <v>7.8439999999999996E-2</v>
      </c>
      <c r="BM612" s="262">
        <v>7.8439999999999996E-2</v>
      </c>
      <c r="BN612" s="262">
        <v>7.1779999999999997E-2</v>
      </c>
      <c r="BO612" s="262">
        <v>8.4359999999999991E-2</v>
      </c>
      <c r="BP612" s="262">
        <v>7.8439999999999996E-2</v>
      </c>
    </row>
    <row r="613" spans="2:68" x14ac:dyDescent="0.25">
      <c r="B613" s="261" t="s">
        <v>978</v>
      </c>
      <c r="C613" s="261" t="s">
        <v>980</v>
      </c>
      <c r="D613" s="255">
        <f t="shared" si="51"/>
        <v>7.0297279032173962E-2</v>
      </c>
      <c r="E613" s="260">
        <f t="shared" si="49"/>
        <v>1348.0909200000001</v>
      </c>
      <c r="F613" s="255">
        <f t="shared" si="52"/>
        <v>6.6664620838252336E-2</v>
      </c>
      <c r="G613" s="260">
        <f t="shared" si="50"/>
        <v>3450247.4508700012</v>
      </c>
      <c r="H613" s="255">
        <f t="shared" si="53"/>
        <v>0.34202461467838485</v>
      </c>
      <c r="I613" s="260">
        <f t="shared" si="54"/>
        <v>105.44915451140943</v>
      </c>
      <c r="J613" s="262">
        <v>0</v>
      </c>
      <c r="K613" s="262">
        <v>3.4840000000000003E-2</v>
      </c>
      <c r="L613" s="262">
        <v>3.4840000000000003E-2</v>
      </c>
      <c r="M613" s="262">
        <v>5.9630000000000002E-2</v>
      </c>
      <c r="N613" s="262">
        <v>5.8290000000000002E-2</v>
      </c>
      <c r="O613" s="262">
        <v>6.2979999999999994E-2</v>
      </c>
      <c r="P613" s="262">
        <v>6.2979999999999994E-2</v>
      </c>
      <c r="Q613" s="262">
        <v>7.2360000000000008E-2</v>
      </c>
      <c r="R613" s="262">
        <v>6.2979999999999994E-2</v>
      </c>
      <c r="S613" s="262">
        <v>6.2979999999999994E-2</v>
      </c>
      <c r="T613" s="262">
        <v>6.2979999999999994E-2</v>
      </c>
      <c r="U613" s="262">
        <v>5.6280000000000004E-2</v>
      </c>
      <c r="V613" s="262">
        <v>6.0970000000000003E-2</v>
      </c>
      <c r="W613" s="262">
        <v>5.3600000000000009E-2</v>
      </c>
      <c r="X613" s="262">
        <v>4.02E-2</v>
      </c>
      <c r="Y613" s="262">
        <v>2.7470000000000001E-2</v>
      </c>
      <c r="Z613" s="262">
        <v>3.8190000000000002E-2</v>
      </c>
      <c r="AA613" s="262">
        <v>9.3799999999999994E-2</v>
      </c>
      <c r="AB613" s="262">
        <v>4.7570000000000001E-2</v>
      </c>
      <c r="AC613" s="262">
        <v>5.561E-2</v>
      </c>
      <c r="AD613" s="262">
        <v>6.4990000000000006E-2</v>
      </c>
      <c r="AE613" s="262">
        <v>6.4990000000000006E-2</v>
      </c>
      <c r="AF613" s="262">
        <v>7.035000000000001E-2</v>
      </c>
      <c r="AG613" s="262">
        <v>8.9110000000000009E-2</v>
      </c>
      <c r="AH613" s="262">
        <v>4.8239999999999998E-2</v>
      </c>
      <c r="AI613" s="262">
        <v>6.9010000000000002E-2</v>
      </c>
      <c r="AJ613" s="262">
        <v>6.2310000000000004E-2</v>
      </c>
      <c r="AK613" s="262">
        <v>6.2310000000000004E-2</v>
      </c>
      <c r="AL613" s="262">
        <v>6.1640000000000007E-2</v>
      </c>
      <c r="AM613" s="262">
        <v>6.0300000000000006E-2</v>
      </c>
      <c r="AN613" s="262">
        <v>6.0300000000000006E-2</v>
      </c>
      <c r="AO613" s="262">
        <v>7.4370000000000006E-2</v>
      </c>
      <c r="AP613" s="262">
        <v>8.3750000000000005E-2</v>
      </c>
      <c r="AQ613" s="262">
        <v>5.6950000000000001E-2</v>
      </c>
      <c r="AR613" s="262">
        <v>9.179000000000001E-2</v>
      </c>
      <c r="AS613" s="262">
        <v>4.5560000000000003E-2</v>
      </c>
      <c r="AT613" s="262">
        <v>9.715E-2</v>
      </c>
      <c r="AU613" s="262">
        <v>7.3700000000000015E-2</v>
      </c>
      <c r="AV613" s="262">
        <v>8.3080000000000001E-2</v>
      </c>
      <c r="AW613" s="262">
        <v>7.7049999999999993E-2</v>
      </c>
      <c r="AX613" s="262">
        <v>6.4990000000000006E-2</v>
      </c>
      <c r="AY613" s="262">
        <v>8.5760000000000003E-2</v>
      </c>
      <c r="AZ613" s="262">
        <v>5.561E-2</v>
      </c>
      <c r="BA613" s="262">
        <v>6.2310000000000004E-2</v>
      </c>
      <c r="BB613" s="262">
        <v>5.9630000000000002E-2</v>
      </c>
      <c r="BC613" s="262">
        <v>5.2260000000000008E-2</v>
      </c>
      <c r="BD613" s="262">
        <v>4.2210000000000004E-2</v>
      </c>
      <c r="BE613" s="262">
        <v>5.2260000000000008E-2</v>
      </c>
      <c r="BF613" s="262">
        <v>7.6380000000000003E-2</v>
      </c>
      <c r="BG613" s="262">
        <v>6.5659999999999996E-2</v>
      </c>
      <c r="BH613" s="262">
        <v>5.4270000000000006E-2</v>
      </c>
      <c r="BI613" s="262">
        <v>9.3799999999999994E-2</v>
      </c>
      <c r="BJ613" s="262">
        <v>9.3799999999999994E-2</v>
      </c>
      <c r="BK613" s="262">
        <v>0.11457000000000001</v>
      </c>
      <c r="BL613" s="262">
        <v>8.9110000000000009E-2</v>
      </c>
      <c r="BM613" s="262">
        <v>9.3799999999999994E-2</v>
      </c>
      <c r="BN613" s="262">
        <v>7.571E-2</v>
      </c>
      <c r="BO613" s="262">
        <v>6.5659999999999996E-2</v>
      </c>
      <c r="BP613" s="262">
        <v>7.571E-2</v>
      </c>
    </row>
    <row r="614" spans="2:68" x14ac:dyDescent="0.25">
      <c r="B614" s="261" t="s">
        <v>978</v>
      </c>
      <c r="C614" s="261" t="s">
        <v>378</v>
      </c>
      <c r="D614" s="255">
        <f t="shared" si="51"/>
        <v>1.085179225113417E-2</v>
      </c>
      <c r="E614" s="260">
        <f t="shared" si="49"/>
        <v>208.10481999999996</v>
      </c>
      <c r="F614" s="255">
        <f t="shared" si="52"/>
        <v>1.0676545628370429E-2</v>
      </c>
      <c r="G614" s="260">
        <f t="shared" si="50"/>
        <v>552567.82196000009</v>
      </c>
      <c r="H614" s="255">
        <f t="shared" si="53"/>
        <v>3.9509684807622042E-2</v>
      </c>
      <c r="I614" s="260">
        <f t="shared" si="54"/>
        <v>101.64141688579555</v>
      </c>
      <c r="J614" s="262">
        <v>0</v>
      </c>
      <c r="K614" s="262">
        <v>1.0999999999999999E-2</v>
      </c>
      <c r="L614" s="262">
        <v>1.0999999999999999E-2</v>
      </c>
      <c r="M614" s="262">
        <v>1.8039999999999997E-2</v>
      </c>
      <c r="N614" s="262">
        <v>4.0699999999999998E-3</v>
      </c>
      <c r="O614" s="262">
        <v>1.0999999999999999E-2</v>
      </c>
      <c r="P614" s="262">
        <v>4.8399999999999997E-3</v>
      </c>
      <c r="Q614" s="262">
        <v>1.001E-2</v>
      </c>
      <c r="R614" s="262">
        <v>1.397E-2</v>
      </c>
      <c r="S614" s="262">
        <v>1.0999999999999999E-2</v>
      </c>
      <c r="T614" s="262">
        <v>1.3089999999999999E-2</v>
      </c>
      <c r="U614" s="262">
        <v>6.8199999999999997E-3</v>
      </c>
      <c r="V614" s="262">
        <v>1.0999999999999999E-2</v>
      </c>
      <c r="W614" s="262">
        <v>1.4409999999999999E-2</v>
      </c>
      <c r="X614" s="262">
        <v>2.9809999999999996E-2</v>
      </c>
      <c r="Y614" s="262">
        <v>8.4700000000000001E-3</v>
      </c>
      <c r="Z614" s="262">
        <v>2.1009999999999997E-2</v>
      </c>
      <c r="AA614" s="262">
        <v>9.5699999999999986E-3</v>
      </c>
      <c r="AB614" s="262">
        <v>1.6500000000000001E-2</v>
      </c>
      <c r="AC614" s="262">
        <v>1.5729999999999997E-2</v>
      </c>
      <c r="AD614" s="262">
        <v>8.1399999999999997E-3</v>
      </c>
      <c r="AE614" s="262">
        <v>8.1399999999999997E-3</v>
      </c>
      <c r="AF614" s="262">
        <v>8.1399999999999997E-3</v>
      </c>
      <c r="AG614" s="262">
        <v>7.26E-3</v>
      </c>
      <c r="AH614" s="262">
        <v>8.1399999999999997E-3</v>
      </c>
      <c r="AI614" s="262">
        <v>8.1399999999999997E-3</v>
      </c>
      <c r="AJ614" s="262">
        <v>4.8399999999999997E-3</v>
      </c>
      <c r="AK614" s="262">
        <v>1.023E-2</v>
      </c>
      <c r="AL614" s="262">
        <v>7.4799999999999997E-3</v>
      </c>
      <c r="AM614" s="262">
        <v>6.9299999999999995E-3</v>
      </c>
      <c r="AN614" s="262">
        <v>6.9299999999999995E-3</v>
      </c>
      <c r="AO614" s="262">
        <v>1.8699999999999998E-2</v>
      </c>
      <c r="AP614" s="262">
        <v>2.97E-3</v>
      </c>
      <c r="AQ614" s="262">
        <v>2.0679999999999997E-2</v>
      </c>
      <c r="AR614" s="262">
        <v>8.8000000000000005E-3</v>
      </c>
      <c r="AS614" s="262">
        <v>1.2539999999999999E-2</v>
      </c>
      <c r="AT614" s="262">
        <v>1.023E-2</v>
      </c>
      <c r="AU614" s="262">
        <v>5.8300000000000001E-3</v>
      </c>
      <c r="AV614" s="262">
        <v>1.2429999999999998E-2</v>
      </c>
      <c r="AW614" s="262">
        <v>1.111E-2</v>
      </c>
      <c r="AX614" s="262">
        <v>1.023E-2</v>
      </c>
      <c r="AY614" s="262">
        <v>1.661E-2</v>
      </c>
      <c r="AZ614" s="262">
        <v>9.2399999999999999E-3</v>
      </c>
      <c r="BA614" s="262">
        <v>1.023E-2</v>
      </c>
      <c r="BB614" s="262">
        <v>4.0699999999999998E-3</v>
      </c>
      <c r="BC614" s="262">
        <v>5.6099999999999995E-3</v>
      </c>
      <c r="BD614" s="262">
        <v>5.6099999999999995E-3</v>
      </c>
      <c r="BE614" s="262">
        <v>5.6099999999999995E-3</v>
      </c>
      <c r="BF614" s="262">
        <v>1.1769999999999999E-2</v>
      </c>
      <c r="BG614" s="262">
        <v>1.8039999999999997E-2</v>
      </c>
      <c r="BH614" s="262">
        <v>1.5619999999999998E-2</v>
      </c>
      <c r="BI614" s="262">
        <v>1.3639999999999999E-2</v>
      </c>
      <c r="BJ614" s="262">
        <v>1.3309999999999999E-2</v>
      </c>
      <c r="BK614" s="262">
        <v>5.1699999999999992E-3</v>
      </c>
      <c r="BL614" s="262">
        <v>5.1699999999999992E-3</v>
      </c>
      <c r="BM614" s="262">
        <v>1.0889999999999999E-2</v>
      </c>
      <c r="BN614" s="262">
        <v>1.3309999999999999E-2</v>
      </c>
      <c r="BO614" s="262">
        <v>1.3749999999999998E-2</v>
      </c>
      <c r="BP614" s="262">
        <v>1.3309999999999999E-2</v>
      </c>
    </row>
    <row r="615" spans="2:68" x14ac:dyDescent="0.25">
      <c r="B615" s="261" t="s">
        <v>978</v>
      </c>
      <c r="C615" s="261" t="s">
        <v>380</v>
      </c>
      <c r="D615" s="255">
        <f t="shared" si="51"/>
        <v>0.33344349063982898</v>
      </c>
      <c r="E615" s="260">
        <f t="shared" si="49"/>
        <v>6394.4458199999999</v>
      </c>
      <c r="F615" s="255">
        <f t="shared" si="52"/>
        <v>0.33569126324782189</v>
      </c>
      <c r="G615" s="260">
        <f t="shared" si="50"/>
        <v>17373802.036769997</v>
      </c>
      <c r="H615" s="255">
        <f t="shared" si="53"/>
        <v>-4.8079359068112254E-2</v>
      </c>
      <c r="I615" s="260">
        <f t="shared" si="54"/>
        <v>99.330404793307508</v>
      </c>
      <c r="J615" s="262">
        <v>0</v>
      </c>
      <c r="K615" s="262">
        <v>0.38628000000000001</v>
      </c>
      <c r="L615" s="262">
        <v>0.32301000000000002</v>
      </c>
      <c r="M615" s="262">
        <v>0.33300000000000002</v>
      </c>
      <c r="N615" s="262">
        <v>0.40959000000000001</v>
      </c>
      <c r="O615" s="262">
        <v>0.36297000000000007</v>
      </c>
      <c r="P615" s="262">
        <v>0.33300000000000002</v>
      </c>
      <c r="Q615" s="262">
        <v>0.32301000000000002</v>
      </c>
      <c r="R615" s="262">
        <v>0.29637000000000002</v>
      </c>
      <c r="S615" s="262">
        <v>0.29970000000000002</v>
      </c>
      <c r="T615" s="262">
        <v>0.29970000000000002</v>
      </c>
      <c r="U615" s="262">
        <v>0.27972000000000002</v>
      </c>
      <c r="V615" s="262">
        <v>0.29970000000000002</v>
      </c>
      <c r="W615" s="262">
        <v>0.4662</v>
      </c>
      <c r="X615" s="262">
        <v>0.37628999999999996</v>
      </c>
      <c r="Y615" s="262">
        <v>0.40959000000000001</v>
      </c>
      <c r="Z615" s="262">
        <v>0.49284</v>
      </c>
      <c r="AA615" s="262">
        <v>0.38961000000000001</v>
      </c>
      <c r="AB615" s="262">
        <v>0.39294000000000001</v>
      </c>
      <c r="AC615" s="262">
        <v>0.39294000000000001</v>
      </c>
      <c r="AD615" s="262">
        <v>0.30636000000000002</v>
      </c>
      <c r="AE615" s="262">
        <v>0.29304000000000002</v>
      </c>
      <c r="AF615" s="262">
        <v>0.30636000000000002</v>
      </c>
      <c r="AG615" s="262">
        <v>0.34632000000000002</v>
      </c>
      <c r="AH615" s="262">
        <v>0.37296000000000007</v>
      </c>
      <c r="AI615" s="262">
        <v>0.34632000000000002</v>
      </c>
      <c r="AJ615" s="262">
        <v>0.31635000000000002</v>
      </c>
      <c r="AK615" s="262">
        <v>0.32967000000000002</v>
      </c>
      <c r="AL615" s="262">
        <v>0.36963000000000007</v>
      </c>
      <c r="AM615" s="262">
        <v>0.24975000000000003</v>
      </c>
      <c r="AN615" s="262">
        <v>0.25308000000000003</v>
      </c>
      <c r="AO615" s="262">
        <v>0.34299000000000002</v>
      </c>
      <c r="AP615" s="262">
        <v>0.34299000000000002</v>
      </c>
      <c r="AQ615" s="262">
        <v>0.4662</v>
      </c>
      <c r="AR615" s="262">
        <v>0.48951</v>
      </c>
      <c r="AS615" s="262">
        <v>0.4662</v>
      </c>
      <c r="AT615" s="262">
        <v>0.34965000000000002</v>
      </c>
      <c r="AU615" s="262">
        <v>0.32967000000000002</v>
      </c>
      <c r="AV615" s="262">
        <v>0.32967000000000002</v>
      </c>
      <c r="AW615" s="262">
        <v>0.33966000000000002</v>
      </c>
      <c r="AX615" s="262">
        <v>0.27639000000000002</v>
      </c>
      <c r="AY615" s="262">
        <v>0.34632000000000002</v>
      </c>
      <c r="AZ615" s="262">
        <v>0.31302000000000002</v>
      </c>
      <c r="BA615" s="262">
        <v>0.30303000000000002</v>
      </c>
      <c r="BB615" s="262">
        <v>0.16650000000000001</v>
      </c>
      <c r="BC615" s="262">
        <v>0.22977</v>
      </c>
      <c r="BD615" s="262">
        <v>0.24642</v>
      </c>
      <c r="BE615" s="262">
        <v>0.27972000000000002</v>
      </c>
      <c r="BF615" s="262">
        <v>0.35964000000000007</v>
      </c>
      <c r="BG615" s="262">
        <v>0.36963000000000007</v>
      </c>
      <c r="BH615" s="262">
        <v>0.33633000000000002</v>
      </c>
      <c r="BI615" s="262">
        <v>0.34632000000000002</v>
      </c>
      <c r="BJ615" s="262">
        <v>0.41292000000000001</v>
      </c>
      <c r="BK615" s="262">
        <v>0.42957000000000006</v>
      </c>
      <c r="BL615" s="262">
        <v>0.38628000000000001</v>
      </c>
      <c r="BM615" s="262">
        <v>0.29304000000000002</v>
      </c>
      <c r="BN615" s="262">
        <v>0.33633000000000002</v>
      </c>
      <c r="BO615" s="262">
        <v>0.29637000000000002</v>
      </c>
      <c r="BP615" s="262">
        <v>0.31635000000000002</v>
      </c>
    </row>
    <row r="616" spans="2:68" x14ac:dyDescent="0.25">
      <c r="B616" s="261" t="s">
        <v>981</v>
      </c>
      <c r="C616" s="261" t="s">
        <v>384</v>
      </c>
      <c r="D616" s="255">
        <f t="shared" si="51"/>
        <v>2.8917190384314551E-2</v>
      </c>
      <c r="E616" s="260">
        <f t="shared" ref="E616:E672" si="55">SUMPRODUCT($J$2:$BP$2,J616:BP616)</f>
        <v>554.54496000000017</v>
      </c>
      <c r="F616" s="255">
        <f t="shared" si="52"/>
        <v>3.337312774537099E-2</v>
      </c>
      <c r="G616" s="260">
        <f t="shared" ref="G616:G672" si="56">SUMPRODUCT($J$3:$BP$3,J616:BP616)</f>
        <v>1727236.2383999992</v>
      </c>
      <c r="H616" s="255">
        <f t="shared" si="53"/>
        <v>-0.33308527633725271</v>
      </c>
      <c r="I616" s="260">
        <f t="shared" si="54"/>
        <v>86.648127813928085</v>
      </c>
      <c r="J616" s="262">
        <v>0</v>
      </c>
      <c r="K616" s="262">
        <v>0.30143999999999999</v>
      </c>
      <c r="L616" s="262">
        <v>3.0720000000000001E-2</v>
      </c>
      <c r="M616" s="262">
        <v>3.424E-2</v>
      </c>
      <c r="N616" s="262">
        <v>4.8640000000000003E-2</v>
      </c>
      <c r="O616" s="262">
        <v>3.424E-2</v>
      </c>
      <c r="P616" s="262">
        <v>3.424E-2</v>
      </c>
      <c r="Q616" s="262">
        <v>3.04E-2</v>
      </c>
      <c r="R616" s="262">
        <v>3.1039999999999998E-2</v>
      </c>
      <c r="S616" s="262">
        <v>3.424E-2</v>
      </c>
      <c r="T616" s="262">
        <v>4.6399999999999997E-2</v>
      </c>
      <c r="U616" s="262">
        <v>1.312E-2</v>
      </c>
      <c r="V616" s="262">
        <v>4.5760000000000002E-2</v>
      </c>
      <c r="W616" s="262">
        <v>9.5040000000000013E-2</v>
      </c>
      <c r="X616" s="262">
        <v>0.10464</v>
      </c>
      <c r="Y616" s="262">
        <v>7.7439999999999995E-2</v>
      </c>
      <c r="Z616" s="262">
        <v>9.6000000000000002E-2</v>
      </c>
      <c r="AA616" s="262">
        <v>3.5200000000000002E-2</v>
      </c>
      <c r="AB616" s="262">
        <v>5.7600000000000005E-2</v>
      </c>
      <c r="AC616" s="262">
        <v>6.88E-2</v>
      </c>
      <c r="AD616" s="262">
        <v>1.8880000000000001E-2</v>
      </c>
      <c r="AE616" s="262">
        <v>1.7920000000000002E-2</v>
      </c>
      <c r="AF616" s="262">
        <v>1.8880000000000001E-2</v>
      </c>
      <c r="AG616" s="262">
        <v>2.784E-2</v>
      </c>
      <c r="AH616" s="262">
        <v>2.9760000000000002E-2</v>
      </c>
      <c r="AI616" s="262">
        <v>3.3600000000000005E-2</v>
      </c>
      <c r="AJ616" s="262">
        <v>1.9519999999999999E-2</v>
      </c>
      <c r="AK616" s="262">
        <v>1.9199999999999998E-2</v>
      </c>
      <c r="AL616" s="262">
        <v>1.8239999999999999E-2</v>
      </c>
      <c r="AM616" s="262">
        <v>1.984E-2</v>
      </c>
      <c r="AN616" s="262">
        <v>1.6960000000000003E-2</v>
      </c>
      <c r="AO616" s="262">
        <v>3.2640000000000002E-2</v>
      </c>
      <c r="AP616" s="262">
        <v>2.9440000000000001E-2</v>
      </c>
      <c r="AQ616" s="262">
        <v>9.1520000000000004E-2</v>
      </c>
      <c r="AR616" s="262">
        <v>0.13375999999999999</v>
      </c>
      <c r="AS616" s="262">
        <v>8.8319999999999996E-2</v>
      </c>
      <c r="AT616" s="262">
        <v>5.4399999999999997E-2</v>
      </c>
      <c r="AU616" s="262">
        <v>2.3359999999999999E-2</v>
      </c>
      <c r="AV616" s="262">
        <v>3.2320000000000002E-2</v>
      </c>
      <c r="AW616" s="262">
        <v>1.9199999999999998E-2</v>
      </c>
      <c r="AX616" s="262">
        <v>1.1519999999999999E-2</v>
      </c>
      <c r="AY616" s="262">
        <v>1.9199999999999998E-2</v>
      </c>
      <c r="AZ616" s="262">
        <v>1.9199999999999998E-2</v>
      </c>
      <c r="BA616" s="262">
        <v>1.9199999999999998E-2</v>
      </c>
      <c r="BB616" s="262">
        <v>1.856E-2</v>
      </c>
      <c r="BC616" s="262">
        <v>1.0880000000000001E-2</v>
      </c>
      <c r="BD616" s="262">
        <v>2.3359999999999999E-2</v>
      </c>
      <c r="BE616" s="262">
        <v>2.3359999999999999E-2</v>
      </c>
      <c r="BF616" s="262">
        <v>0.04</v>
      </c>
      <c r="BG616" s="262">
        <v>2.912E-2</v>
      </c>
      <c r="BH616" s="262">
        <v>2.0480000000000002E-2</v>
      </c>
      <c r="BI616" s="262">
        <v>2.8160000000000001E-2</v>
      </c>
      <c r="BJ616" s="262">
        <v>3.8719999999999997E-2</v>
      </c>
      <c r="BK616" s="262">
        <v>2.8160000000000001E-2</v>
      </c>
      <c r="BL616" s="262">
        <v>3.4880000000000001E-2</v>
      </c>
      <c r="BM616" s="262">
        <v>1.3440000000000001E-2</v>
      </c>
      <c r="BN616" s="262">
        <v>2.8160000000000001E-2</v>
      </c>
      <c r="BO616" s="262">
        <v>2.368E-2</v>
      </c>
      <c r="BP616" s="262">
        <v>2.4640000000000002E-2</v>
      </c>
    </row>
    <row r="617" spans="2:68" x14ac:dyDescent="0.25">
      <c r="B617" s="261" t="s">
        <v>981</v>
      </c>
      <c r="C617" s="261" t="s">
        <v>386</v>
      </c>
      <c r="D617" s="255">
        <f t="shared" si="51"/>
        <v>5.9335152005005984E-2</v>
      </c>
      <c r="E617" s="260">
        <f t="shared" si="55"/>
        <v>1137.8702099999998</v>
      </c>
      <c r="F617" s="255">
        <f t="shared" si="52"/>
        <v>6.190900538070495E-2</v>
      </c>
      <c r="G617" s="260">
        <f t="shared" si="56"/>
        <v>3204119.1461799988</v>
      </c>
      <c r="H617" s="255">
        <f t="shared" si="53"/>
        <v>-0.23537733703680103</v>
      </c>
      <c r="I617" s="260">
        <f t="shared" si="54"/>
        <v>95.84252184335503</v>
      </c>
      <c r="J617" s="262">
        <v>0</v>
      </c>
      <c r="K617" s="262">
        <v>6.1609999999999998E-2</v>
      </c>
      <c r="L617" s="262">
        <v>0.10186999999999999</v>
      </c>
      <c r="M617" s="262">
        <v>6.7100000000000007E-2</v>
      </c>
      <c r="N617" s="262">
        <v>5.246E-2</v>
      </c>
      <c r="O617" s="262">
        <v>6.0389999999999999E-2</v>
      </c>
      <c r="P617" s="262">
        <v>6.8929999999999991E-2</v>
      </c>
      <c r="Q617" s="262">
        <v>0.11040999999999999</v>
      </c>
      <c r="R617" s="262">
        <v>6.8929999999999991E-2</v>
      </c>
      <c r="S617" s="262">
        <v>8.3570000000000005E-2</v>
      </c>
      <c r="T617" s="262">
        <v>8.1740000000000007E-2</v>
      </c>
      <c r="U617" s="262">
        <v>5.6120000000000003E-2</v>
      </c>
      <c r="V617" s="262">
        <v>5.1239999999999994E-2</v>
      </c>
      <c r="W617" s="262">
        <v>9.5159999999999995E-2</v>
      </c>
      <c r="X617" s="262">
        <v>9.0889999999999999E-2</v>
      </c>
      <c r="Y617" s="262">
        <v>5.3069999999999999E-2</v>
      </c>
      <c r="Z617" s="262">
        <v>0.11772999999999999</v>
      </c>
      <c r="AA617" s="262">
        <v>6.2829999999999997E-2</v>
      </c>
      <c r="AB617" s="262">
        <v>8.0520000000000008E-2</v>
      </c>
      <c r="AC617" s="262">
        <v>8.906E-2</v>
      </c>
      <c r="AD617" s="262">
        <v>5.3679999999999999E-2</v>
      </c>
      <c r="AE617" s="262">
        <v>5.3679999999999999E-2</v>
      </c>
      <c r="AF617" s="262">
        <v>5.3679999999999999E-2</v>
      </c>
      <c r="AG617" s="262">
        <v>5.3679999999999999E-2</v>
      </c>
      <c r="AH617" s="262">
        <v>8.2960000000000006E-2</v>
      </c>
      <c r="AI617" s="262">
        <v>4.514E-2</v>
      </c>
      <c r="AJ617" s="262">
        <v>4.6359999999999998E-2</v>
      </c>
      <c r="AK617" s="262">
        <v>3.7819999999999999E-2</v>
      </c>
      <c r="AL617" s="262">
        <v>4.6359999999999998E-2</v>
      </c>
      <c r="AM617" s="262">
        <v>4.8190000000000004E-2</v>
      </c>
      <c r="AN617" s="262">
        <v>4.6359999999999998E-2</v>
      </c>
      <c r="AO617" s="262">
        <v>7.8689999999999996E-2</v>
      </c>
      <c r="AP617" s="262">
        <v>5.3069999999999999E-2</v>
      </c>
      <c r="AQ617" s="262">
        <v>8.2350000000000007E-2</v>
      </c>
      <c r="AR617" s="262">
        <v>9.3939999999999996E-2</v>
      </c>
      <c r="AS617" s="262">
        <v>9.0279999999999999E-2</v>
      </c>
      <c r="AT617" s="262">
        <v>6.2219999999999998E-2</v>
      </c>
      <c r="AU617" s="262">
        <v>5.3069999999999999E-2</v>
      </c>
      <c r="AV617" s="262">
        <v>4.1480000000000003E-2</v>
      </c>
      <c r="AW617" s="262">
        <v>3.4769999999999995E-2</v>
      </c>
      <c r="AX617" s="262">
        <v>5.0629999999999994E-2</v>
      </c>
      <c r="AY617" s="262">
        <v>5.0629999999999994E-2</v>
      </c>
      <c r="AZ617" s="262">
        <v>5.0629999999999994E-2</v>
      </c>
      <c r="BA617" s="262">
        <v>4.514E-2</v>
      </c>
      <c r="BB617" s="262">
        <v>4.514E-2</v>
      </c>
      <c r="BC617" s="262">
        <v>7.5639999999999999E-2</v>
      </c>
      <c r="BD617" s="262">
        <v>3.7819999999999999E-2</v>
      </c>
      <c r="BE617" s="262">
        <v>4.2699999999999995E-2</v>
      </c>
      <c r="BF617" s="262">
        <v>6.2829999999999997E-2</v>
      </c>
      <c r="BG617" s="262">
        <v>6.5880000000000008E-2</v>
      </c>
      <c r="BH617" s="262">
        <v>5.0019999999999995E-2</v>
      </c>
      <c r="BI617" s="262">
        <v>8.3570000000000005E-2</v>
      </c>
      <c r="BJ617" s="262">
        <v>7.014999999999999E-2</v>
      </c>
      <c r="BK617" s="262">
        <v>7.6249999999999998E-2</v>
      </c>
      <c r="BL617" s="262">
        <v>8.7229999999999988E-2</v>
      </c>
      <c r="BM617" s="262">
        <v>5.1239999999999994E-2</v>
      </c>
      <c r="BN617" s="262">
        <v>6.2829999999999997E-2</v>
      </c>
      <c r="BO617" s="262">
        <v>6.0389999999999999E-2</v>
      </c>
      <c r="BP617" s="262">
        <v>6.2829999999999997E-2</v>
      </c>
    </row>
    <row r="618" spans="2:68" x14ac:dyDescent="0.25">
      <c r="B618" s="261" t="s">
        <v>981</v>
      </c>
      <c r="C618" s="261" t="s">
        <v>388</v>
      </c>
      <c r="D618" s="255">
        <f t="shared" si="51"/>
        <v>2.8823731553423372E-3</v>
      </c>
      <c r="E618" s="260">
        <f t="shared" si="55"/>
        <v>55.275269999999999</v>
      </c>
      <c r="F618" s="255">
        <f t="shared" si="52"/>
        <v>2.9293559370731116E-3</v>
      </c>
      <c r="G618" s="260">
        <f t="shared" si="56"/>
        <v>151609.69533000002</v>
      </c>
      <c r="H618" s="255">
        <f t="shared" si="53"/>
        <v>-0.15782577362701725</v>
      </c>
      <c r="I618" s="260">
        <f t="shared" si="54"/>
        <v>98.396139535787597</v>
      </c>
      <c r="J618" s="262">
        <v>0</v>
      </c>
      <c r="K618" s="262">
        <v>1.92E-3</v>
      </c>
      <c r="L618" s="262">
        <v>1.92E-3</v>
      </c>
      <c r="M618" s="262">
        <v>1.92E-3</v>
      </c>
      <c r="N618" s="262">
        <v>1.8E-3</v>
      </c>
      <c r="O618" s="262">
        <v>1.92E-3</v>
      </c>
      <c r="P618" s="262">
        <v>4.6800000000000001E-3</v>
      </c>
      <c r="Q618" s="262">
        <v>1.7099999999999999E-3</v>
      </c>
      <c r="R618" s="262">
        <v>1.6500000000000002E-3</v>
      </c>
      <c r="S618" s="262">
        <v>1.47E-3</v>
      </c>
      <c r="T618" s="262">
        <v>1.7699999999999999E-3</v>
      </c>
      <c r="U618" s="262">
        <v>1.32E-3</v>
      </c>
      <c r="V618" s="262">
        <v>2.5200000000000001E-3</v>
      </c>
      <c r="W618" s="262">
        <v>6.3600000000000002E-3</v>
      </c>
      <c r="X618" s="262">
        <v>1.5900000000000001E-2</v>
      </c>
      <c r="Y618" s="262">
        <v>1.5900000000000001E-2</v>
      </c>
      <c r="Z618" s="262">
        <v>2.571E-2</v>
      </c>
      <c r="AA618" s="262">
        <v>1.7099999999999999E-3</v>
      </c>
      <c r="AB618" s="262">
        <v>2.16E-3</v>
      </c>
      <c r="AC618" s="262">
        <v>1.74E-3</v>
      </c>
      <c r="AD618" s="262">
        <v>1.6800000000000003E-3</v>
      </c>
      <c r="AE618" s="262">
        <v>1.6800000000000003E-3</v>
      </c>
      <c r="AF618" s="262">
        <v>1.17E-3</v>
      </c>
      <c r="AG618" s="262">
        <v>3.9000000000000003E-3</v>
      </c>
      <c r="AH618" s="262">
        <v>1.2570000000000001E-2</v>
      </c>
      <c r="AI618" s="262">
        <v>3.9000000000000003E-3</v>
      </c>
      <c r="AJ618" s="262">
        <v>1.0200000000000001E-3</v>
      </c>
      <c r="AK618" s="262">
        <v>1.9500000000000001E-3</v>
      </c>
      <c r="AL618" s="262">
        <v>1.9500000000000001E-3</v>
      </c>
      <c r="AM618" s="262">
        <v>2.64E-3</v>
      </c>
      <c r="AN618" s="262">
        <v>2.64E-3</v>
      </c>
      <c r="AO618" s="262">
        <v>2.64E-3</v>
      </c>
      <c r="AP618" s="262">
        <v>2.64E-3</v>
      </c>
      <c r="AQ618" s="262">
        <v>2.64E-3</v>
      </c>
      <c r="AR618" s="262">
        <v>2.64E-3</v>
      </c>
      <c r="AS618" s="262">
        <v>2.64E-3</v>
      </c>
      <c r="AT618" s="262">
        <v>2.4300000000000003E-3</v>
      </c>
      <c r="AU618" s="262">
        <v>2.49E-3</v>
      </c>
      <c r="AV618" s="262">
        <v>2.64E-3</v>
      </c>
      <c r="AW618" s="262">
        <v>2.64E-3</v>
      </c>
      <c r="AX618" s="262">
        <v>3.5699999999999998E-3</v>
      </c>
      <c r="AY618" s="262">
        <v>3.5699999999999998E-3</v>
      </c>
      <c r="AZ618" s="262">
        <v>8.1000000000000013E-3</v>
      </c>
      <c r="BA618" s="262">
        <v>1.5900000000000001E-3</v>
      </c>
      <c r="BB618" s="262">
        <v>1.8E-3</v>
      </c>
      <c r="BC618" s="262">
        <v>2.0100000000000001E-3</v>
      </c>
      <c r="BD618" s="262">
        <v>1.2000000000000001E-3</v>
      </c>
      <c r="BE618" s="262">
        <v>2.64E-3</v>
      </c>
      <c r="BF618" s="262">
        <v>8.1000000000000006E-4</v>
      </c>
      <c r="BG618" s="262">
        <v>8.1000000000000006E-4</v>
      </c>
      <c r="BH618" s="262">
        <v>8.1000000000000006E-4</v>
      </c>
      <c r="BI618" s="262">
        <v>1.5E-3</v>
      </c>
      <c r="BJ618" s="262">
        <v>1.077E-2</v>
      </c>
      <c r="BK618" s="262">
        <v>2.16E-3</v>
      </c>
      <c r="BL618" s="262">
        <v>2.1900000000000001E-3</v>
      </c>
      <c r="BM618" s="262">
        <v>1.3500000000000001E-3</v>
      </c>
      <c r="BN618" s="262">
        <v>1.9500000000000001E-3</v>
      </c>
      <c r="BO618" s="262">
        <v>2.2799999999999999E-3</v>
      </c>
      <c r="BP618" s="262">
        <v>2.4000000000000002E-3</v>
      </c>
    </row>
    <row r="619" spans="2:68" x14ac:dyDescent="0.25">
      <c r="B619" s="261" t="s">
        <v>981</v>
      </c>
      <c r="C619" s="261" t="s">
        <v>390</v>
      </c>
      <c r="D619" s="255">
        <f t="shared" si="51"/>
        <v>7.9469239192783009E-3</v>
      </c>
      <c r="E619" s="260">
        <f t="shared" si="55"/>
        <v>152.39815999999999</v>
      </c>
      <c r="F619" s="255">
        <f t="shared" si="52"/>
        <v>8.2112414643524447E-3</v>
      </c>
      <c r="G619" s="260">
        <f t="shared" si="56"/>
        <v>424975.26536000008</v>
      </c>
      <c r="H619" s="255">
        <f t="shared" si="53"/>
        <v>-0.1612317177470714</v>
      </c>
      <c r="I619" s="260">
        <f t="shared" si="54"/>
        <v>96.781028225492719</v>
      </c>
      <c r="J619" s="262">
        <v>0</v>
      </c>
      <c r="K619" s="262">
        <v>5.7599999999999995E-3</v>
      </c>
      <c r="L619" s="262">
        <v>5.7599999999999995E-3</v>
      </c>
      <c r="M619" s="262">
        <v>8.4800000000000014E-3</v>
      </c>
      <c r="N619" s="262">
        <v>8.4800000000000014E-3</v>
      </c>
      <c r="O619" s="262">
        <v>2.7200000000000002E-3</v>
      </c>
      <c r="P619" s="262">
        <v>4.3200000000000001E-3</v>
      </c>
      <c r="Q619" s="262">
        <v>8.4800000000000014E-3</v>
      </c>
      <c r="R619" s="262">
        <v>2.0960000000000003E-2</v>
      </c>
      <c r="S619" s="262">
        <v>0.01</v>
      </c>
      <c r="T619" s="262">
        <v>0.01</v>
      </c>
      <c r="U619" s="262">
        <v>0.01</v>
      </c>
      <c r="V619" s="262">
        <v>2.5760000000000002E-2</v>
      </c>
      <c r="W619" s="262">
        <v>1.9039999999999998E-2</v>
      </c>
      <c r="X619" s="262">
        <v>2.4960000000000003E-2</v>
      </c>
      <c r="Y619" s="262">
        <v>9.2800000000000001E-3</v>
      </c>
      <c r="Z619" s="262">
        <v>3.2960000000000003E-2</v>
      </c>
      <c r="AA619" s="262">
        <v>3.4399999999999999E-3</v>
      </c>
      <c r="AB619" s="262">
        <v>2.16E-3</v>
      </c>
      <c r="AC619" s="262">
        <v>3.4399999999999999E-3</v>
      </c>
      <c r="AD619" s="262">
        <v>3.8400000000000001E-3</v>
      </c>
      <c r="AE619" s="262">
        <v>8.6400000000000001E-3</v>
      </c>
      <c r="AF619" s="262">
        <v>4.4000000000000003E-3</v>
      </c>
      <c r="AG619" s="262">
        <v>1.4080000000000001E-2</v>
      </c>
      <c r="AH619" s="262">
        <v>1.4480000000000002E-2</v>
      </c>
      <c r="AI619" s="262">
        <v>2.48E-3</v>
      </c>
      <c r="AJ619" s="262">
        <v>3.8400000000000001E-3</v>
      </c>
      <c r="AK619" s="262">
        <v>5.28E-3</v>
      </c>
      <c r="AL619" s="262">
        <v>5.28E-3</v>
      </c>
      <c r="AM619" s="262">
        <v>1.0800000000000001E-2</v>
      </c>
      <c r="AN619" s="262">
        <v>9.6799999999999994E-3</v>
      </c>
      <c r="AO619" s="262">
        <v>2.5600000000000002E-3</v>
      </c>
      <c r="AP619" s="262">
        <v>5.9199999999999999E-3</v>
      </c>
      <c r="AQ619" s="262">
        <v>6.2400000000000008E-3</v>
      </c>
      <c r="AR619" s="262">
        <v>6.2400000000000008E-3</v>
      </c>
      <c r="AS619" s="262">
        <v>6.2400000000000008E-3</v>
      </c>
      <c r="AT619" s="262">
        <v>6.2400000000000008E-3</v>
      </c>
      <c r="AU619" s="262">
        <v>6.2400000000000008E-3</v>
      </c>
      <c r="AV619" s="262">
        <v>6.2400000000000008E-3</v>
      </c>
      <c r="AW619" s="262">
        <v>3.8400000000000001E-3</v>
      </c>
      <c r="AX619" s="262">
        <v>2.7200000000000002E-3</v>
      </c>
      <c r="AY619" s="262">
        <v>9.5999999999999992E-3</v>
      </c>
      <c r="AZ619" s="262">
        <v>6.2400000000000008E-3</v>
      </c>
      <c r="BA619" s="262">
        <v>6.2400000000000008E-3</v>
      </c>
      <c r="BB619" s="262">
        <v>6.0000000000000001E-3</v>
      </c>
      <c r="BC619" s="262">
        <v>5.5199999999999997E-3</v>
      </c>
      <c r="BD619" s="262">
        <v>6.0000000000000001E-3</v>
      </c>
      <c r="BE619" s="262">
        <v>3.3600000000000001E-3</v>
      </c>
      <c r="BF619" s="262">
        <v>9.2800000000000001E-3</v>
      </c>
      <c r="BG619" s="262">
        <v>5.3600000000000002E-3</v>
      </c>
      <c r="BH619" s="262">
        <v>2.3999999999999998E-3</v>
      </c>
      <c r="BI619" s="262">
        <v>5.4400000000000004E-3</v>
      </c>
      <c r="BJ619" s="262">
        <v>2.632E-2</v>
      </c>
      <c r="BK619" s="262">
        <v>1.3599999999999999E-2</v>
      </c>
      <c r="BL619" s="262">
        <v>5.1360000000000003E-2</v>
      </c>
      <c r="BM619" s="262">
        <v>3.4399999999999999E-3</v>
      </c>
      <c r="BN619" s="262">
        <v>8.6400000000000001E-3</v>
      </c>
      <c r="BO619" s="262">
        <v>8.6400000000000001E-3</v>
      </c>
      <c r="BP619" s="262">
        <v>8.6400000000000001E-3</v>
      </c>
    </row>
    <row r="620" spans="2:68" x14ac:dyDescent="0.25">
      <c r="B620" s="261" t="s">
        <v>982</v>
      </c>
      <c r="C620" s="261" t="s">
        <v>983</v>
      </c>
      <c r="D620" s="255">
        <f t="shared" si="51"/>
        <v>1.8579797674297335E-2</v>
      </c>
      <c r="E620" s="260">
        <f t="shared" si="55"/>
        <v>356.30477999999999</v>
      </c>
      <c r="F620" s="255">
        <f t="shared" si="52"/>
        <v>1.7764295311977714E-2</v>
      </c>
      <c r="G620" s="260">
        <f t="shared" si="56"/>
        <v>919396.43316000025</v>
      </c>
      <c r="H620" s="255">
        <f t="shared" si="53"/>
        <v>0.10395578180207789</v>
      </c>
      <c r="I620" s="260">
        <f t="shared" si="54"/>
        <v>104.59068230964255</v>
      </c>
      <c r="J620" s="262">
        <v>0</v>
      </c>
      <c r="K620" s="262">
        <v>1.746E-2</v>
      </c>
      <c r="L620" s="262">
        <v>1.746E-2</v>
      </c>
      <c r="M620" s="262">
        <v>2.5199999999999997E-2</v>
      </c>
      <c r="N620" s="262">
        <v>1.4939999999999998E-2</v>
      </c>
      <c r="O620" s="262">
        <v>1.746E-2</v>
      </c>
      <c r="P620" s="262">
        <v>6.1199999999999996E-3</v>
      </c>
      <c r="Q620" s="262">
        <v>2.0699999999999996E-2</v>
      </c>
      <c r="R620" s="262">
        <v>1.746E-2</v>
      </c>
      <c r="S620" s="262">
        <v>1.5119999999999998E-2</v>
      </c>
      <c r="T620" s="262">
        <v>1.5119999999999998E-2</v>
      </c>
      <c r="U620" s="262">
        <v>1.3319999999999999E-2</v>
      </c>
      <c r="V620" s="262">
        <v>1.5119999999999998E-2</v>
      </c>
      <c r="W620" s="262">
        <v>1.9439999999999999E-2</v>
      </c>
      <c r="X620" s="262">
        <v>3.4199999999999994E-2</v>
      </c>
      <c r="Y620" s="262">
        <v>8.8199999999999997E-3</v>
      </c>
      <c r="Z620" s="262">
        <v>1.602E-2</v>
      </c>
      <c r="AA620" s="262">
        <v>2.6099999999999998E-2</v>
      </c>
      <c r="AB620" s="262">
        <v>1.89E-2</v>
      </c>
      <c r="AC620" s="262">
        <v>2.1599999999999998E-2</v>
      </c>
      <c r="AD620" s="262">
        <v>1.89E-2</v>
      </c>
      <c r="AE620" s="262">
        <v>1.7819999999999999E-2</v>
      </c>
      <c r="AF620" s="262">
        <v>1.4759999999999999E-2</v>
      </c>
      <c r="AG620" s="262">
        <v>2.6639999999999997E-2</v>
      </c>
      <c r="AH620" s="262">
        <v>4.5359999999999998E-2</v>
      </c>
      <c r="AI620" s="262">
        <v>2.6639999999999997E-2</v>
      </c>
      <c r="AJ620" s="262">
        <v>8.9999999999999993E-3</v>
      </c>
      <c r="AK620" s="262">
        <v>1.4579999999999999E-2</v>
      </c>
      <c r="AL620" s="262">
        <v>1.7819999999999999E-2</v>
      </c>
      <c r="AM620" s="262">
        <v>1.7819999999999999E-2</v>
      </c>
      <c r="AN620" s="262">
        <v>1.7819999999999999E-2</v>
      </c>
      <c r="AO620" s="262">
        <v>2.5019999999999997E-2</v>
      </c>
      <c r="AP620" s="262">
        <v>1.3679999999999999E-2</v>
      </c>
      <c r="AQ620" s="262">
        <v>7.92E-3</v>
      </c>
      <c r="AR620" s="262">
        <v>1.6379999999999999E-2</v>
      </c>
      <c r="AS620" s="262">
        <v>1.6379999999999999E-2</v>
      </c>
      <c r="AT620" s="262">
        <v>1.3319999999999999E-2</v>
      </c>
      <c r="AU620" s="262">
        <v>1.3499999999999998E-2</v>
      </c>
      <c r="AV620" s="262">
        <v>9.7199999999999995E-3</v>
      </c>
      <c r="AW620" s="262">
        <v>1.2599999999999998E-2</v>
      </c>
      <c r="AX620" s="262">
        <v>3.6359999999999996E-2</v>
      </c>
      <c r="AY620" s="262">
        <v>1.5119999999999998E-2</v>
      </c>
      <c r="AZ620" s="262">
        <v>1.44E-2</v>
      </c>
      <c r="BA620" s="262">
        <v>1.7639999999999999E-2</v>
      </c>
      <c r="BB620" s="262">
        <v>1.6199999999999999E-2</v>
      </c>
      <c r="BC620" s="262">
        <v>1.6199999999999999E-2</v>
      </c>
      <c r="BD620" s="262">
        <v>1.4039999999999999E-2</v>
      </c>
      <c r="BE620" s="262">
        <v>1.6199999999999999E-2</v>
      </c>
      <c r="BF620" s="262">
        <v>1.17E-2</v>
      </c>
      <c r="BG620" s="262">
        <v>1.89E-2</v>
      </c>
      <c r="BH620" s="262">
        <v>1.2779999999999998E-2</v>
      </c>
      <c r="BI620" s="262">
        <v>8.8199999999999997E-3</v>
      </c>
      <c r="BJ620" s="262">
        <v>3.6899999999999995E-2</v>
      </c>
      <c r="BK620" s="262">
        <v>2.9699999999999997E-2</v>
      </c>
      <c r="BL620" s="262">
        <v>1.7639999999999999E-2</v>
      </c>
      <c r="BM620" s="262">
        <v>1.0259999999999998E-2</v>
      </c>
      <c r="BN620" s="262">
        <v>2.376E-2</v>
      </c>
      <c r="BO620" s="262">
        <v>2.1239999999999998E-2</v>
      </c>
      <c r="BP620" s="262">
        <v>2.232E-2</v>
      </c>
    </row>
    <row r="621" spans="2:68" x14ac:dyDescent="0.25">
      <c r="B621" s="261" t="s">
        <v>982</v>
      </c>
      <c r="C621" s="261" t="s">
        <v>382</v>
      </c>
      <c r="D621" s="255">
        <f t="shared" ref="D621:D672" si="57">SUMPRODUCT($J$2:$BP$2,J621:BP621)/$I$2</f>
        <v>0.10526678312561921</v>
      </c>
      <c r="E621" s="260">
        <f t="shared" si="55"/>
        <v>2018.7010999999995</v>
      </c>
      <c r="F621" s="255">
        <f t="shared" ref="F621:F672" si="58">SUMPRODUCT($J$3:$BP$3,J621:BP621)/$I$3</f>
        <v>0.10691064046542095</v>
      </c>
      <c r="G621" s="260">
        <f t="shared" si="56"/>
        <v>5533192.2704800013</v>
      </c>
      <c r="H621" s="255">
        <f t="shared" ref="H621:H672" si="59">CORREL($J$4:$BP$4,J621:BP621)</f>
        <v>1.0381023143681157E-2</v>
      </c>
      <c r="I621" s="260">
        <f t="shared" ref="I621:I672" si="60">D621/F621*100</f>
        <v>98.4624006248158</v>
      </c>
      <c r="J621" s="262">
        <v>0</v>
      </c>
      <c r="K621" s="262">
        <v>0.11660000000000001</v>
      </c>
      <c r="L621" s="262">
        <v>0.11660000000000001</v>
      </c>
      <c r="M621" s="262">
        <v>0.106</v>
      </c>
      <c r="N621" s="262">
        <v>0.11660000000000001</v>
      </c>
      <c r="O621" s="262">
        <v>0.11872000000000001</v>
      </c>
      <c r="P621" s="262">
        <v>0.106</v>
      </c>
      <c r="Q621" s="262">
        <v>8.2680000000000003E-2</v>
      </c>
      <c r="R621" s="262">
        <v>0.106</v>
      </c>
      <c r="S621" s="262">
        <v>0.11766</v>
      </c>
      <c r="T621" s="262">
        <v>9.5399999999999999E-2</v>
      </c>
      <c r="U621" s="262">
        <v>0.106</v>
      </c>
      <c r="V621" s="262">
        <v>0.11977999999999998</v>
      </c>
      <c r="W621" s="262">
        <v>0.11660000000000001</v>
      </c>
      <c r="X621" s="262">
        <v>0.11660000000000001</v>
      </c>
      <c r="Y621" s="262">
        <v>0.11660000000000001</v>
      </c>
      <c r="Z621" s="262">
        <v>0.12189999999999998</v>
      </c>
      <c r="AA621" s="262">
        <v>9.7519999999999996E-2</v>
      </c>
      <c r="AB621" s="262">
        <v>9.7519999999999996E-2</v>
      </c>
      <c r="AC621" s="262">
        <v>9.7519999999999996E-2</v>
      </c>
      <c r="AD621" s="262">
        <v>0.13674</v>
      </c>
      <c r="AE621" s="262">
        <v>0.10811999999999999</v>
      </c>
      <c r="AF621" s="262">
        <v>9.2219999999999996E-2</v>
      </c>
      <c r="AG621" s="262">
        <v>0.12508</v>
      </c>
      <c r="AH621" s="262">
        <v>0.10811999999999999</v>
      </c>
      <c r="AI621" s="262">
        <v>0.12083999999999999</v>
      </c>
      <c r="AJ621" s="262">
        <v>0.11342000000000001</v>
      </c>
      <c r="AK621" s="262">
        <v>0.10281999999999999</v>
      </c>
      <c r="AL621" s="262">
        <v>0.10811999999999999</v>
      </c>
      <c r="AM621" s="262">
        <v>8.3739999999999995E-2</v>
      </c>
      <c r="AN621" s="262">
        <v>8.3739999999999995E-2</v>
      </c>
      <c r="AO621" s="262">
        <v>0.11766</v>
      </c>
      <c r="AP621" s="262">
        <v>0.11766</v>
      </c>
      <c r="AQ621" s="262">
        <v>0.11977999999999998</v>
      </c>
      <c r="AR621" s="262">
        <v>7.5259999999999994E-2</v>
      </c>
      <c r="AS621" s="262">
        <v>0.10811999999999999</v>
      </c>
      <c r="AT621" s="262">
        <v>0.1113</v>
      </c>
      <c r="AU621" s="262">
        <v>0.1113</v>
      </c>
      <c r="AV621" s="262">
        <v>0.11872000000000001</v>
      </c>
      <c r="AW621" s="262">
        <v>0.1113</v>
      </c>
      <c r="AX621" s="262">
        <v>9.5399999999999999E-2</v>
      </c>
      <c r="AY621" s="262">
        <v>9.5399999999999999E-2</v>
      </c>
      <c r="AZ621" s="262">
        <v>8.5860000000000006E-2</v>
      </c>
      <c r="BA621" s="262">
        <v>9.5399999999999999E-2</v>
      </c>
      <c r="BB621" s="262">
        <v>8.2680000000000003E-2</v>
      </c>
      <c r="BC621" s="262">
        <v>7.9500000000000001E-2</v>
      </c>
      <c r="BD621" s="262">
        <v>6.6779999999999992E-2</v>
      </c>
      <c r="BE621" s="262">
        <v>7.9500000000000001E-2</v>
      </c>
      <c r="BF621" s="262">
        <v>9.2219999999999996E-2</v>
      </c>
      <c r="BG621" s="262">
        <v>0.13991999999999999</v>
      </c>
      <c r="BH621" s="262">
        <v>0.1113</v>
      </c>
      <c r="BI621" s="262">
        <v>0.1113</v>
      </c>
      <c r="BJ621" s="262">
        <v>0.1113</v>
      </c>
      <c r="BK621" s="262">
        <v>0.14734</v>
      </c>
      <c r="BL621" s="262">
        <v>0.1113</v>
      </c>
      <c r="BM621" s="262">
        <v>9.8580000000000001E-2</v>
      </c>
      <c r="BN621" s="262">
        <v>0.11448</v>
      </c>
      <c r="BO621" s="262">
        <v>0.11448</v>
      </c>
      <c r="BP621" s="262">
        <v>0.12083999999999999</v>
      </c>
    </row>
    <row r="622" spans="2:68" x14ac:dyDescent="0.25">
      <c r="B622" s="261" t="s">
        <v>982</v>
      </c>
      <c r="C622" s="261" t="s">
        <v>984</v>
      </c>
      <c r="D622" s="255">
        <f t="shared" si="57"/>
        <v>4.6892273035406988E-2</v>
      </c>
      <c r="E622" s="260">
        <f t="shared" si="55"/>
        <v>899.25311999999985</v>
      </c>
      <c r="F622" s="255">
        <f t="shared" si="58"/>
        <v>4.9217199064057221E-2</v>
      </c>
      <c r="G622" s="260">
        <f t="shared" si="56"/>
        <v>2547250.9027200006</v>
      </c>
      <c r="H622" s="255">
        <f t="shared" si="59"/>
        <v>-0.22678024063671684</v>
      </c>
      <c r="I622" s="260">
        <f t="shared" si="60"/>
        <v>95.276191914894852</v>
      </c>
      <c r="J622" s="262">
        <v>0</v>
      </c>
      <c r="K622" s="262">
        <v>0.13632</v>
      </c>
      <c r="L622" s="262">
        <v>5.3280000000000008E-2</v>
      </c>
      <c r="M622" s="262">
        <v>7.392E-2</v>
      </c>
      <c r="N622" s="262">
        <v>5.4719999999999998E-2</v>
      </c>
      <c r="O622" s="262">
        <v>5.5199999999999999E-2</v>
      </c>
      <c r="P622" s="262">
        <v>5.2320000000000005E-2</v>
      </c>
      <c r="Q622" s="262">
        <v>4.4640000000000006E-2</v>
      </c>
      <c r="R622" s="262">
        <v>5.4719999999999998E-2</v>
      </c>
      <c r="S622" s="262">
        <v>6.6720000000000002E-2</v>
      </c>
      <c r="T622" s="262">
        <v>4.6559999999999997E-2</v>
      </c>
      <c r="U622" s="262">
        <v>5.3280000000000008E-2</v>
      </c>
      <c r="V622" s="262">
        <v>5.3280000000000008E-2</v>
      </c>
      <c r="W622" s="262">
        <v>8.3040000000000003E-2</v>
      </c>
      <c r="X622" s="262">
        <v>6.8639999999999993E-2</v>
      </c>
      <c r="Y622" s="262">
        <v>7.392E-2</v>
      </c>
      <c r="Z622" s="262">
        <v>8.3040000000000003E-2</v>
      </c>
      <c r="AA622" s="262">
        <v>7.2480000000000003E-2</v>
      </c>
      <c r="AB622" s="262">
        <v>7.0559999999999998E-2</v>
      </c>
      <c r="AC622" s="262">
        <v>9.935999999999999E-2</v>
      </c>
      <c r="AD622" s="262">
        <v>3.3599999999999998E-2</v>
      </c>
      <c r="AE622" s="262">
        <v>3.7920000000000002E-2</v>
      </c>
      <c r="AF622" s="262">
        <v>3.7440000000000001E-2</v>
      </c>
      <c r="AG622" s="262">
        <v>5.6159999999999995E-2</v>
      </c>
      <c r="AH622" s="262">
        <v>5.6639999999999996E-2</v>
      </c>
      <c r="AI622" s="262">
        <v>6.4320000000000002E-2</v>
      </c>
      <c r="AJ622" s="262">
        <v>2.8319999999999998E-2</v>
      </c>
      <c r="AK622" s="262">
        <v>4.3680000000000004E-2</v>
      </c>
      <c r="AL622" s="262">
        <v>5.6159999999999995E-2</v>
      </c>
      <c r="AM622" s="262">
        <v>4.224E-2</v>
      </c>
      <c r="AN622" s="262">
        <v>4.224E-2</v>
      </c>
      <c r="AO622" s="262">
        <v>6.8639999999999993E-2</v>
      </c>
      <c r="AP622" s="262">
        <v>2.8799999999999999E-2</v>
      </c>
      <c r="AQ622" s="262">
        <v>8.9760000000000006E-2</v>
      </c>
      <c r="AR622" s="262">
        <v>9.4079999999999997E-2</v>
      </c>
      <c r="AS622" s="262">
        <v>8.9760000000000006E-2</v>
      </c>
      <c r="AT622" s="262">
        <v>5.568E-2</v>
      </c>
      <c r="AU622" s="262">
        <v>4.224E-2</v>
      </c>
      <c r="AV622" s="262">
        <v>2.9760000000000002E-2</v>
      </c>
      <c r="AW622" s="262">
        <v>3.6479999999999999E-2</v>
      </c>
      <c r="AX622" s="262">
        <v>2.4480000000000002E-2</v>
      </c>
      <c r="AY622" s="262">
        <v>2.9760000000000002E-2</v>
      </c>
      <c r="AZ622" s="262">
        <v>2.9760000000000002E-2</v>
      </c>
      <c r="BA622" s="262">
        <v>2.9760000000000002E-2</v>
      </c>
      <c r="BB622" s="262">
        <v>1.6320000000000001E-2</v>
      </c>
      <c r="BC622" s="262">
        <v>2.112E-2</v>
      </c>
      <c r="BD622" s="262">
        <v>2.112E-2</v>
      </c>
      <c r="BE622" s="262">
        <v>1.7760000000000001E-2</v>
      </c>
      <c r="BF622" s="262">
        <v>4.5600000000000002E-2</v>
      </c>
      <c r="BG622" s="262">
        <v>5.3280000000000008E-2</v>
      </c>
      <c r="BH622" s="262">
        <v>3.3119999999999997E-2</v>
      </c>
      <c r="BI622" s="262">
        <v>4.6559999999999997E-2</v>
      </c>
      <c r="BJ622" s="262">
        <v>8.6879999999999999E-2</v>
      </c>
      <c r="BK622" s="262">
        <v>4.7039999999999998E-2</v>
      </c>
      <c r="BL622" s="262">
        <v>3.0720000000000001E-2</v>
      </c>
      <c r="BM622" s="262">
        <v>3.2640000000000002E-2</v>
      </c>
      <c r="BN622" s="262">
        <v>4.7039999999999998E-2</v>
      </c>
      <c r="BO622" s="262">
        <v>3.8880000000000005E-2</v>
      </c>
      <c r="BP622" s="262">
        <v>5.4719999999999998E-2</v>
      </c>
    </row>
    <row r="623" spans="2:68" x14ac:dyDescent="0.25">
      <c r="B623" s="261" t="s">
        <v>982</v>
      </c>
      <c r="C623" s="261" t="s">
        <v>985</v>
      </c>
      <c r="D623" s="255">
        <f t="shared" si="57"/>
        <v>3.9784575272461799E-2</v>
      </c>
      <c r="E623" s="260">
        <f t="shared" si="55"/>
        <v>762.94879999999989</v>
      </c>
      <c r="F623" s="255">
        <f t="shared" si="58"/>
        <v>4.0108306573433061E-2</v>
      </c>
      <c r="G623" s="260">
        <f t="shared" si="56"/>
        <v>2075817.4392000001</v>
      </c>
      <c r="H623" s="255">
        <f t="shared" si="59"/>
        <v>-8.5248866276221608E-2</v>
      </c>
      <c r="I623" s="260">
        <f t="shared" si="60"/>
        <v>99.192857219293089</v>
      </c>
      <c r="J623" s="262">
        <v>0</v>
      </c>
      <c r="K623" s="262">
        <v>3.9199999999999999E-2</v>
      </c>
      <c r="L623" s="262">
        <v>3.9199999999999999E-2</v>
      </c>
      <c r="M623" s="262">
        <v>0.02</v>
      </c>
      <c r="N623" s="262">
        <v>4.0800000000000003E-2</v>
      </c>
      <c r="O623" s="262">
        <v>3.7999999999999999E-2</v>
      </c>
      <c r="P623" s="262">
        <v>3.9199999999999999E-2</v>
      </c>
      <c r="Q623" s="262">
        <v>6.5199999999999994E-2</v>
      </c>
      <c r="R623" s="262">
        <v>3.9199999999999999E-2</v>
      </c>
      <c r="S623" s="262">
        <v>7.7200000000000005E-2</v>
      </c>
      <c r="T623" s="262">
        <v>2.5600000000000001E-2</v>
      </c>
      <c r="U623" s="262">
        <v>2.6800000000000001E-2</v>
      </c>
      <c r="V623" s="262">
        <v>3.9199999999999999E-2</v>
      </c>
      <c r="W623" s="262">
        <v>5.8400000000000001E-2</v>
      </c>
      <c r="X623" s="262">
        <v>5.4400000000000004E-2</v>
      </c>
      <c r="Y623" s="262">
        <v>9.0800000000000006E-2</v>
      </c>
      <c r="Z623" s="262">
        <v>5.4400000000000004E-2</v>
      </c>
      <c r="AA623" s="262">
        <v>2.9600000000000001E-2</v>
      </c>
      <c r="AB623" s="262">
        <v>2.92E-2</v>
      </c>
      <c r="AC623" s="262">
        <v>7.1599999999999997E-2</v>
      </c>
      <c r="AD623" s="262">
        <v>3.6799999999999999E-2</v>
      </c>
      <c r="AE623" s="262">
        <v>3.6799999999999999E-2</v>
      </c>
      <c r="AF623" s="262">
        <v>3.6799999999999999E-2</v>
      </c>
      <c r="AG623" s="262">
        <v>3.4000000000000002E-2</v>
      </c>
      <c r="AH623" s="262">
        <v>3.1600000000000003E-2</v>
      </c>
      <c r="AI623" s="262">
        <v>3.4000000000000002E-2</v>
      </c>
      <c r="AJ623" s="262">
        <v>2.7999999999999997E-2</v>
      </c>
      <c r="AK623" s="262">
        <v>3.6000000000000004E-2</v>
      </c>
      <c r="AL623" s="262">
        <v>1.0800000000000001E-2</v>
      </c>
      <c r="AM623" s="262">
        <v>3.2400000000000005E-2</v>
      </c>
      <c r="AN623" s="262">
        <v>3.2400000000000005E-2</v>
      </c>
      <c r="AO623" s="262">
        <v>4.6800000000000001E-2</v>
      </c>
      <c r="AP623" s="262">
        <v>4.8399999999999999E-2</v>
      </c>
      <c r="AQ623" s="262">
        <v>5.0800000000000005E-2</v>
      </c>
      <c r="AR623" s="262">
        <v>4.8000000000000001E-2</v>
      </c>
      <c r="AS623" s="262">
        <v>4.8000000000000001E-2</v>
      </c>
      <c r="AT623" s="262">
        <v>4.2000000000000003E-2</v>
      </c>
      <c r="AU623" s="262">
        <v>4.2000000000000003E-2</v>
      </c>
      <c r="AV623" s="262">
        <v>4.24E-2</v>
      </c>
      <c r="AW623" s="262">
        <v>3.9600000000000003E-2</v>
      </c>
      <c r="AX623" s="262">
        <v>4.2000000000000003E-2</v>
      </c>
      <c r="AY623" s="262">
        <v>5.7200000000000001E-2</v>
      </c>
      <c r="AZ623" s="262">
        <v>4.2000000000000003E-2</v>
      </c>
      <c r="BA623" s="262">
        <v>3.9600000000000003E-2</v>
      </c>
      <c r="BB623" s="262">
        <v>2.6400000000000003E-2</v>
      </c>
      <c r="BC623" s="262">
        <v>1.24E-2</v>
      </c>
      <c r="BD623" s="262">
        <v>4.2000000000000003E-2</v>
      </c>
      <c r="BE623" s="262">
        <v>5.9200000000000003E-2</v>
      </c>
      <c r="BF623" s="262">
        <v>4.6399999999999997E-2</v>
      </c>
      <c r="BG623" s="262">
        <v>5.5999999999999994E-2</v>
      </c>
      <c r="BH623" s="262">
        <v>4.6399999999999997E-2</v>
      </c>
      <c r="BI623" s="262">
        <v>3.9600000000000003E-2</v>
      </c>
      <c r="BJ623" s="262">
        <v>5.2000000000000005E-2</v>
      </c>
      <c r="BK623" s="262">
        <v>3.7999999999999999E-2</v>
      </c>
      <c r="BL623" s="262">
        <v>1.8000000000000002E-2</v>
      </c>
      <c r="BM623" s="262">
        <v>3.9199999999999999E-2</v>
      </c>
      <c r="BN623" s="262">
        <v>3.9600000000000003E-2</v>
      </c>
      <c r="BO623" s="262">
        <v>3.9600000000000003E-2</v>
      </c>
      <c r="BP623" s="262">
        <v>3.9600000000000003E-2</v>
      </c>
    </row>
    <row r="624" spans="2:68" x14ac:dyDescent="0.25">
      <c r="B624" s="261" t="s">
        <v>982</v>
      </c>
      <c r="C624" s="261" t="s">
        <v>986</v>
      </c>
      <c r="D624" s="255">
        <f t="shared" si="57"/>
        <v>7.1528643687750939E-3</v>
      </c>
      <c r="E624" s="260">
        <f t="shared" si="55"/>
        <v>137.17047999999997</v>
      </c>
      <c r="F624" s="255">
        <f t="shared" si="58"/>
        <v>7.9466454195029294E-3</v>
      </c>
      <c r="G624" s="260">
        <f t="shared" si="56"/>
        <v>411281.01767999993</v>
      </c>
      <c r="H624" s="255">
        <f t="shared" si="59"/>
        <v>-0.19145716384654113</v>
      </c>
      <c r="I624" s="260">
        <f t="shared" si="60"/>
        <v>90.011117788397726</v>
      </c>
      <c r="J624" s="262">
        <v>0</v>
      </c>
      <c r="K624" s="262">
        <v>5.28E-3</v>
      </c>
      <c r="L624" s="262">
        <v>5.28E-3</v>
      </c>
      <c r="M624" s="262">
        <v>5.5999999999999999E-3</v>
      </c>
      <c r="N624" s="262">
        <v>5.8399999999999997E-3</v>
      </c>
      <c r="O624" s="262">
        <v>6.6400000000000001E-3</v>
      </c>
      <c r="P624" s="262">
        <v>5.9199999999999999E-3</v>
      </c>
      <c r="Q624" s="262">
        <v>3.1200000000000004E-3</v>
      </c>
      <c r="R624" s="262">
        <v>4.7200000000000002E-3</v>
      </c>
      <c r="S624" s="262">
        <v>8.1600000000000006E-3</v>
      </c>
      <c r="T624" s="262">
        <v>9.4400000000000005E-3</v>
      </c>
      <c r="U624" s="262">
        <v>8.0000000000000002E-3</v>
      </c>
      <c r="V624" s="262">
        <v>8.1600000000000006E-3</v>
      </c>
      <c r="W624" s="262">
        <v>1.584E-2</v>
      </c>
      <c r="X624" s="262">
        <v>0.02</v>
      </c>
      <c r="Y624" s="262">
        <v>8.4800000000000014E-3</v>
      </c>
      <c r="Z624" s="262">
        <v>3.5680000000000003E-2</v>
      </c>
      <c r="AA624" s="262">
        <v>7.3600000000000002E-3</v>
      </c>
      <c r="AB624" s="262">
        <v>6.6400000000000001E-3</v>
      </c>
      <c r="AC624" s="262">
        <v>3.2000000000000002E-3</v>
      </c>
      <c r="AD624" s="262">
        <v>3.6800000000000001E-3</v>
      </c>
      <c r="AE624" s="262">
        <v>7.6800000000000002E-3</v>
      </c>
      <c r="AF624" s="262">
        <v>7.6800000000000002E-3</v>
      </c>
      <c r="AG624" s="262">
        <v>1.6320000000000001E-2</v>
      </c>
      <c r="AH624" s="262">
        <v>4.8240000000000005E-2</v>
      </c>
      <c r="AI624" s="262">
        <v>6.4000000000000003E-3</v>
      </c>
      <c r="AJ624" s="262">
        <v>4.5599999999999998E-3</v>
      </c>
      <c r="AK624" s="262">
        <v>7.6E-3</v>
      </c>
      <c r="AL624" s="262">
        <v>4.4000000000000003E-3</v>
      </c>
      <c r="AM624" s="262">
        <v>5.9199999999999999E-3</v>
      </c>
      <c r="AN624" s="262">
        <v>5.9199999999999999E-3</v>
      </c>
      <c r="AO624" s="262">
        <v>8.1600000000000006E-3</v>
      </c>
      <c r="AP624" s="262">
        <v>4.0800000000000003E-3</v>
      </c>
      <c r="AQ624" s="262">
        <v>5.1200000000000004E-3</v>
      </c>
      <c r="AR624" s="262">
        <v>6.7200000000000003E-3</v>
      </c>
      <c r="AS624" s="262">
        <v>8.7200000000000003E-3</v>
      </c>
      <c r="AT624" s="262">
        <v>9.8399999999999998E-3</v>
      </c>
      <c r="AU624" s="262">
        <v>9.8399999999999998E-3</v>
      </c>
      <c r="AV624" s="262">
        <v>9.8399999999999998E-3</v>
      </c>
      <c r="AW624" s="262">
        <v>1.7760000000000001E-2</v>
      </c>
      <c r="AX624" s="262">
        <v>4.7200000000000002E-3</v>
      </c>
      <c r="AY624" s="262">
        <v>2.96E-3</v>
      </c>
      <c r="AZ624" s="262">
        <v>6.7999999999999996E-3</v>
      </c>
      <c r="BA624" s="262">
        <v>5.7599999999999995E-3</v>
      </c>
      <c r="BB624" s="262">
        <v>3.2799999999999999E-3</v>
      </c>
      <c r="BC624" s="262">
        <v>5.28E-3</v>
      </c>
      <c r="BD624" s="262">
        <v>2.2400000000000002E-3</v>
      </c>
      <c r="BE624" s="262">
        <v>1.376E-2</v>
      </c>
      <c r="BF624" s="262">
        <v>6.7999999999999996E-3</v>
      </c>
      <c r="BG624" s="262">
        <v>6.7999999999999996E-3</v>
      </c>
      <c r="BH624" s="262">
        <v>2.2400000000000002E-3</v>
      </c>
      <c r="BI624" s="262">
        <v>7.6E-3</v>
      </c>
      <c r="BJ624" s="262">
        <v>7.6E-3</v>
      </c>
      <c r="BK624" s="262">
        <v>7.6E-3</v>
      </c>
      <c r="BL624" s="262">
        <v>4.0000000000000001E-3</v>
      </c>
      <c r="BM624" s="262">
        <v>7.6E-3</v>
      </c>
      <c r="BN624" s="262">
        <v>3.6000000000000003E-3</v>
      </c>
      <c r="BO624" s="262">
        <v>7.0400000000000003E-3</v>
      </c>
      <c r="BP624" s="262">
        <v>1.5440000000000001E-2</v>
      </c>
    </row>
    <row r="625" spans="2:68" x14ac:dyDescent="0.25">
      <c r="B625" s="261" t="s">
        <v>982</v>
      </c>
      <c r="C625" s="261" t="s">
        <v>987</v>
      </c>
      <c r="D625" s="255">
        <f t="shared" si="57"/>
        <v>7.2155483130833826E-3</v>
      </c>
      <c r="E625" s="260">
        <f t="shared" si="55"/>
        <v>138.37257000000002</v>
      </c>
      <c r="F625" s="255">
        <f t="shared" si="58"/>
        <v>6.9711426223014799E-3</v>
      </c>
      <c r="G625" s="260">
        <f t="shared" si="56"/>
        <v>360793.57775999978</v>
      </c>
      <c r="H625" s="255">
        <f t="shared" si="59"/>
        <v>5.1719937469907884E-2</v>
      </c>
      <c r="I625" s="260">
        <f t="shared" si="60"/>
        <v>103.50596314010305</v>
      </c>
      <c r="J625" s="262">
        <v>0</v>
      </c>
      <c r="K625" s="262">
        <v>8.0499999999999999E-3</v>
      </c>
      <c r="L625" s="262">
        <v>8.0499999999999999E-3</v>
      </c>
      <c r="M625" s="262">
        <v>8.0499999999999999E-3</v>
      </c>
      <c r="N625" s="262">
        <v>8.0499999999999999E-3</v>
      </c>
      <c r="O625" s="262">
        <v>8.0499999999999999E-3</v>
      </c>
      <c r="P625" s="262">
        <v>4.0599999999999994E-3</v>
      </c>
      <c r="Q625" s="262">
        <v>1.7150000000000002E-2</v>
      </c>
      <c r="R625" s="262">
        <v>6.1600000000000005E-3</v>
      </c>
      <c r="S625" s="262">
        <v>8.26E-3</v>
      </c>
      <c r="T625" s="262">
        <v>1.519E-2</v>
      </c>
      <c r="U625" s="262">
        <v>8.6099999999999996E-3</v>
      </c>
      <c r="V625" s="262">
        <v>4.4800000000000005E-3</v>
      </c>
      <c r="W625" s="262">
        <v>4.8999999999999998E-3</v>
      </c>
      <c r="X625" s="262">
        <v>3.9899999999999996E-3</v>
      </c>
      <c r="Y625" s="262">
        <v>2.8000000000000001E-2</v>
      </c>
      <c r="Z625" s="262">
        <v>7.7700000000000009E-3</v>
      </c>
      <c r="AA625" s="262">
        <v>5.8100000000000001E-3</v>
      </c>
      <c r="AB625" s="262">
        <v>5.8100000000000001E-3</v>
      </c>
      <c r="AC625" s="262">
        <v>3.0100000000000001E-3</v>
      </c>
      <c r="AD625" s="262">
        <v>1.5400000000000001E-3</v>
      </c>
      <c r="AE625" s="262">
        <v>1.5400000000000001E-3</v>
      </c>
      <c r="AF625" s="262">
        <v>1.5400000000000001E-3</v>
      </c>
      <c r="AG625" s="262">
        <v>8.8199999999999997E-3</v>
      </c>
      <c r="AH625" s="262">
        <v>8.8199999999999997E-3</v>
      </c>
      <c r="AI625" s="262">
        <v>1.0500000000000001E-2</v>
      </c>
      <c r="AJ625" s="262">
        <v>6.7200000000000003E-3</v>
      </c>
      <c r="AK625" s="262">
        <v>5.4600000000000004E-3</v>
      </c>
      <c r="AL625" s="262">
        <v>6.79E-3</v>
      </c>
      <c r="AM625" s="262">
        <v>2.0999999999999999E-3</v>
      </c>
      <c r="AN625" s="262">
        <v>2.0999999999999999E-3</v>
      </c>
      <c r="AO625" s="262">
        <v>1.197E-2</v>
      </c>
      <c r="AP625" s="262">
        <v>7.6300000000000005E-3</v>
      </c>
      <c r="AQ625" s="262">
        <v>5.0400000000000002E-3</v>
      </c>
      <c r="AR625" s="262">
        <v>6.6499999999999997E-3</v>
      </c>
      <c r="AS625" s="262">
        <v>1.2460000000000001E-2</v>
      </c>
      <c r="AT625" s="262">
        <v>1.7430000000000001E-2</v>
      </c>
      <c r="AU625" s="262">
        <v>2.0299999999999997E-3</v>
      </c>
      <c r="AV625" s="262">
        <v>5.3200000000000001E-3</v>
      </c>
      <c r="AW625" s="262">
        <v>5.3200000000000001E-3</v>
      </c>
      <c r="AX625" s="262">
        <v>2.5200000000000001E-3</v>
      </c>
      <c r="AY625" s="262">
        <v>4.5500000000000002E-3</v>
      </c>
      <c r="AZ625" s="262">
        <v>4.7600000000000003E-3</v>
      </c>
      <c r="BA625" s="262">
        <v>4.5500000000000002E-3</v>
      </c>
      <c r="BB625" s="262">
        <v>3.15E-3</v>
      </c>
      <c r="BC625" s="262">
        <v>4.9699999999999996E-3</v>
      </c>
      <c r="BD625" s="262">
        <v>5.4600000000000004E-3</v>
      </c>
      <c r="BE625" s="262">
        <v>3.0800000000000003E-3</v>
      </c>
      <c r="BF625" s="262">
        <v>2.66E-3</v>
      </c>
      <c r="BG625" s="262">
        <v>2.66E-3</v>
      </c>
      <c r="BH625" s="262">
        <v>4.62E-3</v>
      </c>
      <c r="BI625" s="262">
        <v>6.4400000000000004E-3</v>
      </c>
      <c r="BJ625" s="262">
        <v>2.835E-2</v>
      </c>
      <c r="BK625" s="262">
        <v>4.5500000000000002E-3</v>
      </c>
      <c r="BL625" s="262">
        <v>4.62E-3</v>
      </c>
      <c r="BM625" s="262">
        <v>9.9399999999999992E-3</v>
      </c>
      <c r="BN625" s="262">
        <v>3.4299999999999999E-3</v>
      </c>
      <c r="BO625" s="262">
        <v>6.8599999999999998E-3</v>
      </c>
      <c r="BP625" s="262">
        <v>1.1479999999999999E-2</v>
      </c>
    </row>
    <row r="626" spans="2:68" x14ac:dyDescent="0.25">
      <c r="B626" s="261" t="s">
        <v>982</v>
      </c>
      <c r="C626" s="261" t="s">
        <v>988</v>
      </c>
      <c r="D626" s="255">
        <f t="shared" si="57"/>
        <v>1.7098319340877088E-2</v>
      </c>
      <c r="E626" s="260">
        <f t="shared" si="55"/>
        <v>327.8944699999999</v>
      </c>
      <c r="F626" s="255">
        <f t="shared" si="58"/>
        <v>1.6845304651117856E-2</v>
      </c>
      <c r="G626" s="260">
        <f t="shared" si="56"/>
        <v>871833.79581000004</v>
      </c>
      <c r="H626" s="255">
        <f t="shared" si="59"/>
        <v>1.9618028428422696E-2</v>
      </c>
      <c r="I626" s="260">
        <f t="shared" si="60"/>
        <v>101.50198939704211</v>
      </c>
      <c r="J626" s="262">
        <v>0</v>
      </c>
      <c r="K626" s="262">
        <v>1.6150000000000001E-2</v>
      </c>
      <c r="L626" s="262">
        <v>1.6150000000000001E-2</v>
      </c>
      <c r="M626" s="262">
        <v>1.8020000000000001E-2</v>
      </c>
      <c r="N626" s="262">
        <v>1.1900000000000001E-2</v>
      </c>
      <c r="O626" s="262">
        <v>1.5300000000000001E-2</v>
      </c>
      <c r="P626" s="262">
        <v>1.8020000000000001E-2</v>
      </c>
      <c r="Q626" s="262">
        <v>4.1140000000000003E-2</v>
      </c>
      <c r="R626" s="262">
        <v>1.8020000000000001E-2</v>
      </c>
      <c r="S626" s="262">
        <v>1.5640000000000001E-2</v>
      </c>
      <c r="T626" s="262">
        <v>1.5640000000000001E-2</v>
      </c>
      <c r="U626" s="262">
        <v>1.1560000000000001E-2</v>
      </c>
      <c r="V626" s="262">
        <v>1.5640000000000001E-2</v>
      </c>
      <c r="W626" s="262">
        <v>2.8050000000000002E-2</v>
      </c>
      <c r="X626" s="262">
        <v>3.2980000000000002E-2</v>
      </c>
      <c r="Y626" s="262">
        <v>4.1480000000000003E-2</v>
      </c>
      <c r="Z626" s="262">
        <v>3.1280000000000002E-2</v>
      </c>
      <c r="AA626" s="262">
        <v>2.4990000000000002E-2</v>
      </c>
      <c r="AB626" s="262">
        <v>2.4990000000000002E-2</v>
      </c>
      <c r="AC626" s="262">
        <v>2.4990000000000002E-2</v>
      </c>
      <c r="AD626" s="262">
        <v>1.1729999999999999E-2</v>
      </c>
      <c r="AE626" s="262">
        <v>1.4280000000000001E-2</v>
      </c>
      <c r="AF626" s="262">
        <v>9.5200000000000024E-3</v>
      </c>
      <c r="AG626" s="262">
        <v>2.8900000000000002E-2</v>
      </c>
      <c r="AH626" s="262">
        <v>5.355E-2</v>
      </c>
      <c r="AI626" s="262">
        <v>3.0090000000000002E-2</v>
      </c>
      <c r="AJ626" s="262">
        <v>1.3430000000000001E-2</v>
      </c>
      <c r="AK626" s="262">
        <v>1.3430000000000001E-2</v>
      </c>
      <c r="AL626" s="262">
        <v>1.0200000000000001E-2</v>
      </c>
      <c r="AM626" s="262">
        <v>6.1200000000000004E-3</v>
      </c>
      <c r="AN626" s="262">
        <v>6.1200000000000004E-3</v>
      </c>
      <c r="AO626" s="262">
        <v>1.6150000000000001E-2</v>
      </c>
      <c r="AP626" s="262">
        <v>1.5470000000000001E-2</v>
      </c>
      <c r="AQ626" s="262">
        <v>3.9100000000000003E-3</v>
      </c>
      <c r="AR626" s="262">
        <v>3.9100000000000003E-3</v>
      </c>
      <c r="AS626" s="262">
        <v>3.9100000000000003E-3</v>
      </c>
      <c r="AT626" s="262">
        <v>1.2240000000000001E-2</v>
      </c>
      <c r="AU626" s="262">
        <v>1.5130000000000001E-2</v>
      </c>
      <c r="AV626" s="262">
        <v>1.2240000000000001E-2</v>
      </c>
      <c r="AW626" s="262">
        <v>1.2240000000000001E-2</v>
      </c>
      <c r="AX626" s="262">
        <v>1.2240000000000001E-2</v>
      </c>
      <c r="AY626" s="262">
        <v>1.9720000000000001E-2</v>
      </c>
      <c r="AZ626" s="262">
        <v>1.1729999999999999E-2</v>
      </c>
      <c r="BA626" s="262">
        <v>1.1900000000000001E-2</v>
      </c>
      <c r="BB626" s="262">
        <v>1.2240000000000001E-2</v>
      </c>
      <c r="BC626" s="262">
        <v>1.2240000000000001E-2</v>
      </c>
      <c r="BD626" s="262">
        <v>1.2240000000000001E-2</v>
      </c>
      <c r="BE626" s="262">
        <v>1.0030000000000001E-2</v>
      </c>
      <c r="BF626" s="262">
        <v>1.3090000000000001E-2</v>
      </c>
      <c r="BG626" s="262">
        <v>1.3090000000000001E-2</v>
      </c>
      <c r="BH626" s="262">
        <v>1.2920000000000001E-2</v>
      </c>
      <c r="BI626" s="262">
        <v>1.9209999999999998E-2</v>
      </c>
      <c r="BJ626" s="262">
        <v>1.9209999999999998E-2</v>
      </c>
      <c r="BK626" s="262">
        <v>1.9550000000000001E-2</v>
      </c>
      <c r="BL626" s="262">
        <v>1.9209999999999998E-2</v>
      </c>
      <c r="BM626" s="262">
        <v>1.9209999999999998E-2</v>
      </c>
      <c r="BN626" s="262">
        <v>1.6150000000000001E-2</v>
      </c>
      <c r="BO626" s="262">
        <v>1.6150000000000001E-2</v>
      </c>
      <c r="BP626" s="262">
        <v>1.4960000000000001E-2</v>
      </c>
    </row>
    <row r="627" spans="2:68" x14ac:dyDescent="0.25">
      <c r="B627" s="261" t="s">
        <v>982</v>
      </c>
      <c r="C627" s="261" t="s">
        <v>989</v>
      </c>
      <c r="D627" s="255">
        <f t="shared" si="57"/>
        <v>1.7026940084476198E-2</v>
      </c>
      <c r="E627" s="260">
        <f t="shared" si="55"/>
        <v>326.52563000000004</v>
      </c>
      <c r="F627" s="255">
        <f t="shared" si="58"/>
        <v>1.6715713740428524E-2</v>
      </c>
      <c r="G627" s="260">
        <f t="shared" si="56"/>
        <v>865126.77935000032</v>
      </c>
      <c r="H627" s="255">
        <f t="shared" si="59"/>
        <v>5.0283197325155862E-2</v>
      </c>
      <c r="I627" s="260">
        <f t="shared" si="60"/>
        <v>101.86187888163545</v>
      </c>
      <c r="J627" s="262">
        <v>0</v>
      </c>
      <c r="K627" s="262">
        <v>7.9900000000000006E-3</v>
      </c>
      <c r="L627" s="262">
        <v>7.9900000000000006E-3</v>
      </c>
      <c r="M627" s="262">
        <v>9.1800000000000007E-3</v>
      </c>
      <c r="N627" s="262">
        <v>1.4280000000000001E-2</v>
      </c>
      <c r="O627" s="262">
        <v>1.4280000000000001E-2</v>
      </c>
      <c r="P627" s="262">
        <v>1.4620000000000001E-2</v>
      </c>
      <c r="Q627" s="262">
        <v>1.7340000000000001E-2</v>
      </c>
      <c r="R627" s="262">
        <v>1.2580000000000001E-2</v>
      </c>
      <c r="S627" s="262">
        <v>1.4110000000000001E-2</v>
      </c>
      <c r="T627" s="262">
        <v>1.4110000000000001E-2</v>
      </c>
      <c r="U627" s="262">
        <v>1.3600000000000001E-2</v>
      </c>
      <c r="V627" s="262">
        <v>6.2900000000000005E-3</v>
      </c>
      <c r="W627" s="262">
        <v>8.6700000000000006E-3</v>
      </c>
      <c r="X627" s="262">
        <v>2.4310000000000002E-2</v>
      </c>
      <c r="Y627" s="262">
        <v>6.9019999999999998E-2</v>
      </c>
      <c r="Z627" s="262">
        <v>2.3290000000000005E-2</v>
      </c>
      <c r="AA627" s="262">
        <v>1.6150000000000001E-2</v>
      </c>
      <c r="AB627" s="262">
        <v>1.6150000000000001E-2</v>
      </c>
      <c r="AC627" s="262">
        <v>1.2240000000000001E-2</v>
      </c>
      <c r="AD627" s="262">
        <v>5.6100000000000004E-3</v>
      </c>
      <c r="AE627" s="262">
        <v>1.1900000000000001E-2</v>
      </c>
      <c r="AF627" s="262">
        <v>1.1900000000000001E-2</v>
      </c>
      <c r="AG627" s="262">
        <v>2.8730000000000002E-2</v>
      </c>
      <c r="AH627" s="262">
        <v>5.0660000000000004E-2</v>
      </c>
      <c r="AI627" s="262">
        <v>3.1790000000000006E-2</v>
      </c>
      <c r="AJ627" s="262">
        <v>2.1930000000000002E-2</v>
      </c>
      <c r="AK627" s="262">
        <v>1.4790000000000001E-2</v>
      </c>
      <c r="AL627" s="262">
        <v>1.9040000000000005E-2</v>
      </c>
      <c r="AM627" s="262">
        <v>4.9300000000000004E-3</v>
      </c>
      <c r="AN627" s="262">
        <v>4.9300000000000004E-3</v>
      </c>
      <c r="AO627" s="262">
        <v>2.4310000000000002E-2</v>
      </c>
      <c r="AP627" s="262">
        <v>1.9550000000000001E-2</v>
      </c>
      <c r="AQ627" s="262">
        <v>1.0370000000000001E-2</v>
      </c>
      <c r="AR627" s="262">
        <v>1.0370000000000001E-2</v>
      </c>
      <c r="AS627" s="262">
        <v>5.2700000000000004E-3</v>
      </c>
      <c r="AT627" s="262">
        <v>3.8760000000000003E-2</v>
      </c>
      <c r="AU627" s="262">
        <v>2.6180000000000002E-2</v>
      </c>
      <c r="AV627" s="262">
        <v>1.7340000000000001E-2</v>
      </c>
      <c r="AW627" s="262">
        <v>2.2270000000000002E-2</v>
      </c>
      <c r="AX627" s="262">
        <v>1.2920000000000001E-2</v>
      </c>
      <c r="AY627" s="262">
        <v>9.6900000000000007E-3</v>
      </c>
      <c r="AZ627" s="262">
        <v>1.3090000000000001E-2</v>
      </c>
      <c r="BA627" s="262">
        <v>1.3090000000000001E-2</v>
      </c>
      <c r="BB627" s="262">
        <v>1.5300000000000001E-2</v>
      </c>
      <c r="BC627" s="262">
        <v>7.9900000000000006E-3</v>
      </c>
      <c r="BD627" s="262">
        <v>1.3430000000000001E-2</v>
      </c>
      <c r="BE627" s="262">
        <v>1.3940000000000001E-2</v>
      </c>
      <c r="BF627" s="262">
        <v>1.2070000000000001E-2</v>
      </c>
      <c r="BG627" s="262">
        <v>1.5130000000000001E-2</v>
      </c>
      <c r="BH627" s="262">
        <v>5.2700000000000004E-3</v>
      </c>
      <c r="BI627" s="262">
        <v>2.7200000000000002E-2</v>
      </c>
      <c r="BJ627" s="262">
        <v>1.1729999999999999E-2</v>
      </c>
      <c r="BK627" s="262">
        <v>1.2410000000000001E-2</v>
      </c>
      <c r="BL627" s="262">
        <v>1.6660000000000001E-2</v>
      </c>
      <c r="BM627" s="262">
        <v>1.6660000000000001E-2</v>
      </c>
      <c r="BN627" s="262">
        <v>2.7030000000000002E-2</v>
      </c>
      <c r="BO627" s="262">
        <v>1.8190000000000001E-2</v>
      </c>
      <c r="BP627" s="262">
        <v>1.8530000000000001E-2</v>
      </c>
    </row>
    <row r="628" spans="2:68" x14ac:dyDescent="0.25">
      <c r="B628" s="261" t="s">
        <v>982</v>
      </c>
      <c r="C628" s="261" t="s">
        <v>990</v>
      </c>
      <c r="D628" s="255">
        <f t="shared" si="57"/>
        <v>6.84789226677791E-3</v>
      </c>
      <c r="E628" s="260">
        <f t="shared" si="55"/>
        <v>131.32202999999998</v>
      </c>
      <c r="F628" s="255">
        <f t="shared" si="58"/>
        <v>7.0016371019006752E-3</v>
      </c>
      <c r="G628" s="260">
        <f t="shared" si="56"/>
        <v>362371.82870000001</v>
      </c>
      <c r="H628" s="255">
        <f t="shared" si="59"/>
        <v>-5.0878579610971808E-2</v>
      </c>
      <c r="I628" s="260">
        <f t="shared" si="60"/>
        <v>97.80415875765641</v>
      </c>
      <c r="J628" s="262">
        <v>0</v>
      </c>
      <c r="K628" s="262">
        <v>5.2500000000000003E-3</v>
      </c>
      <c r="L628" s="262">
        <v>5.2500000000000003E-3</v>
      </c>
      <c r="M628" s="262">
        <v>6.3E-3</v>
      </c>
      <c r="N628" s="262">
        <v>6.79E-3</v>
      </c>
      <c r="O628" s="262">
        <v>6.4400000000000004E-3</v>
      </c>
      <c r="P628" s="262">
        <v>6.79E-3</v>
      </c>
      <c r="Q628" s="262">
        <v>1.0710000000000001E-2</v>
      </c>
      <c r="R628" s="262">
        <v>8.6800000000000002E-3</v>
      </c>
      <c r="S628" s="262">
        <v>6.79E-3</v>
      </c>
      <c r="T628" s="262">
        <v>6.6499999999999997E-3</v>
      </c>
      <c r="U628" s="262">
        <v>9.1000000000000004E-3</v>
      </c>
      <c r="V628" s="262">
        <v>6.79E-3</v>
      </c>
      <c r="W628" s="262">
        <v>2.6249999999999999E-2</v>
      </c>
      <c r="X628" s="262">
        <v>1.022E-2</v>
      </c>
      <c r="Y628" s="262">
        <v>1.4209999999999999E-2</v>
      </c>
      <c r="Z628" s="262">
        <v>4.4800000000000005E-3</v>
      </c>
      <c r="AA628" s="262">
        <v>1.26E-2</v>
      </c>
      <c r="AB628" s="262">
        <v>1.2460000000000001E-2</v>
      </c>
      <c r="AC628" s="262">
        <v>4.0599999999999994E-3</v>
      </c>
      <c r="AD628" s="262">
        <v>3.7100000000000002E-3</v>
      </c>
      <c r="AE628" s="262">
        <v>6.2300000000000003E-3</v>
      </c>
      <c r="AF628" s="262">
        <v>6.2300000000000003E-3</v>
      </c>
      <c r="AG628" s="262">
        <v>5.8100000000000001E-3</v>
      </c>
      <c r="AH628" s="262">
        <v>1.435E-2</v>
      </c>
      <c r="AI628" s="262">
        <v>6.2300000000000003E-3</v>
      </c>
      <c r="AJ628" s="262">
        <v>1.8900000000000002E-3</v>
      </c>
      <c r="AK628" s="262">
        <v>4.8300000000000001E-3</v>
      </c>
      <c r="AL628" s="262">
        <v>7.1400000000000005E-3</v>
      </c>
      <c r="AM628" s="262">
        <v>6.2300000000000003E-3</v>
      </c>
      <c r="AN628" s="262">
        <v>6.2300000000000003E-3</v>
      </c>
      <c r="AO628" s="262">
        <v>6.2300000000000003E-3</v>
      </c>
      <c r="AP628" s="262">
        <v>6.0899999999999999E-3</v>
      </c>
      <c r="AQ628" s="262">
        <v>1.001E-2</v>
      </c>
      <c r="AR628" s="262">
        <v>6.7200000000000003E-3</v>
      </c>
      <c r="AS628" s="262">
        <v>3.4299999999999999E-3</v>
      </c>
      <c r="AT628" s="262">
        <v>8.6099999999999996E-3</v>
      </c>
      <c r="AU628" s="262">
        <v>8.6099999999999996E-3</v>
      </c>
      <c r="AV628" s="262">
        <v>1.4280000000000001E-2</v>
      </c>
      <c r="AW628" s="262">
        <v>4.13E-3</v>
      </c>
      <c r="AX628" s="262">
        <v>2.5899999999999999E-3</v>
      </c>
      <c r="AY628" s="262">
        <v>6.79E-3</v>
      </c>
      <c r="AZ628" s="262">
        <v>6.79E-3</v>
      </c>
      <c r="BA628" s="262">
        <v>6.79E-3</v>
      </c>
      <c r="BB628" s="262">
        <v>3.29E-3</v>
      </c>
      <c r="BC628" s="262">
        <v>5.2500000000000003E-3</v>
      </c>
      <c r="BD628" s="262">
        <v>5.8799999999999998E-3</v>
      </c>
      <c r="BE628" s="262">
        <v>5.6000000000000008E-3</v>
      </c>
      <c r="BF628" s="262">
        <v>5.6700000000000006E-3</v>
      </c>
      <c r="BG628" s="262">
        <v>1.141E-2</v>
      </c>
      <c r="BH628" s="262">
        <v>4.2700000000000004E-3</v>
      </c>
      <c r="BI628" s="262">
        <v>5.6000000000000008E-3</v>
      </c>
      <c r="BJ628" s="262">
        <v>1.155E-2</v>
      </c>
      <c r="BK628" s="262">
        <v>3.9200000000000007E-3</v>
      </c>
      <c r="BL628" s="262">
        <v>3.9899999999999996E-3</v>
      </c>
      <c r="BM628" s="262">
        <v>4.8300000000000001E-3</v>
      </c>
      <c r="BN628" s="262">
        <v>3.5700000000000003E-3</v>
      </c>
      <c r="BO628" s="262">
        <v>2.4499999999999999E-3</v>
      </c>
      <c r="BP628" s="262">
        <v>7.0000000000000001E-3</v>
      </c>
    </row>
    <row r="629" spans="2:68" x14ac:dyDescent="0.25">
      <c r="B629" s="261" t="s">
        <v>982</v>
      </c>
      <c r="C629" s="261" t="s">
        <v>991</v>
      </c>
      <c r="D629" s="255">
        <f t="shared" si="57"/>
        <v>1.7286385774625858E-2</v>
      </c>
      <c r="E629" s="260">
        <f t="shared" si="55"/>
        <v>331.5010200000001</v>
      </c>
      <c r="F629" s="255">
        <f t="shared" si="58"/>
        <v>1.7245683420055533E-2</v>
      </c>
      <c r="G629" s="260">
        <f t="shared" si="56"/>
        <v>892555.51911000011</v>
      </c>
      <c r="H629" s="255">
        <f t="shared" si="59"/>
        <v>5.7293727318525711E-4</v>
      </c>
      <c r="I629" s="260">
        <f t="shared" si="60"/>
        <v>100.23601473817494</v>
      </c>
      <c r="J629" s="262">
        <v>0</v>
      </c>
      <c r="K629" s="262">
        <v>1.7000000000000001E-2</v>
      </c>
      <c r="L629" s="262">
        <v>1.7000000000000001E-2</v>
      </c>
      <c r="M629" s="262">
        <v>1.2580000000000001E-2</v>
      </c>
      <c r="N629" s="262">
        <v>1.7000000000000001E-2</v>
      </c>
      <c r="O629" s="262">
        <v>2.0230000000000001E-2</v>
      </c>
      <c r="P629" s="262">
        <v>1.7000000000000001E-2</v>
      </c>
      <c r="Q629" s="262">
        <v>1.9720000000000001E-2</v>
      </c>
      <c r="R629" s="262">
        <v>1.1220000000000001E-2</v>
      </c>
      <c r="S629" s="262">
        <v>1.7000000000000001E-2</v>
      </c>
      <c r="T629" s="262">
        <v>1.7000000000000001E-2</v>
      </c>
      <c r="U629" s="262">
        <v>1.7000000000000001E-2</v>
      </c>
      <c r="V629" s="262">
        <v>1.7000000000000001E-2</v>
      </c>
      <c r="W629" s="262">
        <v>7.4800000000000005E-3</v>
      </c>
      <c r="X629" s="262">
        <v>1.3430000000000001E-2</v>
      </c>
      <c r="Y629" s="262">
        <v>1.7170000000000001E-2</v>
      </c>
      <c r="Z629" s="262">
        <v>1.7170000000000001E-2</v>
      </c>
      <c r="AA629" s="262">
        <v>2.4140000000000002E-2</v>
      </c>
      <c r="AB629" s="262">
        <v>2.2950000000000002E-2</v>
      </c>
      <c r="AC629" s="262">
        <v>2.2950000000000002E-2</v>
      </c>
      <c r="AD629" s="262">
        <v>1.4450000000000001E-2</v>
      </c>
      <c r="AE629" s="262">
        <v>9.5200000000000024E-3</v>
      </c>
      <c r="AF629" s="262">
        <v>1.8020000000000001E-2</v>
      </c>
      <c r="AG629" s="262">
        <v>1.4110000000000001E-2</v>
      </c>
      <c r="AH629" s="262">
        <v>1.3770000000000003E-2</v>
      </c>
      <c r="AI629" s="262">
        <v>1.3770000000000003E-2</v>
      </c>
      <c r="AJ629" s="262">
        <v>7.8200000000000006E-3</v>
      </c>
      <c r="AK629" s="262">
        <v>1.1729999999999999E-2</v>
      </c>
      <c r="AL629" s="262">
        <v>2.3290000000000005E-2</v>
      </c>
      <c r="AM629" s="262">
        <v>1.0880000000000001E-2</v>
      </c>
      <c r="AN629" s="262">
        <v>1.0880000000000001E-2</v>
      </c>
      <c r="AO629" s="262">
        <v>1.0880000000000001E-2</v>
      </c>
      <c r="AP629" s="262">
        <v>9.6900000000000007E-3</v>
      </c>
      <c r="AQ629" s="262">
        <v>5.7460000000000004E-2</v>
      </c>
      <c r="AR629" s="262">
        <v>3.8419999999999996E-2</v>
      </c>
      <c r="AS629" s="262">
        <v>1.5300000000000001E-2</v>
      </c>
      <c r="AT629" s="262">
        <v>2.3120000000000002E-2</v>
      </c>
      <c r="AU629" s="262">
        <v>2.3800000000000002E-2</v>
      </c>
      <c r="AV629" s="262">
        <v>2.3120000000000002E-2</v>
      </c>
      <c r="AW629" s="262">
        <v>2.3120000000000002E-2</v>
      </c>
      <c r="AX629" s="262">
        <v>1.5810000000000001E-2</v>
      </c>
      <c r="AY629" s="262">
        <v>2.8730000000000002E-2</v>
      </c>
      <c r="AZ629" s="262">
        <v>7.9900000000000006E-3</v>
      </c>
      <c r="BA629" s="262">
        <v>1.6830000000000001E-2</v>
      </c>
      <c r="BB629" s="262">
        <v>5.1000000000000004E-3</v>
      </c>
      <c r="BC629" s="262">
        <v>8.1600000000000006E-3</v>
      </c>
      <c r="BD629" s="262">
        <v>9.5200000000000024E-3</v>
      </c>
      <c r="BE629" s="262">
        <v>9.5200000000000024E-3</v>
      </c>
      <c r="BF629" s="262">
        <v>2.8730000000000002E-2</v>
      </c>
      <c r="BG629" s="262">
        <v>2.5500000000000002E-2</v>
      </c>
      <c r="BH629" s="262">
        <v>1.7850000000000001E-2</v>
      </c>
      <c r="BI629" s="262">
        <v>1.8360000000000001E-2</v>
      </c>
      <c r="BJ629" s="262">
        <v>1.8190000000000001E-2</v>
      </c>
      <c r="BK629" s="262">
        <v>2.2440000000000002E-2</v>
      </c>
      <c r="BL629" s="262">
        <v>1.9720000000000001E-2</v>
      </c>
      <c r="BM629" s="262">
        <v>1.4790000000000001E-2</v>
      </c>
      <c r="BN629" s="262">
        <v>1.8360000000000001E-2</v>
      </c>
      <c r="BO629" s="262">
        <v>1.8360000000000001E-2</v>
      </c>
      <c r="BP629" s="262">
        <v>1.7510000000000001E-2</v>
      </c>
    </row>
    <row r="630" spans="2:68" x14ac:dyDescent="0.25">
      <c r="B630" s="261" t="s">
        <v>982</v>
      </c>
      <c r="C630" s="261" t="s">
        <v>992</v>
      </c>
      <c r="D630" s="255">
        <f t="shared" si="57"/>
        <v>1.331406215779319E-2</v>
      </c>
      <c r="E630" s="260">
        <f t="shared" si="55"/>
        <v>255.32377</v>
      </c>
      <c r="F630" s="255">
        <f t="shared" si="58"/>
        <v>1.2731351946757143E-2</v>
      </c>
      <c r="G630" s="260">
        <f t="shared" si="56"/>
        <v>658914.93940999999</v>
      </c>
      <c r="H630" s="255">
        <f t="shared" si="59"/>
        <v>6.2489137085389453E-2</v>
      </c>
      <c r="I630" s="260">
        <f t="shared" si="60"/>
        <v>104.57697040717244</v>
      </c>
      <c r="J630" s="262">
        <v>0</v>
      </c>
      <c r="K630" s="262">
        <v>1.001E-2</v>
      </c>
      <c r="L630" s="262">
        <v>1.001E-2</v>
      </c>
      <c r="M630" s="262">
        <v>6.1099999999999991E-3</v>
      </c>
      <c r="N630" s="262">
        <v>9.6200000000000001E-3</v>
      </c>
      <c r="O630" s="262">
        <v>3.3799999999999998E-3</v>
      </c>
      <c r="P630" s="262">
        <v>2.0799999999999999E-2</v>
      </c>
      <c r="Q630" s="262">
        <v>9.6200000000000001E-3</v>
      </c>
      <c r="R630" s="262">
        <v>9.6200000000000001E-3</v>
      </c>
      <c r="S630" s="262">
        <v>5.9800000000000001E-3</v>
      </c>
      <c r="T630" s="262">
        <v>1.001E-2</v>
      </c>
      <c r="U630" s="262">
        <v>1.001E-2</v>
      </c>
      <c r="V630" s="262">
        <v>1.417E-2</v>
      </c>
      <c r="W630" s="262">
        <v>8.9699999999999988E-3</v>
      </c>
      <c r="X630" s="262">
        <v>2.7300000000000001E-2</v>
      </c>
      <c r="Y630" s="262">
        <v>2.496E-2</v>
      </c>
      <c r="Z630" s="262">
        <v>3.0679999999999995E-2</v>
      </c>
      <c r="AA630" s="262">
        <v>1.183E-2</v>
      </c>
      <c r="AB630" s="262">
        <v>1.2219999999999998E-2</v>
      </c>
      <c r="AC630" s="262">
        <v>1.2219999999999998E-2</v>
      </c>
      <c r="AD630" s="262">
        <v>2.9769999999999998E-2</v>
      </c>
      <c r="AE630" s="262">
        <v>2.002E-2</v>
      </c>
      <c r="AF630" s="262">
        <v>1.6119999999999999E-2</v>
      </c>
      <c r="AG630" s="262">
        <v>1.3389999999999999E-2</v>
      </c>
      <c r="AH630" s="262">
        <v>1.248E-2</v>
      </c>
      <c r="AI630" s="262">
        <v>1.3389999999999999E-2</v>
      </c>
      <c r="AJ630" s="262">
        <v>1.3389999999999999E-2</v>
      </c>
      <c r="AK630" s="262">
        <v>1.3389999999999999E-2</v>
      </c>
      <c r="AL630" s="262">
        <v>1.2349999999999998E-2</v>
      </c>
      <c r="AM630" s="262">
        <v>1.3389999999999999E-2</v>
      </c>
      <c r="AN630" s="262">
        <v>1.1179999999999999E-2</v>
      </c>
      <c r="AO630" s="262">
        <v>9.0999999999999987E-3</v>
      </c>
      <c r="AP630" s="262">
        <v>1.5990000000000001E-2</v>
      </c>
      <c r="AQ630" s="262">
        <v>9.3599999999999985E-3</v>
      </c>
      <c r="AR630" s="262">
        <v>8.9699999999999988E-3</v>
      </c>
      <c r="AS630" s="262">
        <v>9.3599999999999985E-3</v>
      </c>
      <c r="AT630" s="262">
        <v>1.04E-2</v>
      </c>
      <c r="AU630" s="262">
        <v>1.157E-2</v>
      </c>
      <c r="AV630" s="262">
        <v>1.1179999999999999E-2</v>
      </c>
      <c r="AW630" s="262">
        <v>4.9399999999999999E-3</v>
      </c>
      <c r="AX630" s="262">
        <v>1.3259999999999999E-2</v>
      </c>
      <c r="AY630" s="262">
        <v>2.7169999999999996E-2</v>
      </c>
      <c r="AZ630" s="262">
        <v>1.3259999999999999E-2</v>
      </c>
      <c r="BA630" s="262">
        <v>5.8500000000000002E-3</v>
      </c>
      <c r="BB630" s="262">
        <v>1.1179999999999999E-2</v>
      </c>
      <c r="BC630" s="262">
        <v>1.2869999999999999E-2</v>
      </c>
      <c r="BD630" s="262">
        <v>1.43E-2</v>
      </c>
      <c r="BE630" s="262">
        <v>1.2869999999999999E-2</v>
      </c>
      <c r="BF630" s="262">
        <v>1.7680000000000001E-2</v>
      </c>
      <c r="BG630" s="262">
        <v>1.4949999999999998E-2</v>
      </c>
      <c r="BH630" s="262">
        <v>1.4949999999999998E-2</v>
      </c>
      <c r="BI630" s="262">
        <v>1.209E-2</v>
      </c>
      <c r="BJ630" s="262">
        <v>1.274E-2</v>
      </c>
      <c r="BK630" s="262">
        <v>1.2869999999999999E-2</v>
      </c>
      <c r="BL630" s="262">
        <v>1.2869999999999999E-2</v>
      </c>
      <c r="BM630" s="262">
        <v>1.2869999999999999E-2</v>
      </c>
      <c r="BN630" s="262">
        <v>1.2869999999999999E-2</v>
      </c>
      <c r="BO630" s="262">
        <v>1.2869999999999999E-2</v>
      </c>
      <c r="BP630" s="262">
        <v>1.2869999999999999E-2</v>
      </c>
    </row>
    <row r="631" spans="2:68" x14ac:dyDescent="0.25">
      <c r="B631" s="261" t="s">
        <v>993</v>
      </c>
      <c r="C631" s="261" t="s">
        <v>994</v>
      </c>
      <c r="D631" s="255">
        <f t="shared" si="57"/>
        <v>7.7103071387599739E-2</v>
      </c>
      <c r="E631" s="260">
        <f t="shared" si="55"/>
        <v>1478.6056000000003</v>
      </c>
      <c r="F631" s="255">
        <f t="shared" si="58"/>
        <v>8.2942663186185789E-2</v>
      </c>
      <c r="G631" s="260">
        <f t="shared" si="56"/>
        <v>4292722.4160000011</v>
      </c>
      <c r="H631" s="255">
        <f t="shared" si="59"/>
        <v>-4.2778582138421964E-2</v>
      </c>
      <c r="I631" s="260">
        <f t="shared" si="60"/>
        <v>92.959483606792787</v>
      </c>
      <c r="J631" s="262">
        <v>0</v>
      </c>
      <c r="K631" s="262">
        <v>7.1199999999999999E-2</v>
      </c>
      <c r="L631" s="262">
        <v>0.14480000000000001</v>
      </c>
      <c r="M631" s="262">
        <v>0.1176</v>
      </c>
      <c r="N631" s="262">
        <v>0.10640000000000001</v>
      </c>
      <c r="O631" s="262">
        <v>0.10640000000000001</v>
      </c>
      <c r="P631" s="262">
        <v>8.4000000000000005E-2</v>
      </c>
      <c r="Q631" s="262">
        <v>0.10640000000000001</v>
      </c>
      <c r="R631" s="262">
        <v>0.12720000000000001</v>
      </c>
      <c r="S631" s="262">
        <v>0.1512</v>
      </c>
      <c r="T631" s="262">
        <v>0.08</v>
      </c>
      <c r="U631" s="262">
        <v>0.1048</v>
      </c>
      <c r="V631" s="262">
        <v>8.8000000000000009E-2</v>
      </c>
      <c r="W631" s="262">
        <v>9.3600000000000003E-2</v>
      </c>
      <c r="X631" s="262">
        <v>6.8000000000000005E-2</v>
      </c>
      <c r="Y631" s="262">
        <v>0.1032</v>
      </c>
      <c r="Z631" s="262">
        <v>9.2799999999999994E-2</v>
      </c>
      <c r="AA631" s="262">
        <v>0.16719999999999999</v>
      </c>
      <c r="AB631" s="262">
        <v>0.12480000000000001</v>
      </c>
      <c r="AC631" s="262">
        <v>0.1288</v>
      </c>
      <c r="AD631" s="262">
        <v>7.9200000000000007E-2</v>
      </c>
      <c r="AE631" s="262">
        <v>9.6799999999999997E-2</v>
      </c>
      <c r="AF631" s="262">
        <v>8.320000000000001E-2</v>
      </c>
      <c r="AG631" s="262">
        <v>0.10960000000000002</v>
      </c>
      <c r="AH631" s="262">
        <v>0.10960000000000002</v>
      </c>
      <c r="AI631" s="262">
        <v>0.10960000000000002</v>
      </c>
      <c r="AJ631" s="262">
        <v>7.9200000000000007E-2</v>
      </c>
      <c r="AK631" s="262">
        <v>6.480000000000001E-2</v>
      </c>
      <c r="AL631" s="262">
        <v>8.0799999999999997E-2</v>
      </c>
      <c r="AM631" s="262">
        <v>8.2400000000000001E-2</v>
      </c>
      <c r="AN631" s="262">
        <v>6.6400000000000001E-2</v>
      </c>
      <c r="AO631" s="262">
        <v>8.5600000000000009E-2</v>
      </c>
      <c r="AP631" s="262">
        <v>8.5600000000000009E-2</v>
      </c>
      <c r="AQ631" s="262">
        <v>0.08</v>
      </c>
      <c r="AR631" s="262">
        <v>7.8399999999999997E-2</v>
      </c>
      <c r="AS631" s="262">
        <v>9.3600000000000003E-2</v>
      </c>
      <c r="AT631" s="262">
        <v>7.1199999999999999E-2</v>
      </c>
      <c r="AU631" s="262">
        <v>6.9599999999999995E-2</v>
      </c>
      <c r="AV631" s="262">
        <v>6.5599999999999992E-2</v>
      </c>
      <c r="AW631" s="262">
        <v>6.6400000000000001E-2</v>
      </c>
      <c r="AX631" s="262">
        <v>5.6799999999999996E-2</v>
      </c>
      <c r="AY631" s="262">
        <v>5.4400000000000004E-2</v>
      </c>
      <c r="AZ631" s="262">
        <v>5.4400000000000004E-2</v>
      </c>
      <c r="BA631" s="262">
        <v>3.8399999999999997E-2</v>
      </c>
      <c r="BB631" s="262">
        <v>3.3599999999999998E-2</v>
      </c>
      <c r="BC631" s="262">
        <v>1.6799999999999999E-2</v>
      </c>
      <c r="BD631" s="262">
        <v>3.3599999999999998E-2</v>
      </c>
      <c r="BE631" s="262">
        <v>3.3599999999999998E-2</v>
      </c>
      <c r="BF631" s="262">
        <v>8.320000000000001E-2</v>
      </c>
      <c r="BG631" s="262">
        <v>7.0400000000000004E-2</v>
      </c>
      <c r="BH631" s="262">
        <v>7.0400000000000004E-2</v>
      </c>
      <c r="BI631" s="262">
        <v>3.8399999999999997E-2</v>
      </c>
      <c r="BJ631" s="262">
        <v>4.5599999999999995E-2</v>
      </c>
      <c r="BK631" s="262">
        <v>7.5999999999999998E-2</v>
      </c>
      <c r="BL631" s="262">
        <v>4.24E-2</v>
      </c>
      <c r="BM631" s="262">
        <v>3.7600000000000001E-2</v>
      </c>
      <c r="BN631" s="262">
        <v>4.1600000000000005E-2</v>
      </c>
      <c r="BO631" s="262">
        <v>2.6400000000000003E-2</v>
      </c>
      <c r="BP631" s="262">
        <v>4.24E-2</v>
      </c>
    </row>
    <row r="632" spans="2:68" x14ac:dyDescent="0.25">
      <c r="B632" s="261" t="s">
        <v>993</v>
      </c>
      <c r="C632" s="261" t="s">
        <v>995</v>
      </c>
      <c r="D632" s="255">
        <f t="shared" si="57"/>
        <v>4.157235803306044E-2</v>
      </c>
      <c r="E632" s="260">
        <f t="shared" si="55"/>
        <v>797.23311000000012</v>
      </c>
      <c r="F632" s="255">
        <f t="shared" si="58"/>
        <v>4.2307578846417657E-2</v>
      </c>
      <c r="G632" s="260">
        <f t="shared" si="56"/>
        <v>2189641.4354699999</v>
      </c>
      <c r="H632" s="255">
        <f t="shared" si="59"/>
        <v>-0.10724558373403979</v>
      </c>
      <c r="I632" s="260">
        <f t="shared" si="60"/>
        <v>98.262200689795634</v>
      </c>
      <c r="J632" s="262">
        <v>0</v>
      </c>
      <c r="K632" s="262">
        <v>5.9860000000000003E-2</v>
      </c>
      <c r="L632" s="262">
        <v>9.7170000000000006E-2</v>
      </c>
      <c r="M632" s="262">
        <v>4.6739999999999997E-2</v>
      </c>
      <c r="N632" s="262">
        <v>3.4849999999999999E-2</v>
      </c>
      <c r="O632" s="262">
        <v>4.2230000000000004E-2</v>
      </c>
      <c r="P632" s="262">
        <v>4.5920000000000009E-2</v>
      </c>
      <c r="Q632" s="262">
        <v>4.5920000000000009E-2</v>
      </c>
      <c r="R632" s="262">
        <v>4.5920000000000009E-2</v>
      </c>
      <c r="S632" s="262">
        <v>4.7149999999999997E-2</v>
      </c>
      <c r="T632" s="262">
        <v>5.3300000000000007E-2</v>
      </c>
      <c r="U632" s="262">
        <v>4.5510000000000009E-2</v>
      </c>
      <c r="V632" s="262">
        <v>4.7149999999999997E-2</v>
      </c>
      <c r="W632" s="262">
        <v>5.4940000000000003E-2</v>
      </c>
      <c r="X632" s="262">
        <v>3.9359999999999999E-2</v>
      </c>
      <c r="Y632" s="262">
        <v>7.2160000000000002E-2</v>
      </c>
      <c r="Z632" s="262">
        <v>6.8470000000000003E-2</v>
      </c>
      <c r="AA632" s="262">
        <v>5.4940000000000003E-2</v>
      </c>
      <c r="AB632" s="262">
        <v>4.7149999999999997E-2</v>
      </c>
      <c r="AC632" s="262">
        <v>8.0770000000000008E-2</v>
      </c>
      <c r="AD632" s="262">
        <v>4.1820000000000003E-2</v>
      </c>
      <c r="AE632" s="262">
        <v>3.526E-2</v>
      </c>
      <c r="AF632" s="262">
        <v>4.0590000000000001E-2</v>
      </c>
      <c r="AG632" s="262">
        <v>4.3460000000000006E-2</v>
      </c>
      <c r="AH632" s="262">
        <v>8.8560000000000014E-2</v>
      </c>
      <c r="AI632" s="262">
        <v>4.3870000000000006E-2</v>
      </c>
      <c r="AJ632" s="262">
        <v>3.567E-2</v>
      </c>
      <c r="AK632" s="262">
        <v>6.5600000000000006E-2</v>
      </c>
      <c r="AL632" s="262">
        <v>4.2640000000000004E-2</v>
      </c>
      <c r="AM632" s="262">
        <v>2.7470000000000001E-2</v>
      </c>
      <c r="AN632" s="262">
        <v>1.9269999999999999E-2</v>
      </c>
      <c r="AO632" s="262">
        <v>4.2640000000000004E-2</v>
      </c>
      <c r="AP632" s="262">
        <v>4.018E-2</v>
      </c>
      <c r="AQ632" s="262">
        <v>6.2730000000000008E-2</v>
      </c>
      <c r="AR632" s="262">
        <v>6.2730000000000008E-2</v>
      </c>
      <c r="AS632" s="262">
        <v>7.2570000000000009E-2</v>
      </c>
      <c r="AT632" s="262">
        <v>2.9520000000000001E-2</v>
      </c>
      <c r="AU632" s="262">
        <v>2.9520000000000001E-2</v>
      </c>
      <c r="AV632" s="262">
        <v>2.9520000000000001E-2</v>
      </c>
      <c r="AW632" s="262">
        <v>2.9520000000000001E-2</v>
      </c>
      <c r="AX632" s="262">
        <v>3.075E-2</v>
      </c>
      <c r="AY632" s="262">
        <v>3.075E-2</v>
      </c>
      <c r="AZ632" s="262">
        <v>3.3210000000000003E-2</v>
      </c>
      <c r="BA632" s="262">
        <v>2.9520000000000001E-2</v>
      </c>
      <c r="BB632" s="262">
        <v>1.763E-2</v>
      </c>
      <c r="BC632" s="262">
        <v>1.9269999999999999E-2</v>
      </c>
      <c r="BD632" s="262">
        <v>1.9269999999999999E-2</v>
      </c>
      <c r="BE632" s="262">
        <v>1.9269999999999999E-2</v>
      </c>
      <c r="BF632" s="262">
        <v>3.9359999999999999E-2</v>
      </c>
      <c r="BG632" s="262">
        <v>4.7969999999999999E-2</v>
      </c>
      <c r="BH632" s="262">
        <v>1.9269999999999999E-2</v>
      </c>
      <c r="BI632" s="262">
        <v>1.8860000000000002E-2</v>
      </c>
      <c r="BJ632" s="262">
        <v>4.3460000000000006E-2</v>
      </c>
      <c r="BK632" s="262">
        <v>6.6420000000000007E-2</v>
      </c>
      <c r="BL632" s="262">
        <v>3.4439999999999998E-2</v>
      </c>
      <c r="BM632" s="262">
        <v>4.018E-2</v>
      </c>
      <c r="BN632" s="262">
        <v>3.9359999999999999E-2</v>
      </c>
      <c r="BO632" s="262">
        <v>3.2800000000000003E-2</v>
      </c>
      <c r="BP632" s="262">
        <v>5.5350000000000003E-2</v>
      </c>
    </row>
    <row r="633" spans="2:68" x14ac:dyDescent="0.25">
      <c r="B633" s="261" t="s">
        <v>996</v>
      </c>
      <c r="C633" s="261" t="s">
        <v>997</v>
      </c>
      <c r="D633" s="255">
        <f t="shared" si="57"/>
        <v>1.7562366376388375E-2</v>
      </c>
      <c r="E633" s="260">
        <f t="shared" si="55"/>
        <v>336.79349999999988</v>
      </c>
      <c r="F633" s="255">
        <f t="shared" si="58"/>
        <v>1.780867864817709E-2</v>
      </c>
      <c r="G633" s="260">
        <f t="shared" si="56"/>
        <v>921693.50603999977</v>
      </c>
      <c r="H633" s="255">
        <f t="shared" si="59"/>
        <v>-7.6576233980537048E-2</v>
      </c>
      <c r="I633" s="260">
        <f t="shared" si="60"/>
        <v>98.616897543861697</v>
      </c>
      <c r="J633" s="262">
        <v>0</v>
      </c>
      <c r="K633" s="262">
        <v>1.8179999999999998E-2</v>
      </c>
      <c r="L633" s="262">
        <v>1.8179999999999998E-2</v>
      </c>
      <c r="M633" s="262">
        <v>1.8179999999999998E-2</v>
      </c>
      <c r="N633" s="262">
        <v>1.5479999999999999E-2</v>
      </c>
      <c r="O633" s="262">
        <v>1.8179999999999998E-2</v>
      </c>
      <c r="P633" s="262">
        <v>1.8179999999999998E-2</v>
      </c>
      <c r="Q633" s="262">
        <v>1.8179999999999998E-2</v>
      </c>
      <c r="R633" s="262">
        <v>1.8179999999999998E-2</v>
      </c>
      <c r="S633" s="262">
        <v>1.746E-2</v>
      </c>
      <c r="T633" s="262">
        <v>2.0160000000000001E-2</v>
      </c>
      <c r="U633" s="262">
        <v>1.8359999999999998E-2</v>
      </c>
      <c r="V633" s="262">
        <v>2.8979999999999999E-2</v>
      </c>
      <c r="W633" s="262">
        <v>7.92E-3</v>
      </c>
      <c r="X633" s="262">
        <v>2.7899999999999998E-2</v>
      </c>
      <c r="Y633" s="262">
        <v>1.9259999999999999E-2</v>
      </c>
      <c r="Z633" s="262">
        <v>1.9259999999999999E-2</v>
      </c>
      <c r="AA633" s="262">
        <v>2.1059999999999999E-2</v>
      </c>
      <c r="AB633" s="262">
        <v>1.9259999999999999E-2</v>
      </c>
      <c r="AC633" s="262">
        <v>1.9259999999999999E-2</v>
      </c>
      <c r="AD633" s="262">
        <v>9.9000000000000008E-3</v>
      </c>
      <c r="AE633" s="262">
        <v>1.0259999999999998E-2</v>
      </c>
      <c r="AF633" s="262">
        <v>7.1999999999999998E-3</v>
      </c>
      <c r="AG633" s="262">
        <v>2.1779999999999997E-2</v>
      </c>
      <c r="AH633" s="262">
        <v>2.1779999999999997E-2</v>
      </c>
      <c r="AI633" s="262">
        <v>2.3400000000000001E-2</v>
      </c>
      <c r="AJ633" s="262">
        <v>1.6739999999999998E-2</v>
      </c>
      <c r="AK633" s="262">
        <v>9.7199999999999995E-3</v>
      </c>
      <c r="AL633" s="262">
        <v>2.0879999999999996E-2</v>
      </c>
      <c r="AM633" s="262">
        <v>1.0799999999999999E-2</v>
      </c>
      <c r="AN633" s="262">
        <v>1.0799999999999999E-2</v>
      </c>
      <c r="AO633" s="262">
        <v>1.6379999999999999E-2</v>
      </c>
      <c r="AP633" s="262">
        <v>1.4579999999999999E-2</v>
      </c>
      <c r="AQ633" s="262">
        <v>3.9600000000000003E-2</v>
      </c>
      <c r="AR633" s="262">
        <v>2.1239999999999998E-2</v>
      </c>
      <c r="AS633" s="262">
        <v>2.1239999999999998E-2</v>
      </c>
      <c r="AT633" s="262">
        <v>1.2779999999999998E-2</v>
      </c>
      <c r="AU633" s="262">
        <v>1.206E-2</v>
      </c>
      <c r="AV633" s="262">
        <v>1.2779999999999998E-2</v>
      </c>
      <c r="AW633" s="262">
        <v>1.2779999999999998E-2</v>
      </c>
      <c r="AX633" s="262">
        <v>9.9000000000000008E-3</v>
      </c>
      <c r="AY633" s="262">
        <v>1.602E-2</v>
      </c>
      <c r="AZ633" s="262">
        <v>1.7819999999999999E-2</v>
      </c>
      <c r="BA633" s="262">
        <v>1.2959999999999999E-2</v>
      </c>
      <c r="BB633" s="262">
        <v>2.1059999999999999E-2</v>
      </c>
      <c r="BC633" s="262">
        <v>2.1059999999999999E-2</v>
      </c>
      <c r="BD633" s="262">
        <v>2.1059999999999999E-2</v>
      </c>
      <c r="BE633" s="262">
        <v>2.6819999999999997E-2</v>
      </c>
      <c r="BF633" s="262">
        <v>2.5919999999999999E-2</v>
      </c>
      <c r="BG633" s="262">
        <v>2.862E-2</v>
      </c>
      <c r="BH633" s="262">
        <v>1.4579999999999999E-2</v>
      </c>
      <c r="BI633" s="262">
        <v>1.9619999999999999E-2</v>
      </c>
      <c r="BJ633" s="262">
        <v>1.9619999999999999E-2</v>
      </c>
      <c r="BK633" s="262">
        <v>1.9619999999999999E-2</v>
      </c>
      <c r="BL633" s="262">
        <v>1.116E-2</v>
      </c>
      <c r="BM633" s="262">
        <v>1.9619999999999999E-2</v>
      </c>
      <c r="BN633" s="262">
        <v>2.6999999999999996E-2</v>
      </c>
      <c r="BO633" s="262">
        <v>1.9619999999999999E-2</v>
      </c>
      <c r="BP633" s="262">
        <v>1.9619999999999999E-2</v>
      </c>
    </row>
    <row r="634" spans="2:68" x14ac:dyDescent="0.25">
      <c r="B634" s="261" t="s">
        <v>996</v>
      </c>
      <c r="C634" s="261" t="s">
        <v>998</v>
      </c>
      <c r="D634" s="255">
        <f t="shared" si="57"/>
        <v>0.33677759399280388</v>
      </c>
      <c r="E634" s="260">
        <f t="shared" si="55"/>
        <v>6458.3839200000002</v>
      </c>
      <c r="F634" s="255">
        <f t="shared" si="58"/>
        <v>0.34182724256375668</v>
      </c>
      <c r="G634" s="260">
        <f t="shared" si="56"/>
        <v>17691371.487059996</v>
      </c>
      <c r="H634" s="255">
        <f t="shared" si="59"/>
        <v>-6.2668396830937487E-2</v>
      </c>
      <c r="I634" s="260">
        <f t="shared" si="60"/>
        <v>98.522748352916622</v>
      </c>
      <c r="J634" s="262">
        <v>0</v>
      </c>
      <c r="K634" s="262">
        <v>0.40340999999999999</v>
      </c>
      <c r="L634" s="262">
        <v>0.40340999999999999</v>
      </c>
      <c r="M634" s="262">
        <v>0.34917000000000004</v>
      </c>
      <c r="N634" s="262">
        <v>0.34917000000000004</v>
      </c>
      <c r="O634" s="262">
        <v>0.36612000000000006</v>
      </c>
      <c r="P634" s="262">
        <v>0.34917000000000004</v>
      </c>
      <c r="Q634" s="262">
        <v>0.36612000000000006</v>
      </c>
      <c r="R634" s="262">
        <v>0.34917000000000004</v>
      </c>
      <c r="S634" s="262">
        <v>0.36273000000000005</v>
      </c>
      <c r="T634" s="262">
        <v>0.34917000000000004</v>
      </c>
      <c r="U634" s="262">
        <v>0.28815000000000002</v>
      </c>
      <c r="V634" s="262">
        <v>0.32205</v>
      </c>
      <c r="W634" s="262">
        <v>0.43731000000000003</v>
      </c>
      <c r="X634" s="262">
        <v>0.43731000000000003</v>
      </c>
      <c r="Y634" s="262">
        <v>0.42375000000000002</v>
      </c>
      <c r="Z634" s="262">
        <v>0.45765000000000006</v>
      </c>
      <c r="AA634" s="262">
        <v>0.40340999999999999</v>
      </c>
      <c r="AB634" s="262">
        <v>0.39323999999999998</v>
      </c>
      <c r="AC634" s="262">
        <v>0.35595000000000004</v>
      </c>
      <c r="AD634" s="262">
        <v>0.30510000000000004</v>
      </c>
      <c r="AE634" s="262">
        <v>0.31527000000000005</v>
      </c>
      <c r="AF634" s="262">
        <v>0.31527000000000005</v>
      </c>
      <c r="AG634" s="262">
        <v>0.38306999999999997</v>
      </c>
      <c r="AH634" s="262">
        <v>0.38306999999999997</v>
      </c>
      <c r="AI634" s="262">
        <v>0.38645999999999997</v>
      </c>
      <c r="AJ634" s="262">
        <v>0.33222000000000002</v>
      </c>
      <c r="AK634" s="262">
        <v>0.35256000000000004</v>
      </c>
      <c r="AL634" s="262">
        <v>0.35934000000000005</v>
      </c>
      <c r="AM634" s="262">
        <v>0.31188000000000005</v>
      </c>
      <c r="AN634" s="262">
        <v>0.31188000000000005</v>
      </c>
      <c r="AO634" s="262">
        <v>0.37290000000000006</v>
      </c>
      <c r="AP634" s="262">
        <v>0.35595000000000004</v>
      </c>
      <c r="AQ634" s="262">
        <v>0.43392000000000003</v>
      </c>
      <c r="AR634" s="262">
        <v>0.43392000000000003</v>
      </c>
      <c r="AS634" s="262">
        <v>0.43392000000000003</v>
      </c>
      <c r="AT634" s="262">
        <v>0.37968000000000007</v>
      </c>
      <c r="AU634" s="262">
        <v>0.34239000000000003</v>
      </c>
      <c r="AV634" s="262">
        <v>0.32544000000000001</v>
      </c>
      <c r="AW634" s="262">
        <v>0.30171000000000003</v>
      </c>
      <c r="AX634" s="262">
        <v>0.29493000000000003</v>
      </c>
      <c r="AY634" s="262">
        <v>0.29493000000000003</v>
      </c>
      <c r="AZ634" s="262">
        <v>0.29493000000000003</v>
      </c>
      <c r="BA634" s="262">
        <v>0.27798</v>
      </c>
      <c r="BB634" s="262">
        <v>0.21018000000000001</v>
      </c>
      <c r="BC634" s="262">
        <v>0.23391000000000001</v>
      </c>
      <c r="BD634" s="262">
        <v>0.25086000000000003</v>
      </c>
      <c r="BE634" s="262">
        <v>0.26781000000000005</v>
      </c>
      <c r="BF634" s="262">
        <v>0.39323999999999998</v>
      </c>
      <c r="BG634" s="262">
        <v>0.36273000000000005</v>
      </c>
      <c r="BH634" s="262">
        <v>0.31188000000000005</v>
      </c>
      <c r="BI634" s="262">
        <v>0.31188000000000005</v>
      </c>
      <c r="BJ634" s="262">
        <v>0.38306999999999997</v>
      </c>
      <c r="BK634" s="262">
        <v>0.40679999999999999</v>
      </c>
      <c r="BL634" s="262">
        <v>0.32883000000000001</v>
      </c>
      <c r="BM634" s="262">
        <v>0.26442000000000004</v>
      </c>
      <c r="BN634" s="262">
        <v>0.31188000000000005</v>
      </c>
      <c r="BO634" s="262">
        <v>0.30171000000000003</v>
      </c>
      <c r="BP634" s="262">
        <v>0.28476000000000001</v>
      </c>
    </row>
    <row r="635" spans="2:68" x14ac:dyDescent="0.25">
      <c r="B635" s="261" t="s">
        <v>999</v>
      </c>
      <c r="C635" s="261" t="s">
        <v>1000</v>
      </c>
      <c r="D635" s="255">
        <f t="shared" si="57"/>
        <v>4.6543259112478495E-2</v>
      </c>
      <c r="E635" s="260">
        <f t="shared" si="55"/>
        <v>892.56008000000008</v>
      </c>
      <c r="F635" s="255">
        <f t="shared" si="58"/>
        <v>4.7775709730211217E-2</v>
      </c>
      <c r="G635" s="260">
        <f t="shared" si="56"/>
        <v>2472646.1898000007</v>
      </c>
      <c r="H635" s="255">
        <f t="shared" si="59"/>
        <v>-0.17587112930859372</v>
      </c>
      <c r="I635" s="260">
        <f t="shared" si="60"/>
        <v>97.420340535614542</v>
      </c>
      <c r="J635" s="262">
        <v>0</v>
      </c>
      <c r="K635" s="262">
        <v>0.13771</v>
      </c>
      <c r="L635" s="262">
        <v>4.3240000000000001E-2</v>
      </c>
      <c r="M635" s="262">
        <v>5.4519999999999999E-2</v>
      </c>
      <c r="N635" s="262">
        <v>5.6869999999999997E-2</v>
      </c>
      <c r="O635" s="262">
        <v>5.8279999999999998E-2</v>
      </c>
      <c r="P635" s="262">
        <v>4.4179999999999997E-2</v>
      </c>
      <c r="Q635" s="262">
        <v>9.4469999999999985E-2</v>
      </c>
      <c r="R635" s="262">
        <v>5.8279999999999998E-2</v>
      </c>
      <c r="S635" s="262">
        <v>4.7469999999999998E-2</v>
      </c>
      <c r="T635" s="262">
        <v>4.9820000000000003E-2</v>
      </c>
      <c r="U635" s="262">
        <v>3.1490000000000004E-2</v>
      </c>
      <c r="V635" s="262">
        <v>4.7469999999999998E-2</v>
      </c>
      <c r="W635" s="262">
        <v>5.4049999999999994E-2</v>
      </c>
      <c r="X635" s="262">
        <v>0.11844</v>
      </c>
      <c r="Y635" s="262">
        <v>8.6010000000000003E-2</v>
      </c>
      <c r="Z635" s="262">
        <v>0.10669000000000001</v>
      </c>
      <c r="AA635" s="262">
        <v>6.9089999999999999E-2</v>
      </c>
      <c r="AB635" s="262">
        <v>5.5459999999999995E-2</v>
      </c>
      <c r="AC635" s="262">
        <v>7.2849999999999998E-2</v>
      </c>
      <c r="AD635" s="262">
        <v>3.3840000000000002E-2</v>
      </c>
      <c r="AE635" s="262">
        <v>3.3369999999999997E-2</v>
      </c>
      <c r="AF635" s="262">
        <v>3.3840000000000002E-2</v>
      </c>
      <c r="AG635" s="262">
        <v>3.7130000000000003E-2</v>
      </c>
      <c r="AH635" s="262">
        <v>7.8019999999999992E-2</v>
      </c>
      <c r="AI635" s="262">
        <v>4.5589999999999999E-2</v>
      </c>
      <c r="AJ635" s="262">
        <v>4.6059999999999997E-2</v>
      </c>
      <c r="AK635" s="262">
        <v>5.4989999999999997E-2</v>
      </c>
      <c r="AL635" s="262">
        <v>4.6059999999999997E-2</v>
      </c>
      <c r="AM635" s="262">
        <v>3.4779999999999998E-2</v>
      </c>
      <c r="AN635" s="262">
        <v>2.068E-2</v>
      </c>
      <c r="AO635" s="262">
        <v>5.3109999999999997E-2</v>
      </c>
      <c r="AP635" s="262">
        <v>4.8410000000000002E-2</v>
      </c>
      <c r="AQ635" s="262">
        <v>5.1700000000000003E-2</v>
      </c>
      <c r="AR635" s="262">
        <v>5.3579999999999996E-2</v>
      </c>
      <c r="AS635" s="262">
        <v>6.2980000000000008E-2</v>
      </c>
      <c r="AT635" s="262">
        <v>5.5930000000000001E-2</v>
      </c>
      <c r="AU635" s="262">
        <v>3.0079999999999999E-2</v>
      </c>
      <c r="AV635" s="262">
        <v>3.7130000000000003E-2</v>
      </c>
      <c r="AW635" s="262">
        <v>6.7209999999999992E-2</v>
      </c>
      <c r="AX635" s="262">
        <v>3.243E-2</v>
      </c>
      <c r="AY635" s="262">
        <v>3.5250000000000004E-2</v>
      </c>
      <c r="AZ635" s="262">
        <v>3.5250000000000004E-2</v>
      </c>
      <c r="BA635" s="262">
        <v>3.3840000000000002E-2</v>
      </c>
      <c r="BB635" s="262">
        <v>2.8199999999999999E-2</v>
      </c>
      <c r="BC635" s="262">
        <v>2.8199999999999999E-2</v>
      </c>
      <c r="BD635" s="262">
        <v>2.8199999999999999E-2</v>
      </c>
      <c r="BE635" s="262">
        <v>2.35E-2</v>
      </c>
      <c r="BF635" s="262">
        <v>3.5250000000000004E-2</v>
      </c>
      <c r="BG635" s="262">
        <v>3.8539999999999998E-2</v>
      </c>
      <c r="BH635" s="262">
        <v>3.8539999999999998E-2</v>
      </c>
      <c r="BI635" s="262">
        <v>2.8670000000000001E-2</v>
      </c>
      <c r="BJ635" s="262">
        <v>6.862E-2</v>
      </c>
      <c r="BK635" s="262">
        <v>7.6609999999999998E-2</v>
      </c>
      <c r="BL635" s="262">
        <v>4.3240000000000001E-2</v>
      </c>
      <c r="BM635" s="262">
        <v>4.5589999999999999E-2</v>
      </c>
      <c r="BN635" s="262">
        <v>4.3240000000000001E-2</v>
      </c>
      <c r="BO635" s="262">
        <v>4.3240000000000001E-2</v>
      </c>
      <c r="BP635" s="262">
        <v>3.431E-2</v>
      </c>
    </row>
    <row r="636" spans="2:68" x14ac:dyDescent="0.25">
      <c r="B636" s="261" t="s">
        <v>999</v>
      </c>
      <c r="C636" s="261" t="s">
        <v>1001</v>
      </c>
      <c r="D636" s="255">
        <f t="shared" si="57"/>
        <v>5.4045617145538939E-3</v>
      </c>
      <c r="E636" s="260">
        <f t="shared" si="55"/>
        <v>103.64328000000002</v>
      </c>
      <c r="F636" s="255">
        <f t="shared" si="58"/>
        <v>6.3734216978744221E-3</v>
      </c>
      <c r="G636" s="260">
        <f t="shared" si="56"/>
        <v>329858.35200000007</v>
      </c>
      <c r="H636" s="255">
        <f t="shared" si="59"/>
        <v>-0.24790375347488824</v>
      </c>
      <c r="I636" s="260">
        <f t="shared" si="60"/>
        <v>84.798432784642998</v>
      </c>
      <c r="J636" s="262">
        <v>0</v>
      </c>
      <c r="K636" s="262">
        <v>0.12702000000000002</v>
      </c>
      <c r="L636" s="262">
        <v>2.7960000000000002E-2</v>
      </c>
      <c r="M636" s="262">
        <v>6.5400000000000007E-3</v>
      </c>
      <c r="N636" s="262">
        <v>3.0600000000000002E-3</v>
      </c>
      <c r="O636" s="262">
        <v>4.5000000000000005E-3</v>
      </c>
      <c r="P636" s="262">
        <v>3.5999999999999999E-3</v>
      </c>
      <c r="Q636" s="262">
        <v>1.392E-2</v>
      </c>
      <c r="R636" s="262">
        <v>1.2419999999999999E-2</v>
      </c>
      <c r="S636" s="262">
        <v>2.3400000000000001E-3</v>
      </c>
      <c r="T636" s="262">
        <v>5.64E-3</v>
      </c>
      <c r="U636" s="262">
        <v>5.5200000000000006E-3</v>
      </c>
      <c r="V636" s="262">
        <v>6.1200000000000004E-3</v>
      </c>
      <c r="W636" s="262">
        <v>7.5599999999999999E-3</v>
      </c>
      <c r="X636" s="262">
        <v>3.9780000000000003E-2</v>
      </c>
      <c r="Y636" s="262">
        <v>1.9380000000000001E-2</v>
      </c>
      <c r="Z636" s="262">
        <v>1.9380000000000001E-2</v>
      </c>
      <c r="AA636" s="262">
        <v>2.3039999999999998E-2</v>
      </c>
      <c r="AB636" s="262">
        <v>1.068E-2</v>
      </c>
      <c r="AC636" s="262">
        <v>1.512E-2</v>
      </c>
      <c r="AD636" s="262">
        <v>2.5799999999999998E-3</v>
      </c>
      <c r="AE636" s="262">
        <v>2.5799999999999998E-3</v>
      </c>
      <c r="AF636" s="262">
        <v>2.5799999999999998E-3</v>
      </c>
      <c r="AG636" s="262">
        <v>2.2799999999999999E-3</v>
      </c>
      <c r="AH636" s="262">
        <v>2.1059999999999999E-2</v>
      </c>
      <c r="AI636" s="262">
        <v>7.0199999999999993E-3</v>
      </c>
      <c r="AJ636" s="262">
        <v>4.3800000000000002E-3</v>
      </c>
      <c r="AK636" s="262">
        <v>4.3800000000000002E-3</v>
      </c>
      <c r="AL636" s="262">
        <v>3.7799999999999999E-3</v>
      </c>
      <c r="AM636" s="262">
        <v>5.1000000000000004E-3</v>
      </c>
      <c r="AN636" s="262">
        <v>5.1000000000000004E-3</v>
      </c>
      <c r="AO636" s="262">
        <v>6.7200000000000011E-3</v>
      </c>
      <c r="AP636" s="262">
        <v>2.0400000000000001E-3</v>
      </c>
      <c r="AQ636" s="262">
        <v>9.9600000000000001E-3</v>
      </c>
      <c r="AR636" s="262">
        <v>9.9600000000000001E-3</v>
      </c>
      <c r="AS636" s="262">
        <v>9.9600000000000001E-3</v>
      </c>
      <c r="AT636" s="262">
        <v>5.3400000000000001E-3</v>
      </c>
      <c r="AU636" s="262">
        <v>3.0600000000000002E-3</v>
      </c>
      <c r="AV636" s="262">
        <v>3.1200000000000004E-3</v>
      </c>
      <c r="AW636" s="262">
        <v>3.1200000000000004E-3</v>
      </c>
      <c r="AX636" s="262">
        <v>1.74E-3</v>
      </c>
      <c r="AY636" s="262">
        <v>1.74E-3</v>
      </c>
      <c r="AZ636" s="262">
        <v>1.74E-3</v>
      </c>
      <c r="BA636" s="262">
        <v>1.74E-3</v>
      </c>
      <c r="BB636" s="262">
        <v>2.2200000000000002E-3</v>
      </c>
      <c r="BC636" s="262">
        <v>2.2200000000000002E-3</v>
      </c>
      <c r="BD636" s="262">
        <v>2.2200000000000002E-3</v>
      </c>
      <c r="BE636" s="262">
        <v>2.2200000000000002E-3</v>
      </c>
      <c r="BF636" s="262">
        <v>3.1800000000000001E-3</v>
      </c>
      <c r="BG636" s="262">
        <v>2.4000000000000002E-3</v>
      </c>
      <c r="BH636" s="262">
        <v>3.1800000000000001E-3</v>
      </c>
      <c r="BI636" s="262">
        <v>2.3400000000000001E-3</v>
      </c>
      <c r="BJ636" s="262">
        <v>2.7000000000000001E-3</v>
      </c>
      <c r="BK636" s="262">
        <v>5.4000000000000003E-3</v>
      </c>
      <c r="BL636" s="262">
        <v>3.3000000000000004E-3</v>
      </c>
      <c r="BM636" s="262">
        <v>3.3000000000000004E-3</v>
      </c>
      <c r="BN636" s="262">
        <v>6.8999999999999999E-3</v>
      </c>
      <c r="BO636" s="262">
        <v>6.8999999999999999E-3</v>
      </c>
      <c r="BP636" s="262">
        <v>6.8999999999999999E-3</v>
      </c>
    </row>
    <row r="637" spans="2:68" x14ac:dyDescent="0.25">
      <c r="B637" s="261" t="s">
        <v>999</v>
      </c>
      <c r="C637" s="261" t="s">
        <v>1002</v>
      </c>
      <c r="D637" s="255">
        <f t="shared" si="57"/>
        <v>2.5832017520988682E-2</v>
      </c>
      <c r="E637" s="260">
        <f t="shared" si="55"/>
        <v>495.38059999999996</v>
      </c>
      <c r="F637" s="255">
        <f t="shared" si="58"/>
        <v>2.6589432222013983E-2</v>
      </c>
      <c r="G637" s="260">
        <f t="shared" si="56"/>
        <v>1376144.0414800004</v>
      </c>
      <c r="H637" s="255">
        <f t="shared" si="59"/>
        <v>-0.18566149128511511</v>
      </c>
      <c r="I637" s="260">
        <f t="shared" si="60"/>
        <v>97.151444623935134</v>
      </c>
      <c r="J637" s="262">
        <v>0</v>
      </c>
      <c r="K637" s="262">
        <v>0.10920000000000001</v>
      </c>
      <c r="L637" s="262">
        <v>1.0659999999999999E-2</v>
      </c>
      <c r="M637" s="262">
        <v>4.2379999999999994E-2</v>
      </c>
      <c r="N637" s="262">
        <v>2.9379999999999996E-2</v>
      </c>
      <c r="O637" s="262">
        <v>2.9379999999999996E-2</v>
      </c>
      <c r="P637" s="262">
        <v>2.9379999999999996E-2</v>
      </c>
      <c r="Q637" s="262">
        <v>2.9379999999999996E-2</v>
      </c>
      <c r="R637" s="262">
        <v>2.1059999999999999E-2</v>
      </c>
      <c r="S637" s="262">
        <v>2.7300000000000001E-2</v>
      </c>
      <c r="T637" s="262">
        <v>3.1719999999999998E-2</v>
      </c>
      <c r="U637" s="262">
        <v>1.7420000000000001E-2</v>
      </c>
      <c r="V637" s="262">
        <v>3.1980000000000001E-2</v>
      </c>
      <c r="W637" s="262">
        <v>7.279999999999999E-2</v>
      </c>
      <c r="X637" s="262">
        <v>5.4600000000000003E-2</v>
      </c>
      <c r="Y637" s="262">
        <v>1.43E-2</v>
      </c>
      <c r="Z637" s="262">
        <v>5.8759999999999993E-2</v>
      </c>
      <c r="AA637" s="262">
        <v>3.848E-2</v>
      </c>
      <c r="AB637" s="262">
        <v>2.5999999999999999E-2</v>
      </c>
      <c r="AC637" s="262">
        <v>4.6539999999999998E-2</v>
      </c>
      <c r="AD637" s="262">
        <v>2.5479999999999999E-2</v>
      </c>
      <c r="AE637" s="262">
        <v>5.9800000000000001E-3</v>
      </c>
      <c r="AF637" s="262">
        <v>3.0939999999999999E-2</v>
      </c>
      <c r="AG637" s="262">
        <v>2.4699999999999996E-2</v>
      </c>
      <c r="AH637" s="262">
        <v>6.9940000000000002E-2</v>
      </c>
      <c r="AI637" s="262">
        <v>3.0939999999999999E-2</v>
      </c>
      <c r="AJ637" s="262">
        <v>2.5479999999999999E-2</v>
      </c>
      <c r="AK637" s="262">
        <v>2.5479999999999999E-2</v>
      </c>
      <c r="AL637" s="262">
        <v>2.1839999999999998E-2</v>
      </c>
      <c r="AM637" s="262">
        <v>1.7939999999999998E-2</v>
      </c>
      <c r="AN637" s="262">
        <v>1.5339999999999998E-2</v>
      </c>
      <c r="AO637" s="262">
        <v>1.898E-2</v>
      </c>
      <c r="AP637" s="262">
        <v>1.7420000000000001E-2</v>
      </c>
      <c r="AQ637" s="262">
        <v>3.5099999999999999E-2</v>
      </c>
      <c r="AR637" s="262">
        <v>6.3700000000000007E-2</v>
      </c>
      <c r="AS637" s="262">
        <v>3.5099999999999999E-2</v>
      </c>
      <c r="AT637" s="262">
        <v>2.1579999999999998E-2</v>
      </c>
      <c r="AU637" s="262">
        <v>1.6899999999999998E-2</v>
      </c>
      <c r="AV637" s="262">
        <v>2.4439999999999996E-2</v>
      </c>
      <c r="AW637" s="262">
        <v>2.1579999999999998E-2</v>
      </c>
      <c r="AX637" s="262">
        <v>2.1319999999999999E-2</v>
      </c>
      <c r="AY637" s="262">
        <v>2.1319999999999999E-2</v>
      </c>
      <c r="AZ637" s="262">
        <v>2.1319999999999999E-2</v>
      </c>
      <c r="BA637" s="262">
        <v>1.0659999999999999E-2</v>
      </c>
      <c r="BB637" s="262">
        <v>1.196E-2</v>
      </c>
      <c r="BC637" s="262">
        <v>1.8719999999999997E-2</v>
      </c>
      <c r="BD637" s="262">
        <v>1.8719999999999997E-2</v>
      </c>
      <c r="BE637" s="262">
        <v>1.8719999999999997E-2</v>
      </c>
      <c r="BF637" s="262">
        <v>2.0539999999999999E-2</v>
      </c>
      <c r="BG637" s="262">
        <v>2.2359999999999998E-2</v>
      </c>
      <c r="BH637" s="262">
        <v>2.2359999999999998E-2</v>
      </c>
      <c r="BI637" s="262">
        <v>1.0919999999999999E-2</v>
      </c>
      <c r="BJ637" s="262">
        <v>6.5000000000000002E-2</v>
      </c>
      <c r="BK637" s="262">
        <v>2.8340000000000001E-2</v>
      </c>
      <c r="BL637" s="262">
        <v>2.8340000000000001E-2</v>
      </c>
      <c r="BM637" s="262">
        <v>2.8340000000000001E-2</v>
      </c>
      <c r="BN637" s="262">
        <v>2.418E-2</v>
      </c>
      <c r="BO637" s="262">
        <v>1.924E-2</v>
      </c>
      <c r="BP637" s="262">
        <v>1.17E-2</v>
      </c>
    </row>
    <row r="638" spans="2:68" x14ac:dyDescent="0.25">
      <c r="B638" s="261" t="s">
        <v>1003</v>
      </c>
      <c r="C638" s="261" t="s">
        <v>1004</v>
      </c>
      <c r="D638" s="255">
        <f t="shared" si="57"/>
        <v>0.33264125149919177</v>
      </c>
      <c r="E638" s="260">
        <f t="shared" si="55"/>
        <v>6379.0612800000008</v>
      </c>
      <c r="F638" s="255">
        <f t="shared" si="58"/>
        <v>0.33339509202883572</v>
      </c>
      <c r="G638" s="260">
        <f t="shared" si="56"/>
        <v>17254963.006480001</v>
      </c>
      <c r="H638" s="255">
        <f t="shared" si="59"/>
        <v>0.25355481673143609</v>
      </c>
      <c r="I638" s="260">
        <f t="shared" si="60"/>
        <v>99.773889733932037</v>
      </c>
      <c r="J638" s="262">
        <v>0</v>
      </c>
      <c r="K638" s="262">
        <v>0.2324</v>
      </c>
      <c r="L638" s="262">
        <v>0.32868000000000003</v>
      </c>
      <c r="M638" s="262">
        <v>0.31872</v>
      </c>
      <c r="N638" s="262">
        <v>0.40836</v>
      </c>
      <c r="O638" s="262">
        <v>0.35856000000000005</v>
      </c>
      <c r="P638" s="262">
        <v>0.30212</v>
      </c>
      <c r="Q638" s="262">
        <v>0.33200000000000002</v>
      </c>
      <c r="R638" s="262">
        <v>0.33200000000000002</v>
      </c>
      <c r="S638" s="262">
        <v>0.33532000000000001</v>
      </c>
      <c r="T638" s="262">
        <v>0.32536000000000004</v>
      </c>
      <c r="U638" s="262">
        <v>0.33532000000000001</v>
      </c>
      <c r="V638" s="262">
        <v>0.28884000000000004</v>
      </c>
      <c r="W638" s="262">
        <v>0.32868000000000003</v>
      </c>
      <c r="X638" s="262">
        <v>0.24236000000000002</v>
      </c>
      <c r="Y638" s="262">
        <v>0.32203999999999999</v>
      </c>
      <c r="Z638" s="262">
        <v>0.32868000000000003</v>
      </c>
      <c r="AA638" s="262">
        <v>0.39840000000000003</v>
      </c>
      <c r="AB638" s="262">
        <v>0.32868000000000003</v>
      </c>
      <c r="AC638" s="262">
        <v>0.31540000000000001</v>
      </c>
      <c r="AD638" s="262">
        <v>0.34528000000000003</v>
      </c>
      <c r="AE638" s="262">
        <v>0.37847999999999998</v>
      </c>
      <c r="AF638" s="262">
        <v>0.34528000000000003</v>
      </c>
      <c r="AG638" s="262">
        <v>0.34528000000000003</v>
      </c>
      <c r="AH638" s="262">
        <v>0.34196000000000004</v>
      </c>
      <c r="AI638" s="262">
        <v>0.35524000000000006</v>
      </c>
      <c r="AJ638" s="262">
        <v>0.33864</v>
      </c>
      <c r="AK638" s="262">
        <v>0.31540000000000001</v>
      </c>
      <c r="AL638" s="262">
        <v>0.34196000000000004</v>
      </c>
      <c r="AM638" s="262">
        <v>0.27556000000000003</v>
      </c>
      <c r="AN638" s="262">
        <v>0.2324</v>
      </c>
      <c r="AO638" s="262">
        <v>0.33864</v>
      </c>
      <c r="AP638" s="262">
        <v>0.36188000000000003</v>
      </c>
      <c r="AQ638" s="262">
        <v>0.34528000000000003</v>
      </c>
      <c r="AR638" s="262">
        <v>0.34528000000000003</v>
      </c>
      <c r="AS638" s="262">
        <v>0.35524000000000006</v>
      </c>
      <c r="AT638" s="262">
        <v>0.38512000000000002</v>
      </c>
      <c r="AU638" s="262">
        <v>0.37515999999999999</v>
      </c>
      <c r="AV638" s="262">
        <v>0.36520000000000002</v>
      </c>
      <c r="AW638" s="262">
        <v>0.36520000000000002</v>
      </c>
      <c r="AX638" s="262">
        <v>0.33200000000000002</v>
      </c>
      <c r="AY638" s="262">
        <v>0.34196000000000004</v>
      </c>
      <c r="AZ638" s="262">
        <v>0.33200000000000002</v>
      </c>
      <c r="BA638" s="262">
        <v>0.33200000000000002</v>
      </c>
      <c r="BB638" s="262">
        <v>0.18923999999999999</v>
      </c>
      <c r="BC638" s="262">
        <v>0.23572000000000001</v>
      </c>
      <c r="BD638" s="262">
        <v>0.26892000000000005</v>
      </c>
      <c r="BE638" s="262">
        <v>0.31872</v>
      </c>
      <c r="BF638" s="262">
        <v>0.32868000000000003</v>
      </c>
      <c r="BG638" s="262">
        <v>0.37515999999999999</v>
      </c>
      <c r="BH638" s="262">
        <v>0.32868000000000003</v>
      </c>
      <c r="BI638" s="262">
        <v>0.32203999999999999</v>
      </c>
      <c r="BJ638" s="262">
        <v>0.32203999999999999</v>
      </c>
      <c r="BK638" s="262">
        <v>0.29548000000000002</v>
      </c>
      <c r="BL638" s="262">
        <v>0.25564000000000003</v>
      </c>
      <c r="BM638" s="262">
        <v>0.32203999999999999</v>
      </c>
      <c r="BN638" s="262">
        <v>0.31208000000000002</v>
      </c>
      <c r="BO638" s="262">
        <v>0.32868000000000003</v>
      </c>
      <c r="BP638" s="262">
        <v>0.32868000000000003</v>
      </c>
    </row>
    <row r="639" spans="2:68" x14ac:dyDescent="0.25">
      <c r="B639" s="261" t="s">
        <v>1003</v>
      </c>
      <c r="C639" s="261" t="s">
        <v>1005</v>
      </c>
      <c r="D639" s="255">
        <f t="shared" si="57"/>
        <v>7.6320216926526574E-2</v>
      </c>
      <c r="E639" s="260">
        <f t="shared" si="55"/>
        <v>1463.5928000000001</v>
      </c>
      <c r="F639" s="255">
        <f t="shared" si="58"/>
        <v>7.6466498247715731E-2</v>
      </c>
      <c r="G639" s="260">
        <f t="shared" si="56"/>
        <v>3957546.5567600019</v>
      </c>
      <c r="H639" s="255">
        <f t="shared" si="59"/>
        <v>-4.5001193778880851E-2</v>
      </c>
      <c r="I639" s="260">
        <f t="shared" si="60"/>
        <v>99.808698809882372</v>
      </c>
      <c r="J639" s="262">
        <v>0</v>
      </c>
      <c r="K639" s="262">
        <v>0.21431999999999998</v>
      </c>
      <c r="L639" s="262">
        <v>7.7520000000000006E-2</v>
      </c>
      <c r="M639" s="262">
        <v>6.7640000000000006E-2</v>
      </c>
      <c r="N639" s="262">
        <v>5.1680000000000004E-2</v>
      </c>
      <c r="O639" s="262">
        <v>0.10412</v>
      </c>
      <c r="P639" s="262">
        <v>8.1320000000000003E-2</v>
      </c>
      <c r="Q639" s="262">
        <v>8.1320000000000003E-2</v>
      </c>
      <c r="R639" s="262">
        <v>0.10715999999999999</v>
      </c>
      <c r="S639" s="262">
        <v>8.5879999999999984E-2</v>
      </c>
      <c r="T639" s="262">
        <v>5.7759999999999999E-2</v>
      </c>
      <c r="U639" s="262">
        <v>7.9799999999999996E-2</v>
      </c>
      <c r="V639" s="262">
        <v>7.4479999999999991E-2</v>
      </c>
      <c r="W639" s="262">
        <v>4.8640000000000003E-2</v>
      </c>
      <c r="X639" s="262">
        <v>7.0680000000000007E-2</v>
      </c>
      <c r="Y639" s="262">
        <v>7.6759999999999995E-2</v>
      </c>
      <c r="Z639" s="262">
        <v>9.1199999999999989E-2</v>
      </c>
      <c r="AA639" s="262">
        <v>9.0439999999999993E-2</v>
      </c>
      <c r="AB639" s="262">
        <v>7.22E-2</v>
      </c>
      <c r="AC639" s="262">
        <v>0.10791999999999999</v>
      </c>
      <c r="AD639" s="262">
        <v>6.0040000000000003E-2</v>
      </c>
      <c r="AE639" s="262">
        <v>6.0040000000000003E-2</v>
      </c>
      <c r="AF639" s="262">
        <v>5.9279999999999999E-2</v>
      </c>
      <c r="AG639" s="262">
        <v>0.12008000000000001</v>
      </c>
      <c r="AH639" s="262">
        <v>9.8799999999999999E-2</v>
      </c>
      <c r="AI639" s="262">
        <v>0.10108</v>
      </c>
      <c r="AJ639" s="262">
        <v>7.5240000000000001E-2</v>
      </c>
      <c r="AK639" s="262">
        <v>7.5240000000000001E-2</v>
      </c>
      <c r="AL639" s="262">
        <v>5.9279999999999999E-2</v>
      </c>
      <c r="AM639" s="262">
        <v>5.9279999999999999E-2</v>
      </c>
      <c r="AN639" s="262">
        <v>5.9279999999999999E-2</v>
      </c>
      <c r="AO639" s="262">
        <v>7.9799999999999996E-2</v>
      </c>
      <c r="AP639" s="262">
        <v>8.2840000000000011E-2</v>
      </c>
      <c r="AQ639" s="262">
        <v>7.9799999999999996E-2</v>
      </c>
      <c r="AR639" s="262">
        <v>8.5879999999999984E-2</v>
      </c>
      <c r="AS639" s="262">
        <v>0.10184</v>
      </c>
      <c r="AT639" s="262">
        <v>0.15275999999999998</v>
      </c>
      <c r="AU639" s="262">
        <v>8.8159999999999988E-2</v>
      </c>
      <c r="AV639" s="262">
        <v>8.8159999999999988E-2</v>
      </c>
      <c r="AW639" s="262">
        <v>7.0680000000000007E-2</v>
      </c>
      <c r="AX639" s="262">
        <v>5.7759999999999999E-2</v>
      </c>
      <c r="AY639" s="262">
        <v>7.7520000000000006E-2</v>
      </c>
      <c r="AZ639" s="262">
        <v>8.208E-2</v>
      </c>
      <c r="BA639" s="262">
        <v>4.3319999999999997E-2</v>
      </c>
      <c r="BB639" s="262">
        <v>3.1919999999999997E-2</v>
      </c>
      <c r="BC639" s="262">
        <v>5.7759999999999999E-2</v>
      </c>
      <c r="BD639" s="262">
        <v>5.7759999999999999E-2</v>
      </c>
      <c r="BE639" s="262">
        <v>5.9279999999999999E-2</v>
      </c>
      <c r="BF639" s="262">
        <v>6.3839999999999994E-2</v>
      </c>
      <c r="BG639" s="262">
        <v>7.3719999999999994E-2</v>
      </c>
      <c r="BH639" s="262">
        <v>6.8400000000000002E-2</v>
      </c>
      <c r="BI639" s="262">
        <v>7.0680000000000007E-2</v>
      </c>
      <c r="BJ639" s="262">
        <v>7.4479999999999991E-2</v>
      </c>
      <c r="BK639" s="262">
        <v>0.12084</v>
      </c>
      <c r="BL639" s="262">
        <v>7.4479999999999991E-2</v>
      </c>
      <c r="BM639" s="262">
        <v>7.4479999999999991E-2</v>
      </c>
      <c r="BN639" s="262">
        <v>5.3199999999999997E-2</v>
      </c>
      <c r="BO639" s="262">
        <v>6.3839999999999994E-2</v>
      </c>
      <c r="BP639" s="262">
        <v>6.3839999999999994E-2</v>
      </c>
    </row>
    <row r="640" spans="2:68" x14ac:dyDescent="0.25">
      <c r="B640" s="261" t="s">
        <v>1003</v>
      </c>
      <c r="C640" s="261" t="s">
        <v>1006</v>
      </c>
      <c r="D640" s="255">
        <f t="shared" si="57"/>
        <v>7.2865968086770622E-2</v>
      </c>
      <c r="E640" s="260">
        <f t="shared" si="55"/>
        <v>1397.3506700000003</v>
      </c>
      <c r="F640" s="255">
        <f t="shared" si="58"/>
        <v>7.259207655911569E-2</v>
      </c>
      <c r="G640" s="260">
        <f t="shared" si="56"/>
        <v>3757024.6999400002</v>
      </c>
      <c r="H640" s="255">
        <f t="shared" si="59"/>
        <v>-9.9821137096448825E-2</v>
      </c>
      <c r="I640" s="260">
        <f t="shared" si="60"/>
        <v>100.3773022355021</v>
      </c>
      <c r="J640" s="262">
        <v>0</v>
      </c>
      <c r="K640" s="262">
        <v>5.4749999999999993E-2</v>
      </c>
      <c r="L640" s="262">
        <v>6.497E-2</v>
      </c>
      <c r="M640" s="262">
        <v>3.7960000000000001E-2</v>
      </c>
      <c r="N640" s="262">
        <v>7.7380000000000004E-2</v>
      </c>
      <c r="O640" s="262">
        <v>5.7669999999999999E-2</v>
      </c>
      <c r="P640" s="262">
        <v>6.497E-2</v>
      </c>
      <c r="Q640" s="262">
        <v>8.4679999999999991E-2</v>
      </c>
      <c r="R640" s="262">
        <v>6.497E-2</v>
      </c>
      <c r="S640" s="262">
        <v>6.497E-2</v>
      </c>
      <c r="T640" s="262">
        <v>6.3509999999999997E-2</v>
      </c>
      <c r="U640" s="262">
        <v>6.6430000000000003E-2</v>
      </c>
      <c r="V640" s="262">
        <v>6.497E-2</v>
      </c>
      <c r="W640" s="262">
        <v>7.8109999999999999E-2</v>
      </c>
      <c r="X640" s="262">
        <v>0.10511999999999999</v>
      </c>
      <c r="Y640" s="262">
        <v>8.5409999999999986E-2</v>
      </c>
      <c r="Z640" s="262">
        <v>0.1825</v>
      </c>
      <c r="AA640" s="262">
        <v>8.0299999999999996E-2</v>
      </c>
      <c r="AB640" s="262">
        <v>5.5479999999999995E-2</v>
      </c>
      <c r="AC640" s="262">
        <v>0.11241999999999999</v>
      </c>
      <c r="AD640" s="262">
        <v>5.985999999999999E-2</v>
      </c>
      <c r="AE640" s="262">
        <v>5.985999999999999E-2</v>
      </c>
      <c r="AF640" s="262">
        <v>5.985999999999999E-2</v>
      </c>
      <c r="AG640" s="262">
        <v>5.1829999999999994E-2</v>
      </c>
      <c r="AH640" s="262">
        <v>5.985999999999999E-2</v>
      </c>
      <c r="AI640" s="262">
        <v>7.372999999999999E-2</v>
      </c>
      <c r="AJ640" s="262">
        <v>5.4019999999999999E-2</v>
      </c>
      <c r="AK640" s="262">
        <v>5.4019999999999999E-2</v>
      </c>
      <c r="AL640" s="262">
        <v>4.8180000000000001E-2</v>
      </c>
      <c r="AM640" s="262">
        <v>5.8400000000000001E-2</v>
      </c>
      <c r="AN640" s="262">
        <v>5.9130000000000002E-2</v>
      </c>
      <c r="AO640" s="262">
        <v>7.0809999999999998E-2</v>
      </c>
      <c r="AP640" s="262">
        <v>5.6939999999999998E-2</v>
      </c>
      <c r="AQ640" s="262">
        <v>6.2779999999999989E-2</v>
      </c>
      <c r="AR640" s="262">
        <v>0.11388</v>
      </c>
      <c r="AS640" s="262">
        <v>0.18906999999999999</v>
      </c>
      <c r="AT640" s="262">
        <v>7.7380000000000004E-2</v>
      </c>
      <c r="AU640" s="262">
        <v>7.9570000000000002E-2</v>
      </c>
      <c r="AV640" s="262">
        <v>6.0589999999999991E-2</v>
      </c>
      <c r="AW640" s="262">
        <v>7.5189999999999993E-2</v>
      </c>
      <c r="AX640" s="262">
        <v>6.4239999999999992E-2</v>
      </c>
      <c r="AY640" s="262">
        <v>8.9059999999999986E-2</v>
      </c>
      <c r="AZ640" s="262">
        <v>8.0299999999999996E-2</v>
      </c>
      <c r="BA640" s="262">
        <v>7.372999999999999E-2</v>
      </c>
      <c r="BB640" s="262">
        <v>4.4529999999999993E-2</v>
      </c>
      <c r="BC640" s="262">
        <v>5.6209999999999996E-2</v>
      </c>
      <c r="BD640" s="262">
        <v>5.4749999999999993E-2</v>
      </c>
      <c r="BE640" s="262">
        <v>6.2779999999999989E-2</v>
      </c>
      <c r="BF640" s="262">
        <v>7.5920000000000001E-2</v>
      </c>
      <c r="BG640" s="262">
        <v>8.3949999999999983E-2</v>
      </c>
      <c r="BH640" s="262">
        <v>7.372999999999999E-2</v>
      </c>
      <c r="BI640" s="262">
        <v>9.5629999999999993E-2</v>
      </c>
      <c r="BJ640" s="262">
        <v>0.10146999999999999</v>
      </c>
      <c r="BK640" s="262">
        <v>9.5629999999999993E-2</v>
      </c>
      <c r="BL640" s="262">
        <v>9.5629999999999993E-2</v>
      </c>
      <c r="BM640" s="262">
        <v>9.5629999999999993E-2</v>
      </c>
      <c r="BN640" s="262">
        <v>9.8549999999999999E-2</v>
      </c>
      <c r="BO640" s="262">
        <v>9.8549999999999999E-2</v>
      </c>
      <c r="BP640" s="262">
        <v>0.11022999999999999</v>
      </c>
    </row>
    <row r="641" spans="2:68" x14ac:dyDescent="0.25">
      <c r="B641" s="261" t="s">
        <v>1003</v>
      </c>
      <c r="C641" s="261" t="s">
        <v>1007</v>
      </c>
      <c r="D641" s="255">
        <f t="shared" si="57"/>
        <v>5.8881961724983063E-2</v>
      </c>
      <c r="E641" s="260">
        <f t="shared" si="55"/>
        <v>1129.1793800000003</v>
      </c>
      <c r="F641" s="255">
        <f t="shared" si="58"/>
        <v>5.8743255532863296E-2</v>
      </c>
      <c r="G641" s="260">
        <f t="shared" si="56"/>
        <v>3040274.8130799998</v>
      </c>
      <c r="H641" s="255">
        <f t="shared" si="59"/>
        <v>1.5324758642982637E-2</v>
      </c>
      <c r="I641" s="260">
        <f t="shared" si="60"/>
        <v>100.23612275292126</v>
      </c>
      <c r="J641" s="262">
        <v>0</v>
      </c>
      <c r="K641" s="262">
        <v>0.13862000000000002</v>
      </c>
      <c r="L641" s="262">
        <v>7.0180000000000006E-2</v>
      </c>
      <c r="M641" s="262">
        <v>6.0320000000000006E-2</v>
      </c>
      <c r="N641" s="262">
        <v>6.4380000000000007E-2</v>
      </c>
      <c r="O641" s="262">
        <v>8.1780000000000005E-2</v>
      </c>
      <c r="P641" s="262">
        <v>4.5240000000000002E-2</v>
      </c>
      <c r="Q641" s="262">
        <v>6.3800000000000009E-2</v>
      </c>
      <c r="R641" s="262">
        <v>6.3800000000000009E-2</v>
      </c>
      <c r="S641" s="262">
        <v>5.7420000000000006E-2</v>
      </c>
      <c r="T641" s="262">
        <v>5.7420000000000006E-2</v>
      </c>
      <c r="U641" s="262">
        <v>5.7420000000000006E-2</v>
      </c>
      <c r="V641" s="262">
        <v>3.3639999999999996E-2</v>
      </c>
      <c r="W641" s="262">
        <v>6.9599999999999995E-2</v>
      </c>
      <c r="X641" s="262">
        <v>8.8739999999999999E-2</v>
      </c>
      <c r="Y641" s="262">
        <v>6.9599999999999995E-2</v>
      </c>
      <c r="Z641" s="262">
        <v>6.4380000000000007E-2</v>
      </c>
      <c r="AA641" s="262">
        <v>6.2640000000000001E-2</v>
      </c>
      <c r="AB641" s="262">
        <v>6.2640000000000001E-2</v>
      </c>
      <c r="AC641" s="262">
        <v>5.1040000000000002E-2</v>
      </c>
      <c r="AD641" s="262">
        <v>4.4660000000000005E-2</v>
      </c>
      <c r="AE641" s="262">
        <v>3.3059999999999999E-2</v>
      </c>
      <c r="AF641" s="262">
        <v>4.4660000000000005E-2</v>
      </c>
      <c r="AG641" s="262">
        <v>6.3800000000000009E-2</v>
      </c>
      <c r="AH641" s="262">
        <v>7.6560000000000003E-2</v>
      </c>
      <c r="AI641" s="262">
        <v>6.3800000000000009E-2</v>
      </c>
      <c r="AJ641" s="262">
        <v>5.1620000000000006E-2</v>
      </c>
      <c r="AK641" s="262">
        <v>6.3800000000000009E-2</v>
      </c>
      <c r="AL641" s="262">
        <v>5.7420000000000006E-2</v>
      </c>
      <c r="AM641" s="262">
        <v>5.2200000000000003E-2</v>
      </c>
      <c r="AN641" s="262">
        <v>7.3080000000000006E-2</v>
      </c>
      <c r="AO641" s="262">
        <v>5.6260000000000004E-2</v>
      </c>
      <c r="AP641" s="262">
        <v>7.4820000000000011E-2</v>
      </c>
      <c r="AQ641" s="262">
        <v>6.5540000000000001E-2</v>
      </c>
      <c r="AR641" s="262">
        <v>7.9460000000000017E-2</v>
      </c>
      <c r="AS641" s="262">
        <v>6.5540000000000001E-2</v>
      </c>
      <c r="AT641" s="262">
        <v>5.568E-2</v>
      </c>
      <c r="AU641" s="262">
        <v>7.3660000000000003E-2</v>
      </c>
      <c r="AV641" s="262">
        <v>5.4519999999999999E-2</v>
      </c>
      <c r="AW641" s="262">
        <v>7.6560000000000003E-2</v>
      </c>
      <c r="AX641" s="262">
        <v>5.1620000000000006E-2</v>
      </c>
      <c r="AY641" s="262">
        <v>6.8440000000000001E-2</v>
      </c>
      <c r="AZ641" s="262">
        <v>5.6840000000000002E-2</v>
      </c>
      <c r="BA641" s="262">
        <v>4.5820000000000007E-2</v>
      </c>
      <c r="BB641" s="262">
        <v>2.436E-2</v>
      </c>
      <c r="BC641" s="262">
        <v>2.2620000000000001E-2</v>
      </c>
      <c r="BD641" s="262">
        <v>3.8280000000000002E-2</v>
      </c>
      <c r="BE641" s="262">
        <v>3.8280000000000002E-2</v>
      </c>
      <c r="BF641" s="262">
        <v>6.1480000000000007E-2</v>
      </c>
      <c r="BG641" s="262">
        <v>9.7439999999999999E-2</v>
      </c>
      <c r="BH641" s="262">
        <v>4.4660000000000005E-2</v>
      </c>
      <c r="BI641" s="262">
        <v>5.7420000000000006E-2</v>
      </c>
      <c r="BJ641" s="262">
        <v>5.7420000000000006E-2</v>
      </c>
      <c r="BK641" s="262">
        <v>5.7420000000000006E-2</v>
      </c>
      <c r="BL641" s="262">
        <v>3.8860000000000006E-2</v>
      </c>
      <c r="BM641" s="262">
        <v>7.0760000000000003E-2</v>
      </c>
      <c r="BN641" s="262">
        <v>3.1900000000000005E-2</v>
      </c>
      <c r="BO641" s="262">
        <v>5.9740000000000001E-2</v>
      </c>
      <c r="BP641" s="262">
        <v>4.6400000000000004E-2</v>
      </c>
    </row>
    <row r="642" spans="2:68" x14ac:dyDescent="0.25">
      <c r="B642" s="261" t="s">
        <v>1003</v>
      </c>
      <c r="C642" s="261" t="s">
        <v>1008</v>
      </c>
      <c r="D642" s="255">
        <f t="shared" si="57"/>
        <v>4.9875762632319985E-2</v>
      </c>
      <c r="E642" s="260">
        <f t="shared" si="55"/>
        <v>956.46750000000031</v>
      </c>
      <c r="F642" s="255">
        <f t="shared" si="58"/>
        <v>5.0967723180041453E-2</v>
      </c>
      <c r="G642" s="260">
        <f t="shared" si="56"/>
        <v>2637849.8034999995</v>
      </c>
      <c r="H642" s="255">
        <f t="shared" si="59"/>
        <v>1.1518268388421781E-2</v>
      </c>
      <c r="I642" s="260">
        <f t="shared" si="60"/>
        <v>97.857544972405066</v>
      </c>
      <c r="J642" s="262">
        <v>0</v>
      </c>
      <c r="K642" s="262">
        <v>0.05</v>
      </c>
      <c r="L642" s="262">
        <v>5.7999999999999996E-2</v>
      </c>
      <c r="M642" s="262">
        <v>5.2500000000000005E-2</v>
      </c>
      <c r="N642" s="262">
        <v>5.5000000000000007E-2</v>
      </c>
      <c r="O642" s="262">
        <v>6.3E-2</v>
      </c>
      <c r="P642" s="262">
        <v>6.25E-2</v>
      </c>
      <c r="Q642" s="262">
        <v>7.8500000000000014E-2</v>
      </c>
      <c r="R642" s="262">
        <v>8.3000000000000004E-2</v>
      </c>
      <c r="S642" s="262">
        <v>6.0999999999999999E-2</v>
      </c>
      <c r="T642" s="262">
        <v>5.7499999999999996E-2</v>
      </c>
      <c r="U642" s="262">
        <v>5.2500000000000005E-2</v>
      </c>
      <c r="V642" s="262">
        <v>4.1000000000000002E-2</v>
      </c>
      <c r="W642" s="262">
        <v>4.5000000000000005E-2</v>
      </c>
      <c r="X642" s="262">
        <v>6.5000000000000002E-2</v>
      </c>
      <c r="Y642" s="262">
        <v>0.10300000000000001</v>
      </c>
      <c r="Z642" s="262">
        <v>6.8500000000000005E-2</v>
      </c>
      <c r="AA642" s="262">
        <v>4.9500000000000002E-2</v>
      </c>
      <c r="AB642" s="262">
        <v>5.7499999999999996E-2</v>
      </c>
      <c r="AC642" s="262">
        <v>5.7499999999999996E-2</v>
      </c>
      <c r="AD642" s="262">
        <v>5.6499999999999995E-2</v>
      </c>
      <c r="AE642" s="262">
        <v>5.5000000000000007E-2</v>
      </c>
      <c r="AF642" s="262">
        <v>3.4999999999999996E-2</v>
      </c>
      <c r="AG642" s="262">
        <v>5.7499999999999996E-2</v>
      </c>
      <c r="AH642" s="262">
        <v>5.7499999999999996E-2</v>
      </c>
      <c r="AI642" s="262">
        <v>0.06</v>
      </c>
      <c r="AJ642" s="262">
        <v>4.7500000000000001E-2</v>
      </c>
      <c r="AK642" s="262">
        <v>3.7500000000000006E-2</v>
      </c>
      <c r="AL642" s="262">
        <v>4.9000000000000002E-2</v>
      </c>
      <c r="AM642" s="262">
        <v>4.0500000000000008E-2</v>
      </c>
      <c r="AN642" s="262">
        <v>2.1000000000000001E-2</v>
      </c>
      <c r="AO642" s="262">
        <v>4.9500000000000002E-2</v>
      </c>
      <c r="AP642" s="262">
        <v>4.9500000000000002E-2</v>
      </c>
      <c r="AQ642" s="262">
        <v>3.6999999999999998E-2</v>
      </c>
      <c r="AR642" s="262">
        <v>3.4999999999999996E-2</v>
      </c>
      <c r="AS642" s="262">
        <v>3.5499999999999997E-2</v>
      </c>
      <c r="AT642" s="262">
        <v>9.1500000000000012E-2</v>
      </c>
      <c r="AU642" s="262">
        <v>4.6000000000000006E-2</v>
      </c>
      <c r="AV642" s="262">
        <v>4.1500000000000002E-2</v>
      </c>
      <c r="AW642" s="262">
        <v>5.4500000000000007E-2</v>
      </c>
      <c r="AX642" s="262">
        <v>4.0000000000000008E-2</v>
      </c>
      <c r="AY642" s="262">
        <v>4.0000000000000008E-2</v>
      </c>
      <c r="AZ642" s="262">
        <v>5.6999999999999995E-2</v>
      </c>
      <c r="BA642" s="262">
        <v>3.5499999999999997E-2</v>
      </c>
      <c r="BB642" s="262">
        <v>1.9500000000000003E-2</v>
      </c>
      <c r="BC642" s="262">
        <v>2.2500000000000003E-2</v>
      </c>
      <c r="BD642" s="262">
        <v>2.2500000000000003E-2</v>
      </c>
      <c r="BE642" s="262">
        <v>2.2500000000000003E-2</v>
      </c>
      <c r="BF642" s="262">
        <v>4.9500000000000002E-2</v>
      </c>
      <c r="BG642" s="262">
        <v>0.05</v>
      </c>
      <c r="BH642" s="262">
        <v>4.5500000000000006E-2</v>
      </c>
      <c r="BI642" s="262">
        <v>4.9000000000000002E-2</v>
      </c>
      <c r="BJ642" s="262">
        <v>5.8499999999999996E-2</v>
      </c>
      <c r="BK642" s="262">
        <v>5.2000000000000005E-2</v>
      </c>
      <c r="BL642" s="262">
        <v>4.9500000000000002E-2</v>
      </c>
      <c r="BM642" s="262">
        <v>6.4000000000000001E-2</v>
      </c>
      <c r="BN642" s="262">
        <v>3.7500000000000006E-2</v>
      </c>
      <c r="BO642" s="262">
        <v>5.3000000000000005E-2</v>
      </c>
      <c r="BP642" s="262">
        <v>4.7500000000000001E-2</v>
      </c>
    </row>
    <row r="643" spans="2:68" x14ac:dyDescent="0.25">
      <c r="B643" s="261" t="s">
        <v>1003</v>
      </c>
      <c r="C643" s="261" t="s">
        <v>1009</v>
      </c>
      <c r="D643" s="255">
        <f t="shared" si="57"/>
        <v>4.6926302862804421E-2</v>
      </c>
      <c r="E643" s="260">
        <f t="shared" si="55"/>
        <v>899.90571000000034</v>
      </c>
      <c r="F643" s="255">
        <f t="shared" si="58"/>
        <v>5.2460811202524181E-2</v>
      </c>
      <c r="G643" s="260">
        <f t="shared" si="56"/>
        <v>2715125.0220299996</v>
      </c>
      <c r="H643" s="255">
        <f t="shared" si="59"/>
        <v>-0.30149993067131015</v>
      </c>
      <c r="I643" s="260">
        <f t="shared" si="60"/>
        <v>89.450204423347799</v>
      </c>
      <c r="J643" s="262">
        <v>0</v>
      </c>
      <c r="K643" s="262">
        <v>0.31364999999999998</v>
      </c>
      <c r="L643" s="262">
        <v>0.10760999999999998</v>
      </c>
      <c r="M643" s="262">
        <v>5.457E-2</v>
      </c>
      <c r="N643" s="262">
        <v>7.0379999999999984E-2</v>
      </c>
      <c r="O643" s="262">
        <v>6.8849999999999995E-2</v>
      </c>
      <c r="P643" s="262">
        <v>5.8649999999999994E-2</v>
      </c>
      <c r="Q643" s="262">
        <v>6.2729999999999994E-2</v>
      </c>
      <c r="R643" s="262">
        <v>6.0689999999999994E-2</v>
      </c>
      <c r="S643" s="262">
        <v>5.7120000000000004E-2</v>
      </c>
      <c r="T643" s="262">
        <v>4.2329999999999993E-2</v>
      </c>
      <c r="U643" s="262">
        <v>4.8449999999999993E-2</v>
      </c>
      <c r="V643" s="262">
        <v>7.2419999999999998E-2</v>
      </c>
      <c r="W643" s="262">
        <v>9.3329999999999996E-2</v>
      </c>
      <c r="X643" s="262">
        <v>8.7719999999999992E-2</v>
      </c>
      <c r="Y643" s="262">
        <v>9.3329999999999996E-2</v>
      </c>
      <c r="Z643" s="262">
        <v>0.11985</v>
      </c>
      <c r="AA643" s="262">
        <v>5.7120000000000004E-2</v>
      </c>
      <c r="AB643" s="262">
        <v>6.8849999999999995E-2</v>
      </c>
      <c r="AC643" s="262">
        <v>7.9049999999999995E-2</v>
      </c>
      <c r="AD643" s="262">
        <v>3.7739999999999996E-2</v>
      </c>
      <c r="AE643" s="262">
        <v>5.915999999999999E-2</v>
      </c>
      <c r="AF643" s="262">
        <v>4.3349999999999993E-2</v>
      </c>
      <c r="AG643" s="262">
        <v>6.3239999999999991E-2</v>
      </c>
      <c r="AH643" s="262">
        <v>6.4769999999999994E-2</v>
      </c>
      <c r="AI643" s="262">
        <v>6.4769999999999994E-2</v>
      </c>
      <c r="AJ643" s="262">
        <v>3.8249999999999999E-2</v>
      </c>
      <c r="AK643" s="262">
        <v>4.437E-2</v>
      </c>
      <c r="AL643" s="262">
        <v>4.8449999999999993E-2</v>
      </c>
      <c r="AM643" s="262">
        <v>5.0999999999999997E-2</v>
      </c>
      <c r="AN643" s="262">
        <v>5.0489999999999993E-2</v>
      </c>
      <c r="AO643" s="262">
        <v>5.6100000000000004E-2</v>
      </c>
      <c r="AP643" s="262">
        <v>5.6100000000000004E-2</v>
      </c>
      <c r="AQ643" s="262">
        <v>8.0579999999999999E-2</v>
      </c>
      <c r="AR643" s="262">
        <v>7.2929999999999995E-2</v>
      </c>
      <c r="AS643" s="262">
        <v>7.2929999999999995E-2</v>
      </c>
      <c r="AT643" s="262">
        <v>4.7939999999999997E-2</v>
      </c>
      <c r="AU643" s="262">
        <v>6.7830000000000001E-2</v>
      </c>
      <c r="AV643" s="262">
        <v>5.6100000000000004E-2</v>
      </c>
      <c r="AW643" s="262">
        <v>6.3239999999999991E-2</v>
      </c>
      <c r="AX643" s="262">
        <v>2.7539999999999999E-2</v>
      </c>
      <c r="AY643" s="262">
        <v>2.7539999999999999E-2</v>
      </c>
      <c r="AZ643" s="262">
        <v>1.3769999999999999E-2</v>
      </c>
      <c r="BA643" s="262">
        <v>2.7539999999999999E-2</v>
      </c>
      <c r="BB643" s="262">
        <v>2.8050000000000002E-2</v>
      </c>
      <c r="BC643" s="262">
        <v>1.3769999999999999E-2</v>
      </c>
      <c r="BD643" s="262">
        <v>2.8050000000000002E-2</v>
      </c>
      <c r="BE643" s="262">
        <v>2.4989999999999998E-2</v>
      </c>
      <c r="BF643" s="262">
        <v>5.0999999999999997E-2</v>
      </c>
      <c r="BG643" s="262">
        <v>4.8959999999999997E-2</v>
      </c>
      <c r="BH643" s="262">
        <v>4.8959999999999997E-2</v>
      </c>
      <c r="BI643" s="262">
        <v>3.4169999999999999E-2</v>
      </c>
      <c r="BJ643" s="262">
        <v>3.8759999999999996E-2</v>
      </c>
      <c r="BK643" s="262">
        <v>4.3349999999999993E-2</v>
      </c>
      <c r="BL643" s="262">
        <v>2.5499999999999998E-2</v>
      </c>
      <c r="BM643" s="262">
        <v>3.8759999999999996E-2</v>
      </c>
      <c r="BN643" s="262">
        <v>3.4169999999999999E-2</v>
      </c>
      <c r="BO643" s="262">
        <v>3.4169999999999999E-2</v>
      </c>
      <c r="BP643" s="262">
        <v>3.1619999999999995E-2</v>
      </c>
    </row>
    <row r="644" spans="2:68" x14ac:dyDescent="0.25">
      <c r="B644" s="261" t="s">
        <v>1010</v>
      </c>
      <c r="C644" s="261" t="s">
        <v>1011</v>
      </c>
      <c r="D644" s="255">
        <f t="shared" si="57"/>
        <v>1.4690316525003912E-2</v>
      </c>
      <c r="E644" s="260">
        <f t="shared" si="55"/>
        <v>281.71620000000001</v>
      </c>
      <c r="F644" s="255">
        <f t="shared" si="58"/>
        <v>1.5224320834774418E-2</v>
      </c>
      <c r="G644" s="260">
        <f t="shared" si="56"/>
        <v>787939.29210000043</v>
      </c>
      <c r="H644" s="255">
        <f t="shared" si="59"/>
        <v>-0.20018790728488839</v>
      </c>
      <c r="I644" s="260">
        <f t="shared" si="60"/>
        <v>96.49242606244367</v>
      </c>
      <c r="J644" s="262">
        <v>0</v>
      </c>
      <c r="K644" s="262">
        <v>2.0400000000000001E-2</v>
      </c>
      <c r="L644" s="262">
        <v>2.2349999999999998E-2</v>
      </c>
      <c r="M644" s="262">
        <v>1.515E-2</v>
      </c>
      <c r="N644" s="262">
        <v>1.0799999999999999E-2</v>
      </c>
      <c r="O644" s="262">
        <v>1.515E-2</v>
      </c>
      <c r="P644" s="262">
        <v>1.515E-2</v>
      </c>
      <c r="Q644" s="262">
        <v>2.1899999999999999E-2</v>
      </c>
      <c r="R644" s="262">
        <v>1.515E-2</v>
      </c>
      <c r="S644" s="262">
        <v>1.7699999999999997E-2</v>
      </c>
      <c r="T644" s="262">
        <v>2.2800000000000001E-2</v>
      </c>
      <c r="U644" s="262">
        <v>5.8500000000000002E-3</v>
      </c>
      <c r="V644" s="262">
        <v>1.515E-2</v>
      </c>
      <c r="W644" s="262">
        <v>1.515E-2</v>
      </c>
      <c r="X644" s="262">
        <v>5.8500000000000002E-3</v>
      </c>
      <c r="Y644" s="262">
        <v>1.515E-2</v>
      </c>
      <c r="Z644" s="262">
        <v>2.0550000000000002E-2</v>
      </c>
      <c r="AA644" s="262">
        <v>8.8499999999999985E-3</v>
      </c>
      <c r="AB644" s="262">
        <v>1.0799999999999999E-2</v>
      </c>
      <c r="AC644" s="262">
        <v>2.8949999999999997E-2</v>
      </c>
      <c r="AD644" s="262">
        <v>8.9999999999999993E-3</v>
      </c>
      <c r="AE644" s="262">
        <v>8.9999999999999993E-3</v>
      </c>
      <c r="AF644" s="262">
        <v>7.9500000000000005E-3</v>
      </c>
      <c r="AG644" s="262">
        <v>1.4549999999999999E-2</v>
      </c>
      <c r="AH644" s="262">
        <v>4.0649999999999999E-2</v>
      </c>
      <c r="AI644" s="262">
        <v>3.3E-3</v>
      </c>
      <c r="AJ644" s="262">
        <v>1.3349999999999999E-2</v>
      </c>
      <c r="AK644" s="262">
        <v>2.3550000000000001E-2</v>
      </c>
      <c r="AL644" s="262">
        <v>7.1999999999999998E-3</v>
      </c>
      <c r="AM644" s="262">
        <v>3.4499999999999999E-3</v>
      </c>
      <c r="AN644" s="262">
        <v>3.1949999999999999E-2</v>
      </c>
      <c r="AO644" s="262">
        <v>2.2499999999999999E-2</v>
      </c>
      <c r="AP644" s="262">
        <v>2.2499999999999999E-2</v>
      </c>
      <c r="AQ644" s="262">
        <v>3.3149999999999999E-2</v>
      </c>
      <c r="AR644" s="262">
        <v>2.6099999999999998E-2</v>
      </c>
      <c r="AS644" s="262">
        <v>2.6099999999999998E-2</v>
      </c>
      <c r="AT644" s="262">
        <v>1.515E-2</v>
      </c>
      <c r="AU644" s="262">
        <v>1.32E-2</v>
      </c>
      <c r="AV644" s="262">
        <v>1.47E-2</v>
      </c>
      <c r="AW644" s="262">
        <v>3.3750000000000002E-2</v>
      </c>
      <c r="AX644" s="262">
        <v>3.8999999999999998E-3</v>
      </c>
      <c r="AY644" s="262">
        <v>7.3499999999999998E-3</v>
      </c>
      <c r="AZ644" s="262">
        <v>7.3499999999999998E-3</v>
      </c>
      <c r="BA644" s="262">
        <v>7.3499999999999998E-3</v>
      </c>
      <c r="BB644" s="262">
        <v>1.1099999999999999E-2</v>
      </c>
      <c r="BC644" s="262">
        <v>7.7999999999999996E-3</v>
      </c>
      <c r="BD644" s="262">
        <v>1.44E-2</v>
      </c>
      <c r="BE644" s="262">
        <v>1.5299999999999999E-2</v>
      </c>
      <c r="BF644" s="262">
        <v>1.2749999999999999E-2</v>
      </c>
      <c r="BG644" s="262">
        <v>1.7699999999999997E-2</v>
      </c>
      <c r="BH644" s="262">
        <v>1.7699999999999997E-2</v>
      </c>
      <c r="BI644" s="262">
        <v>2.1149999999999999E-2</v>
      </c>
      <c r="BJ644" s="262">
        <v>3.2100000000000004E-2</v>
      </c>
      <c r="BK644" s="262">
        <v>6.8999999999999999E-3</v>
      </c>
      <c r="BL644" s="262">
        <v>2.1599999999999998E-2</v>
      </c>
      <c r="BM644" s="262">
        <v>2.1149999999999999E-2</v>
      </c>
      <c r="BN644" s="262">
        <v>1.6050000000000002E-2</v>
      </c>
      <c r="BO644" s="262">
        <v>1.7699999999999997E-2</v>
      </c>
      <c r="BP644" s="262">
        <v>1.7699999999999997E-2</v>
      </c>
    </row>
    <row r="645" spans="2:68" x14ac:dyDescent="0.25">
      <c r="B645" s="261" t="s">
        <v>1010</v>
      </c>
      <c r="C645" s="261" t="s">
        <v>1012</v>
      </c>
      <c r="D645" s="255">
        <f t="shared" si="57"/>
        <v>3.3197067320227355E-2</v>
      </c>
      <c r="E645" s="260">
        <f t="shared" si="55"/>
        <v>636.62015999999994</v>
      </c>
      <c r="F645" s="255">
        <f t="shared" si="58"/>
        <v>3.2949708782482184E-2</v>
      </c>
      <c r="G645" s="260">
        <f t="shared" si="56"/>
        <v>1705322.0629500002</v>
      </c>
      <c r="H645" s="255">
        <f t="shared" si="59"/>
        <v>2.1390159103316254E-2</v>
      </c>
      <c r="I645" s="260">
        <f t="shared" si="60"/>
        <v>100.7507153989679</v>
      </c>
      <c r="J645" s="262">
        <v>0</v>
      </c>
      <c r="K645" s="262">
        <v>1.1220000000000001E-2</v>
      </c>
      <c r="L645" s="262">
        <v>1.1220000000000001E-2</v>
      </c>
      <c r="M645" s="262">
        <v>4.8510000000000005E-2</v>
      </c>
      <c r="N645" s="262">
        <v>3.465E-2</v>
      </c>
      <c r="O645" s="262">
        <v>3.1350000000000003E-2</v>
      </c>
      <c r="P645" s="262">
        <v>3.1350000000000003E-2</v>
      </c>
      <c r="Q645" s="262">
        <v>1.353E-2</v>
      </c>
      <c r="R645" s="262">
        <v>3.1350000000000003E-2</v>
      </c>
      <c r="S645" s="262">
        <v>3.8609999999999998E-2</v>
      </c>
      <c r="T645" s="262">
        <v>2.5080000000000002E-2</v>
      </c>
      <c r="U645" s="262">
        <v>1.9800000000000002E-2</v>
      </c>
      <c r="V645" s="262">
        <v>2.7720000000000002E-2</v>
      </c>
      <c r="W645" s="262">
        <v>1.155E-2</v>
      </c>
      <c r="X645" s="262">
        <v>4.4550000000000006E-2</v>
      </c>
      <c r="Y645" s="262">
        <v>4.224E-2</v>
      </c>
      <c r="Z645" s="262">
        <v>5.5109999999999999E-2</v>
      </c>
      <c r="AA645" s="262">
        <v>3.7949999999999998E-2</v>
      </c>
      <c r="AB645" s="262">
        <v>3.8940000000000002E-2</v>
      </c>
      <c r="AC645" s="262">
        <v>4.2900000000000001E-2</v>
      </c>
      <c r="AD645" s="262">
        <v>4.1250000000000002E-2</v>
      </c>
      <c r="AE645" s="262">
        <v>2.6730000000000004E-2</v>
      </c>
      <c r="AF645" s="262">
        <v>3.3000000000000002E-2</v>
      </c>
      <c r="AG645" s="262">
        <v>3.3329999999999999E-2</v>
      </c>
      <c r="AH645" s="262">
        <v>3.5310000000000001E-2</v>
      </c>
      <c r="AI645" s="262">
        <v>3.3329999999999999E-2</v>
      </c>
      <c r="AJ645" s="262">
        <v>3.3989999999999999E-2</v>
      </c>
      <c r="AK645" s="262">
        <v>3.1350000000000003E-2</v>
      </c>
      <c r="AL645" s="262">
        <v>3.3000000000000002E-2</v>
      </c>
      <c r="AM645" s="262">
        <v>3.0690000000000002E-2</v>
      </c>
      <c r="AN645" s="262">
        <v>3.2340000000000001E-2</v>
      </c>
      <c r="AO645" s="262">
        <v>2.8380000000000002E-2</v>
      </c>
      <c r="AP645" s="262">
        <v>3.2670000000000005E-2</v>
      </c>
      <c r="AQ645" s="262">
        <v>2.6400000000000003E-2</v>
      </c>
      <c r="AR645" s="262">
        <v>5.0160000000000003E-2</v>
      </c>
      <c r="AS645" s="262">
        <v>3.1350000000000003E-2</v>
      </c>
      <c r="AT645" s="262">
        <v>5.3130000000000004E-2</v>
      </c>
      <c r="AU645" s="262">
        <v>1.2540000000000001E-2</v>
      </c>
      <c r="AV645" s="262">
        <v>2.937E-2</v>
      </c>
      <c r="AW645" s="262">
        <v>3.5640000000000005E-2</v>
      </c>
      <c r="AX645" s="262">
        <v>3.1350000000000003E-2</v>
      </c>
      <c r="AY645" s="262">
        <v>3.1350000000000003E-2</v>
      </c>
      <c r="AZ645" s="262">
        <v>4.3230000000000005E-2</v>
      </c>
      <c r="BA645" s="262">
        <v>1.617E-2</v>
      </c>
      <c r="BB645" s="262">
        <v>2.409E-2</v>
      </c>
      <c r="BC645" s="262">
        <v>6.93E-2</v>
      </c>
      <c r="BD645" s="262">
        <v>3.1350000000000003E-2</v>
      </c>
      <c r="BE645" s="262">
        <v>3.1350000000000003E-2</v>
      </c>
      <c r="BF645" s="262">
        <v>4.5539999999999997E-2</v>
      </c>
      <c r="BG645" s="262">
        <v>2.6070000000000003E-2</v>
      </c>
      <c r="BH645" s="262">
        <v>3.5640000000000005E-2</v>
      </c>
      <c r="BI645" s="262">
        <v>3.7949999999999998E-2</v>
      </c>
      <c r="BJ645" s="262">
        <v>4.3230000000000005E-2</v>
      </c>
      <c r="BK645" s="262">
        <v>3.7949999999999998E-2</v>
      </c>
      <c r="BL645" s="262">
        <v>3.7949999999999998E-2</v>
      </c>
      <c r="BM645" s="262">
        <v>3.7949999999999998E-2</v>
      </c>
      <c r="BN645" s="262">
        <v>3.5640000000000005E-2</v>
      </c>
      <c r="BO645" s="262">
        <v>3.3000000000000002E-2</v>
      </c>
      <c r="BP645" s="262">
        <v>3.5640000000000005E-2</v>
      </c>
    </row>
    <row r="646" spans="2:68" x14ac:dyDescent="0.25">
      <c r="B646" s="261" t="s">
        <v>1010</v>
      </c>
      <c r="C646" s="261" t="s">
        <v>1013</v>
      </c>
      <c r="D646" s="255">
        <f t="shared" si="57"/>
        <v>3.0188732335610365E-2</v>
      </c>
      <c r="E646" s="260">
        <f t="shared" si="55"/>
        <v>578.92931999999996</v>
      </c>
      <c r="F646" s="255">
        <f t="shared" si="58"/>
        <v>2.7958852590555951E-2</v>
      </c>
      <c r="G646" s="260">
        <f t="shared" si="56"/>
        <v>1447018.8034800005</v>
      </c>
      <c r="H646" s="255">
        <f t="shared" si="59"/>
        <v>0.32437394045851092</v>
      </c>
      <c r="I646" s="260">
        <f t="shared" si="60"/>
        <v>107.97557674383116</v>
      </c>
      <c r="J646" s="262">
        <v>0</v>
      </c>
      <c r="K646" s="262">
        <v>2.2040000000000001E-2</v>
      </c>
      <c r="L646" s="262">
        <v>2.2040000000000001E-2</v>
      </c>
      <c r="M646" s="262">
        <v>2.2330000000000003E-2</v>
      </c>
      <c r="N646" s="262">
        <v>2.2330000000000003E-2</v>
      </c>
      <c r="O646" s="262">
        <v>3.0740000000000003E-2</v>
      </c>
      <c r="P646" s="262">
        <v>2.2330000000000003E-2</v>
      </c>
      <c r="Q646" s="262">
        <v>2.436E-2</v>
      </c>
      <c r="R646" s="262">
        <v>2.0299999999999999E-2</v>
      </c>
      <c r="S646" s="262">
        <v>1.711E-2</v>
      </c>
      <c r="T646" s="262">
        <v>1.7399999999999999E-2</v>
      </c>
      <c r="U646" s="262">
        <v>1.7399999999999999E-2</v>
      </c>
      <c r="V646" s="262">
        <v>1.3340000000000001E-2</v>
      </c>
      <c r="W646" s="262">
        <v>9.2800000000000001E-3</v>
      </c>
      <c r="X646" s="262">
        <v>2.2330000000000003E-2</v>
      </c>
      <c r="Y646" s="262">
        <v>1.044E-2</v>
      </c>
      <c r="Z646" s="262">
        <v>2.6100000000000002E-2</v>
      </c>
      <c r="AA646" s="262">
        <v>4.5530000000000001E-2</v>
      </c>
      <c r="AB646" s="262">
        <v>2.8710000000000003E-2</v>
      </c>
      <c r="AC646" s="262">
        <v>2.8710000000000003E-2</v>
      </c>
      <c r="AD646" s="262">
        <v>1.4790000000000001E-2</v>
      </c>
      <c r="AE646" s="262">
        <v>1.5950000000000002E-2</v>
      </c>
      <c r="AF646" s="262">
        <v>2.2910000000000003E-2</v>
      </c>
      <c r="AG646" s="262">
        <v>2.5520000000000001E-2</v>
      </c>
      <c r="AH646" s="262">
        <v>2.436E-2</v>
      </c>
      <c r="AI646" s="262">
        <v>2.9000000000000001E-2</v>
      </c>
      <c r="AJ646" s="262">
        <v>2.4070000000000001E-2</v>
      </c>
      <c r="AK646" s="262">
        <v>2.9000000000000001E-2</v>
      </c>
      <c r="AL646" s="262">
        <v>2.2040000000000001E-2</v>
      </c>
      <c r="AM646" s="262">
        <v>1.189E-2</v>
      </c>
      <c r="AN646" s="262">
        <v>1.189E-2</v>
      </c>
      <c r="AO646" s="262">
        <v>3.422E-2</v>
      </c>
      <c r="AP646" s="262">
        <v>3.8280000000000002E-2</v>
      </c>
      <c r="AQ646" s="262">
        <v>1.7979999999999999E-2</v>
      </c>
      <c r="AR646" s="262">
        <v>1.7979999999999999E-2</v>
      </c>
      <c r="AS646" s="262">
        <v>1.653E-2</v>
      </c>
      <c r="AT646" s="262">
        <v>3.3930000000000002E-2</v>
      </c>
      <c r="AU646" s="262">
        <v>4.2630000000000001E-2</v>
      </c>
      <c r="AV646" s="262">
        <v>3.3930000000000002E-2</v>
      </c>
      <c r="AW646" s="262">
        <v>3.3930000000000002E-2</v>
      </c>
      <c r="AX646" s="262">
        <v>2.5810000000000003E-2</v>
      </c>
      <c r="AY646" s="262">
        <v>3.2480000000000002E-2</v>
      </c>
      <c r="AZ646" s="262">
        <v>2.9870000000000001E-2</v>
      </c>
      <c r="BA646" s="262">
        <v>5.7710000000000004E-2</v>
      </c>
      <c r="BB646" s="262">
        <v>2.9870000000000001E-2</v>
      </c>
      <c r="BC646" s="262">
        <v>2.9870000000000001E-2</v>
      </c>
      <c r="BD646" s="262">
        <v>2.9870000000000001E-2</v>
      </c>
      <c r="BE646" s="262">
        <v>2.9870000000000001E-2</v>
      </c>
      <c r="BF646" s="262">
        <v>3.5380000000000002E-2</v>
      </c>
      <c r="BG646" s="262">
        <v>4.2050000000000004E-2</v>
      </c>
      <c r="BH646" s="262">
        <v>1.9140000000000001E-2</v>
      </c>
      <c r="BI646" s="262">
        <v>4.292E-2</v>
      </c>
      <c r="BJ646" s="262">
        <v>6.6410000000000011E-2</v>
      </c>
      <c r="BK646" s="262">
        <v>2.146E-2</v>
      </c>
      <c r="BL646" s="262">
        <v>2.726E-2</v>
      </c>
      <c r="BM646" s="262">
        <v>4.0890000000000003E-2</v>
      </c>
      <c r="BN646" s="262">
        <v>3.3349999999999998E-2</v>
      </c>
      <c r="BO646" s="262">
        <v>4.2050000000000004E-2</v>
      </c>
      <c r="BP646" s="262">
        <v>3.6250000000000004E-2</v>
      </c>
    </row>
    <row r="647" spans="2:68" x14ac:dyDescent="0.25">
      <c r="B647" s="261" t="s">
        <v>1014</v>
      </c>
      <c r="C647" s="261" t="s">
        <v>1015</v>
      </c>
      <c r="D647" s="255">
        <f t="shared" si="57"/>
        <v>0.49238375971215514</v>
      </c>
      <c r="E647" s="260">
        <f t="shared" si="55"/>
        <v>9442.4433599999993</v>
      </c>
      <c r="F647" s="255">
        <f t="shared" si="58"/>
        <v>0.50266235688692773</v>
      </c>
      <c r="G647" s="260">
        <f t="shared" si="56"/>
        <v>26015441.079390012</v>
      </c>
      <c r="H647" s="255">
        <f t="shared" si="59"/>
        <v>3.6853551753315804E-2</v>
      </c>
      <c r="I647" s="260">
        <f t="shared" si="60"/>
        <v>97.955168706399732</v>
      </c>
      <c r="J647" s="262">
        <v>0</v>
      </c>
      <c r="K647" s="262">
        <v>0.54670000000000007</v>
      </c>
      <c r="L647" s="262">
        <v>0.54670000000000007</v>
      </c>
      <c r="M647" s="262">
        <v>0.54670000000000007</v>
      </c>
      <c r="N647" s="262">
        <v>0.59143000000000001</v>
      </c>
      <c r="O647" s="262">
        <v>0.57651999999999992</v>
      </c>
      <c r="P647" s="262">
        <v>0.47711999999999999</v>
      </c>
      <c r="Q647" s="262">
        <v>0.58148999999999995</v>
      </c>
      <c r="R647" s="262">
        <v>0.55664000000000002</v>
      </c>
      <c r="S647" s="262">
        <v>0.51688000000000001</v>
      </c>
      <c r="T647" s="262">
        <v>0.51688000000000001</v>
      </c>
      <c r="U647" s="262">
        <v>0.50694000000000006</v>
      </c>
      <c r="V647" s="262">
        <v>0.51688000000000001</v>
      </c>
      <c r="W647" s="262">
        <v>0.55664000000000002</v>
      </c>
      <c r="X647" s="262">
        <v>0.54173000000000004</v>
      </c>
      <c r="Y647" s="262">
        <v>0.51190999999999998</v>
      </c>
      <c r="Z647" s="262">
        <v>0.59143000000000001</v>
      </c>
      <c r="AA647" s="262">
        <v>0.58148999999999995</v>
      </c>
      <c r="AB647" s="262">
        <v>0.56160999999999994</v>
      </c>
      <c r="AC647" s="262">
        <v>0.56160999999999994</v>
      </c>
      <c r="AD647" s="262">
        <v>0.55664000000000002</v>
      </c>
      <c r="AE647" s="262">
        <v>0.50694000000000006</v>
      </c>
      <c r="AF647" s="262">
        <v>0.50694000000000006</v>
      </c>
      <c r="AG647" s="262">
        <v>0.54670000000000007</v>
      </c>
      <c r="AH647" s="262">
        <v>0.46221000000000001</v>
      </c>
      <c r="AI647" s="262">
        <v>0.52682000000000007</v>
      </c>
      <c r="AJ647" s="262">
        <v>0.497</v>
      </c>
      <c r="AK647" s="262">
        <v>0.45227000000000001</v>
      </c>
      <c r="AL647" s="262">
        <v>0.50694000000000006</v>
      </c>
      <c r="AM647" s="262">
        <v>0.41250999999999999</v>
      </c>
      <c r="AN647" s="262">
        <v>0.41250999999999999</v>
      </c>
      <c r="AO647" s="262">
        <v>0.54670000000000007</v>
      </c>
      <c r="AP647" s="262">
        <v>0.55166999999999999</v>
      </c>
      <c r="AQ647" s="262">
        <v>0.56160999999999994</v>
      </c>
      <c r="AR647" s="262">
        <v>0.50694000000000006</v>
      </c>
      <c r="AS647" s="262">
        <v>0.497</v>
      </c>
      <c r="AT647" s="262">
        <v>0.53676000000000001</v>
      </c>
      <c r="AU647" s="262">
        <v>0.49202999999999997</v>
      </c>
      <c r="AV647" s="262">
        <v>0.48705999999999999</v>
      </c>
      <c r="AW647" s="262">
        <v>0.48208999999999996</v>
      </c>
      <c r="AX647" s="262">
        <v>0.45724000000000004</v>
      </c>
      <c r="AY647" s="262">
        <v>0.45724000000000004</v>
      </c>
      <c r="AZ647" s="262">
        <v>0.45724000000000004</v>
      </c>
      <c r="BA647" s="262">
        <v>0.45724000000000004</v>
      </c>
      <c r="BB647" s="262">
        <v>0.28825999999999996</v>
      </c>
      <c r="BC647" s="262">
        <v>0.33299000000000001</v>
      </c>
      <c r="BD647" s="262">
        <v>0.38766</v>
      </c>
      <c r="BE647" s="262">
        <v>0.41250999999999999</v>
      </c>
      <c r="BF647" s="262">
        <v>0.55664000000000002</v>
      </c>
      <c r="BG647" s="262">
        <v>0.50694000000000006</v>
      </c>
      <c r="BH647" s="262">
        <v>0.49202999999999997</v>
      </c>
      <c r="BI647" s="262">
        <v>0.47214999999999996</v>
      </c>
      <c r="BJ647" s="262">
        <v>0.49202999999999997</v>
      </c>
      <c r="BK647" s="262">
        <v>0.55664000000000002</v>
      </c>
      <c r="BL647" s="262">
        <v>0.40753999999999996</v>
      </c>
      <c r="BM647" s="262">
        <v>0.42741999999999997</v>
      </c>
      <c r="BN647" s="262">
        <v>0.44233</v>
      </c>
      <c r="BO647" s="262">
        <v>0.43736000000000003</v>
      </c>
      <c r="BP647" s="262">
        <v>0.40753999999999996</v>
      </c>
    </row>
    <row r="648" spans="2:68" x14ac:dyDescent="0.25">
      <c r="B648" s="261" t="s">
        <v>1014</v>
      </c>
      <c r="C648" s="261" t="s">
        <v>1016</v>
      </c>
      <c r="D648" s="255">
        <f t="shared" si="57"/>
        <v>0.17976763153777961</v>
      </c>
      <c r="E648" s="260">
        <f t="shared" si="55"/>
        <v>3447.4038699999996</v>
      </c>
      <c r="F648" s="255">
        <f t="shared" si="58"/>
        <v>0.16962110455721438</v>
      </c>
      <c r="G648" s="260">
        <f t="shared" si="56"/>
        <v>8778791.1526899971</v>
      </c>
      <c r="H648" s="255">
        <f t="shared" si="59"/>
        <v>0.37616058010519293</v>
      </c>
      <c r="I648" s="260">
        <f t="shared" si="60"/>
        <v>105.98187767203386</v>
      </c>
      <c r="J648" s="262">
        <v>0</v>
      </c>
      <c r="K648" s="262">
        <v>7.0929999999999993E-2</v>
      </c>
      <c r="L648" s="262">
        <v>7.0929999999999993E-2</v>
      </c>
      <c r="M648" s="262">
        <v>0.13494</v>
      </c>
      <c r="N648" s="262">
        <v>0.13494</v>
      </c>
      <c r="O648" s="262">
        <v>0.15742999999999999</v>
      </c>
      <c r="P648" s="262">
        <v>0.12455999999999999</v>
      </c>
      <c r="Q648" s="262">
        <v>0.12974999999999998</v>
      </c>
      <c r="R648" s="262">
        <v>0.10206999999999998</v>
      </c>
      <c r="S648" s="262">
        <v>0.14185999999999999</v>
      </c>
      <c r="T648" s="262">
        <v>0.14185999999999999</v>
      </c>
      <c r="U648" s="262">
        <v>0.15223999999999999</v>
      </c>
      <c r="V648" s="262">
        <v>0.14013</v>
      </c>
      <c r="W648" s="262">
        <v>0.13494</v>
      </c>
      <c r="X648" s="262">
        <v>0.10898999999999999</v>
      </c>
      <c r="Y648" s="262">
        <v>0.12282999999999998</v>
      </c>
      <c r="Z648" s="262">
        <v>0.14013</v>
      </c>
      <c r="AA648" s="262">
        <v>0.17992</v>
      </c>
      <c r="AB648" s="262">
        <v>0.1384</v>
      </c>
      <c r="AC648" s="262">
        <v>0.16434999999999997</v>
      </c>
      <c r="AD648" s="262">
        <v>0.15916</v>
      </c>
      <c r="AE648" s="262">
        <v>0.16954</v>
      </c>
      <c r="AF648" s="262">
        <v>0.16954</v>
      </c>
      <c r="AG648" s="262">
        <v>0.16089000000000001</v>
      </c>
      <c r="AH648" s="262">
        <v>0.16089000000000001</v>
      </c>
      <c r="AI648" s="262">
        <v>0.14531999999999998</v>
      </c>
      <c r="AJ648" s="262">
        <v>0.17818999999999999</v>
      </c>
      <c r="AK648" s="262">
        <v>0.19721999999999998</v>
      </c>
      <c r="AL648" s="262">
        <v>0.19894999999999996</v>
      </c>
      <c r="AM648" s="262">
        <v>0.15742999999999999</v>
      </c>
      <c r="AN648" s="262">
        <v>0.15742999999999999</v>
      </c>
      <c r="AO648" s="262">
        <v>0.16607999999999998</v>
      </c>
      <c r="AP648" s="262">
        <v>0.16261999999999999</v>
      </c>
      <c r="AQ648" s="262">
        <v>0.15050999999999998</v>
      </c>
      <c r="AR648" s="262">
        <v>8.8229999999999989E-2</v>
      </c>
      <c r="AS648" s="262">
        <v>0.21625</v>
      </c>
      <c r="AT648" s="262">
        <v>0.30274999999999996</v>
      </c>
      <c r="AU648" s="262">
        <v>0.17992</v>
      </c>
      <c r="AV648" s="262">
        <v>0.18684000000000001</v>
      </c>
      <c r="AW648" s="262">
        <v>0.18684000000000001</v>
      </c>
      <c r="AX648" s="262">
        <v>0.18511</v>
      </c>
      <c r="AY648" s="262">
        <v>0.19376000000000002</v>
      </c>
      <c r="AZ648" s="262">
        <v>0.17645999999999998</v>
      </c>
      <c r="BA648" s="262">
        <v>0.20586999999999997</v>
      </c>
      <c r="BB648" s="262">
        <v>0.17818999999999999</v>
      </c>
      <c r="BC648" s="262">
        <v>0.17818999999999999</v>
      </c>
      <c r="BD648" s="262">
        <v>0.17818999999999999</v>
      </c>
      <c r="BE648" s="262">
        <v>0.17818999999999999</v>
      </c>
      <c r="BF648" s="262">
        <v>0.17818999999999999</v>
      </c>
      <c r="BG648" s="262">
        <v>0.18511</v>
      </c>
      <c r="BH648" s="262">
        <v>0.19203000000000001</v>
      </c>
      <c r="BI648" s="262">
        <v>0.20413999999999996</v>
      </c>
      <c r="BJ648" s="262">
        <v>0.20413999999999996</v>
      </c>
      <c r="BK648" s="262">
        <v>0.19203000000000001</v>
      </c>
      <c r="BL648" s="262">
        <v>0.19894999999999996</v>
      </c>
      <c r="BM648" s="262">
        <v>0.22836000000000001</v>
      </c>
      <c r="BN648" s="262">
        <v>0.24219999999999997</v>
      </c>
      <c r="BO648" s="262">
        <v>0.23182</v>
      </c>
      <c r="BP648" s="262">
        <v>0.23182</v>
      </c>
    </row>
    <row r="649" spans="2:68" x14ac:dyDescent="0.25">
      <c r="B649" s="261" t="s">
        <v>1014</v>
      </c>
      <c r="C649" s="261" t="s">
        <v>1017</v>
      </c>
      <c r="D649" s="255">
        <f t="shared" si="57"/>
        <v>8.2430930802523866E-2</v>
      </c>
      <c r="E649" s="260">
        <f t="shared" si="55"/>
        <v>1580.7779600000001</v>
      </c>
      <c r="F649" s="255">
        <f t="shared" si="58"/>
        <v>8.2589795416894485E-2</v>
      </c>
      <c r="G649" s="260">
        <f t="shared" si="56"/>
        <v>4274459.6387399994</v>
      </c>
      <c r="H649" s="255">
        <f t="shared" si="59"/>
        <v>0.126585951602914</v>
      </c>
      <c r="I649" s="260">
        <f t="shared" si="60"/>
        <v>99.807646194582873</v>
      </c>
      <c r="J649" s="262">
        <v>0</v>
      </c>
      <c r="K649" s="262">
        <v>5.8220000000000001E-2</v>
      </c>
      <c r="L649" s="262">
        <v>5.9860000000000003E-2</v>
      </c>
      <c r="M649" s="262">
        <v>9.3479999999999994E-2</v>
      </c>
      <c r="N649" s="262">
        <v>7.5440000000000007E-2</v>
      </c>
      <c r="O649" s="262">
        <v>8.8560000000000014E-2</v>
      </c>
      <c r="P649" s="262">
        <v>0.11972000000000001</v>
      </c>
      <c r="Q649" s="262">
        <v>0.11890000000000001</v>
      </c>
      <c r="R649" s="262">
        <v>9.3479999999999994E-2</v>
      </c>
      <c r="S649" s="262">
        <v>0.10988000000000001</v>
      </c>
      <c r="T649" s="262">
        <v>6.232E-2</v>
      </c>
      <c r="U649" s="262">
        <v>6.1499999999999999E-2</v>
      </c>
      <c r="V649" s="262">
        <v>5.6579999999999998E-2</v>
      </c>
      <c r="W649" s="262">
        <v>8.8560000000000014E-2</v>
      </c>
      <c r="X649" s="262">
        <v>0.10168000000000001</v>
      </c>
      <c r="Y649" s="262">
        <v>5.4120000000000001E-2</v>
      </c>
      <c r="Z649" s="262">
        <v>9.0200000000000016E-2</v>
      </c>
      <c r="AA649" s="262">
        <v>9.1840000000000019E-2</v>
      </c>
      <c r="AB649" s="262">
        <v>8.2820000000000005E-2</v>
      </c>
      <c r="AC649" s="262">
        <v>6.9699999999999998E-2</v>
      </c>
      <c r="AD649" s="262">
        <v>8.1180000000000002E-2</v>
      </c>
      <c r="AE649" s="262">
        <v>9.5119999999999996E-2</v>
      </c>
      <c r="AF649" s="262">
        <v>7.3800000000000004E-2</v>
      </c>
      <c r="AG649" s="262">
        <v>0.10332000000000001</v>
      </c>
      <c r="AH649" s="262">
        <v>0.11070000000000001</v>
      </c>
      <c r="AI649" s="262">
        <v>8.7740000000000012E-2</v>
      </c>
      <c r="AJ649" s="262">
        <v>7.954E-2</v>
      </c>
      <c r="AK649" s="262">
        <v>7.954E-2</v>
      </c>
      <c r="AL649" s="262">
        <v>7.7079999999999996E-2</v>
      </c>
      <c r="AM649" s="262">
        <v>5.9860000000000003E-2</v>
      </c>
      <c r="AN649" s="262">
        <v>5.9860000000000003E-2</v>
      </c>
      <c r="AO649" s="262">
        <v>8.0360000000000001E-2</v>
      </c>
      <c r="AP649" s="262">
        <v>7.7899999999999997E-2</v>
      </c>
      <c r="AQ649" s="262">
        <v>8.1180000000000002E-2</v>
      </c>
      <c r="AR649" s="262">
        <v>6.3960000000000003E-2</v>
      </c>
      <c r="AS649" s="262">
        <v>8.1180000000000002E-2</v>
      </c>
      <c r="AT649" s="262">
        <v>9.8400000000000001E-2</v>
      </c>
      <c r="AU649" s="262">
        <v>8.610000000000001E-2</v>
      </c>
      <c r="AV649" s="262">
        <v>8.610000000000001E-2</v>
      </c>
      <c r="AW649" s="262">
        <v>9.758E-2</v>
      </c>
      <c r="AX649" s="262">
        <v>6.232E-2</v>
      </c>
      <c r="AY649" s="262">
        <v>9.0200000000000016E-2</v>
      </c>
      <c r="AZ649" s="262">
        <v>8.1180000000000002E-2</v>
      </c>
      <c r="BA649" s="262">
        <v>8.1180000000000002E-2</v>
      </c>
      <c r="BB649" s="262">
        <v>6.7239999999999994E-2</v>
      </c>
      <c r="BC649" s="262">
        <v>7.2980000000000003E-2</v>
      </c>
      <c r="BD649" s="262">
        <v>6.232E-2</v>
      </c>
      <c r="BE649" s="262">
        <v>6.7239999999999994E-2</v>
      </c>
      <c r="BF649" s="262">
        <v>8.5280000000000009E-2</v>
      </c>
      <c r="BG649" s="262">
        <v>8.5280000000000009E-2</v>
      </c>
      <c r="BH649" s="262">
        <v>8.5280000000000009E-2</v>
      </c>
      <c r="BI649" s="262">
        <v>8.3640000000000006E-2</v>
      </c>
      <c r="BJ649" s="262">
        <v>9.0200000000000016E-2</v>
      </c>
      <c r="BK649" s="262">
        <v>9.3479999999999994E-2</v>
      </c>
      <c r="BL649" s="262">
        <v>8.3640000000000006E-2</v>
      </c>
      <c r="BM649" s="262">
        <v>8.1180000000000002E-2</v>
      </c>
      <c r="BN649" s="262">
        <v>8.3640000000000006E-2</v>
      </c>
      <c r="BO649" s="262">
        <v>8.6920000000000011E-2</v>
      </c>
      <c r="BP649" s="262">
        <v>6.7239999999999994E-2</v>
      </c>
    </row>
    <row r="650" spans="2:68" x14ac:dyDescent="0.25">
      <c r="B650" s="261" t="s">
        <v>1014</v>
      </c>
      <c r="C650" s="261" t="s">
        <v>1018</v>
      </c>
      <c r="D650" s="255">
        <f t="shared" si="57"/>
        <v>9.1249444647233641E-2</v>
      </c>
      <c r="E650" s="260">
        <f t="shared" si="55"/>
        <v>1749.8905999999995</v>
      </c>
      <c r="F650" s="255">
        <f t="shared" si="58"/>
        <v>9.9103348916149664E-2</v>
      </c>
      <c r="G650" s="260">
        <f t="shared" si="56"/>
        <v>5129123.5541600008</v>
      </c>
      <c r="H650" s="255">
        <f t="shared" si="59"/>
        <v>-0.19859697490199588</v>
      </c>
      <c r="I650" s="260">
        <f t="shared" si="60"/>
        <v>92.075036459604277</v>
      </c>
      <c r="J650" s="262">
        <v>0</v>
      </c>
      <c r="K650" s="262">
        <v>9.015999999999999E-2</v>
      </c>
      <c r="L650" s="262">
        <v>0.26311999999999997</v>
      </c>
      <c r="M650" s="262">
        <v>0.16192000000000001</v>
      </c>
      <c r="N650" s="262">
        <v>0.16284000000000001</v>
      </c>
      <c r="O650" s="262">
        <v>0.14536000000000002</v>
      </c>
      <c r="P650" s="262">
        <v>0.16375999999999999</v>
      </c>
      <c r="Q650" s="262">
        <v>0.23091999999999999</v>
      </c>
      <c r="R650" s="262">
        <v>0.17020000000000002</v>
      </c>
      <c r="S650" s="262">
        <v>0.16284000000000001</v>
      </c>
      <c r="T650" s="262">
        <v>0.11408</v>
      </c>
      <c r="U650" s="262">
        <v>7.5439999999999993E-2</v>
      </c>
      <c r="V650" s="262">
        <v>0.11684</v>
      </c>
      <c r="W650" s="262">
        <v>0.26219999999999999</v>
      </c>
      <c r="X650" s="262">
        <v>0.18675999999999998</v>
      </c>
      <c r="Y650" s="262">
        <v>0.29808000000000001</v>
      </c>
      <c r="Z650" s="262">
        <v>0.20056000000000002</v>
      </c>
      <c r="AA650" s="262">
        <v>0.18123999999999998</v>
      </c>
      <c r="AB650" s="262">
        <v>0.15364</v>
      </c>
      <c r="AC650" s="262">
        <v>0.11684</v>
      </c>
      <c r="AD650" s="262">
        <v>0.10120000000000001</v>
      </c>
      <c r="AE650" s="262">
        <v>8.5559999999999997E-2</v>
      </c>
      <c r="AF650" s="262">
        <v>5.8880000000000002E-2</v>
      </c>
      <c r="AG650" s="262">
        <v>0.10763999999999999</v>
      </c>
      <c r="AH650" s="262">
        <v>0.10763999999999999</v>
      </c>
      <c r="AI650" s="262">
        <v>0.10763999999999999</v>
      </c>
      <c r="AJ650" s="262">
        <v>6.9000000000000006E-2</v>
      </c>
      <c r="AK650" s="262">
        <v>9.5680000000000001E-2</v>
      </c>
      <c r="AL650" s="262">
        <v>9.5680000000000001E-2</v>
      </c>
      <c r="AM650" s="262">
        <v>8.0960000000000004E-2</v>
      </c>
      <c r="AN650" s="262">
        <v>8.1879999999999994E-2</v>
      </c>
      <c r="AO650" s="262">
        <v>9.3840000000000007E-2</v>
      </c>
      <c r="AP650" s="262">
        <v>8.6479999999999987E-2</v>
      </c>
      <c r="AQ650" s="262">
        <v>0.12695999999999999</v>
      </c>
      <c r="AR650" s="262">
        <v>8.004E-2</v>
      </c>
      <c r="AS650" s="262">
        <v>9.4759999999999997E-2</v>
      </c>
      <c r="AT650" s="262">
        <v>0.11316</v>
      </c>
      <c r="AU650" s="262">
        <v>5.0600000000000006E-2</v>
      </c>
      <c r="AV650" s="262">
        <v>5.0600000000000006E-2</v>
      </c>
      <c r="AW650" s="262">
        <v>5.0600000000000006E-2</v>
      </c>
      <c r="AX650" s="262">
        <v>4.4159999999999998E-2</v>
      </c>
      <c r="AY650" s="262">
        <v>7.1760000000000004E-2</v>
      </c>
      <c r="AZ650" s="262">
        <v>3.2199999999999999E-2</v>
      </c>
      <c r="BA650" s="262">
        <v>3.2199999999999999E-2</v>
      </c>
      <c r="BB650" s="262">
        <v>3.7719999999999997E-2</v>
      </c>
      <c r="BC650" s="262">
        <v>4.0480000000000002E-2</v>
      </c>
      <c r="BD650" s="262">
        <v>2.6679999999999999E-2</v>
      </c>
      <c r="BE650" s="262">
        <v>3.7719999999999997E-2</v>
      </c>
      <c r="BF650" s="262">
        <v>3.9559999999999998E-2</v>
      </c>
      <c r="BG650" s="262">
        <v>8.1879999999999994E-2</v>
      </c>
      <c r="BH650" s="262">
        <v>3.2199999999999999E-2</v>
      </c>
      <c r="BI650" s="262">
        <v>4.6920000000000003E-2</v>
      </c>
      <c r="BJ650" s="262">
        <v>0.13708000000000001</v>
      </c>
      <c r="BK650" s="262">
        <v>0.11776</v>
      </c>
      <c r="BL650" s="262">
        <v>9.9360000000000004E-2</v>
      </c>
      <c r="BM650" s="262">
        <v>3.7719999999999997E-2</v>
      </c>
      <c r="BN650" s="262">
        <v>3.5880000000000002E-2</v>
      </c>
      <c r="BO650" s="262">
        <v>3.4959999999999998E-2</v>
      </c>
      <c r="BP650" s="262">
        <v>3.5880000000000002E-2</v>
      </c>
    </row>
    <row r="651" spans="2:68" x14ac:dyDescent="0.25">
      <c r="B651" s="261" t="s">
        <v>1014</v>
      </c>
      <c r="C651" s="261" t="s">
        <v>1019</v>
      </c>
      <c r="D651" s="255">
        <f t="shared" si="57"/>
        <v>9.4312052458674467E-2</v>
      </c>
      <c r="E651" s="260">
        <f t="shared" si="55"/>
        <v>1808.6222300000002</v>
      </c>
      <c r="F651" s="255">
        <f t="shared" si="58"/>
        <v>0.10160648584937192</v>
      </c>
      <c r="G651" s="260">
        <f t="shared" si="56"/>
        <v>5258674.1570799984</v>
      </c>
      <c r="H651" s="255">
        <f t="shared" si="59"/>
        <v>-0.15456862494796145</v>
      </c>
      <c r="I651" s="260">
        <f t="shared" si="60"/>
        <v>92.820897869146663</v>
      </c>
      <c r="J651" s="262">
        <v>0</v>
      </c>
      <c r="K651" s="262">
        <v>7.7600000000000002E-2</v>
      </c>
      <c r="L651" s="262">
        <v>0.17557</v>
      </c>
      <c r="M651" s="262">
        <v>0.14550000000000002</v>
      </c>
      <c r="N651" s="262">
        <v>0.14452999999999999</v>
      </c>
      <c r="O651" s="262">
        <v>0.12125</v>
      </c>
      <c r="P651" s="262">
        <v>0.20660999999999999</v>
      </c>
      <c r="Q651" s="262">
        <v>0.15908</v>
      </c>
      <c r="R651" s="262">
        <v>0.14550000000000002</v>
      </c>
      <c r="S651" s="262">
        <v>0.18526999999999999</v>
      </c>
      <c r="T651" s="262">
        <v>0.13677</v>
      </c>
      <c r="U651" s="262">
        <v>9.0210000000000012E-2</v>
      </c>
      <c r="V651" s="262">
        <v>0.1164</v>
      </c>
      <c r="W651" s="262">
        <v>0.22407000000000002</v>
      </c>
      <c r="X651" s="262">
        <v>0.14065</v>
      </c>
      <c r="Y651" s="262">
        <v>0.15714</v>
      </c>
      <c r="Z651" s="262">
        <v>0.15714</v>
      </c>
      <c r="AA651" s="262">
        <v>0.14162</v>
      </c>
      <c r="AB651" s="262">
        <v>0.11931</v>
      </c>
      <c r="AC651" s="262">
        <v>0.13192000000000001</v>
      </c>
      <c r="AD651" s="262">
        <v>0.10670000000000002</v>
      </c>
      <c r="AE651" s="262">
        <v>0.10379000000000001</v>
      </c>
      <c r="AF651" s="262">
        <v>9.7970000000000002E-2</v>
      </c>
      <c r="AG651" s="262">
        <v>0.10961</v>
      </c>
      <c r="AH651" s="262">
        <v>9.894E-2</v>
      </c>
      <c r="AI651" s="262">
        <v>9.894E-2</v>
      </c>
      <c r="AJ651" s="262">
        <v>9.894E-2</v>
      </c>
      <c r="AK651" s="262">
        <v>9.894E-2</v>
      </c>
      <c r="AL651" s="262">
        <v>9.894E-2</v>
      </c>
      <c r="AM651" s="262">
        <v>9.894E-2</v>
      </c>
      <c r="AN651" s="262">
        <v>7.0809999999999998E-2</v>
      </c>
      <c r="AO651" s="262">
        <v>9.894E-2</v>
      </c>
      <c r="AP651" s="262">
        <v>9.894E-2</v>
      </c>
      <c r="AQ651" s="262">
        <v>7.6630000000000004E-2</v>
      </c>
      <c r="AR651" s="262">
        <v>8.5360000000000005E-2</v>
      </c>
      <c r="AS651" s="262">
        <v>0.10282000000000001</v>
      </c>
      <c r="AT651" s="262">
        <v>8.8270000000000001E-2</v>
      </c>
      <c r="AU651" s="262">
        <v>7.4690000000000006E-2</v>
      </c>
      <c r="AV651" s="262">
        <v>7.4690000000000006E-2</v>
      </c>
      <c r="AW651" s="262">
        <v>7.4690000000000006E-2</v>
      </c>
      <c r="AX651" s="262">
        <v>6.3050000000000009E-2</v>
      </c>
      <c r="AY651" s="262">
        <v>6.2080000000000003E-2</v>
      </c>
      <c r="AZ651" s="262">
        <v>6.0139999999999999E-2</v>
      </c>
      <c r="BA651" s="262">
        <v>6.3050000000000009E-2</v>
      </c>
      <c r="BB651" s="262">
        <v>5.4320000000000007E-2</v>
      </c>
      <c r="BC651" s="262">
        <v>8.0509999999999998E-2</v>
      </c>
      <c r="BD651" s="262">
        <v>5.7229999999999996E-2</v>
      </c>
      <c r="BE651" s="262">
        <v>6.0139999999999999E-2</v>
      </c>
      <c r="BF651" s="262">
        <v>6.1110000000000005E-2</v>
      </c>
      <c r="BG651" s="262">
        <v>6.4020000000000007E-2</v>
      </c>
      <c r="BH651" s="262">
        <v>4.7530000000000003E-2</v>
      </c>
      <c r="BI651" s="262">
        <v>5.1410000000000004E-2</v>
      </c>
      <c r="BJ651" s="262">
        <v>7.8570000000000001E-2</v>
      </c>
      <c r="BK651" s="262">
        <v>0.12610000000000002</v>
      </c>
      <c r="BL651" s="262">
        <v>6.9839999999999999E-2</v>
      </c>
      <c r="BM651" s="262">
        <v>6.9839999999999999E-2</v>
      </c>
      <c r="BN651" s="262">
        <v>5.7229999999999996E-2</v>
      </c>
      <c r="BO651" s="262">
        <v>6.3050000000000009E-2</v>
      </c>
      <c r="BP651" s="262">
        <v>6.4990000000000006E-2</v>
      </c>
    </row>
    <row r="652" spans="2:68" x14ac:dyDescent="0.25">
      <c r="B652" s="261" t="s">
        <v>1014</v>
      </c>
      <c r="C652" s="261" t="s">
        <v>1020</v>
      </c>
      <c r="D652" s="255">
        <f t="shared" si="57"/>
        <v>3.1069542681337027E-2</v>
      </c>
      <c r="E652" s="260">
        <f t="shared" si="55"/>
        <v>595.82062000000019</v>
      </c>
      <c r="F652" s="255">
        <f t="shared" si="58"/>
        <v>3.1048492559795807E-2</v>
      </c>
      <c r="G652" s="260">
        <f t="shared" si="56"/>
        <v>1606924.0469799999</v>
      </c>
      <c r="H652" s="255">
        <f t="shared" si="59"/>
        <v>3.5601491995211842E-2</v>
      </c>
      <c r="I652" s="260">
        <f t="shared" si="60"/>
        <v>100.06779756376474</v>
      </c>
      <c r="J652" s="262">
        <v>0</v>
      </c>
      <c r="K652" s="262">
        <v>3.1E-2</v>
      </c>
      <c r="L652" s="262">
        <v>3.1E-2</v>
      </c>
      <c r="M652" s="262">
        <v>2.852E-2</v>
      </c>
      <c r="N652" s="262">
        <v>3.1E-2</v>
      </c>
      <c r="O652" s="262">
        <v>3.1E-2</v>
      </c>
      <c r="P652" s="262">
        <v>3.7819999999999999E-2</v>
      </c>
      <c r="Q652" s="262">
        <v>2.6349999999999998E-2</v>
      </c>
      <c r="R652" s="262">
        <v>3.1E-2</v>
      </c>
      <c r="S652" s="262">
        <v>3.5959999999999999E-2</v>
      </c>
      <c r="T652" s="262">
        <v>3.1E-2</v>
      </c>
      <c r="U652" s="262">
        <v>3.1E-2</v>
      </c>
      <c r="V652" s="262">
        <v>1.7669999999999998E-2</v>
      </c>
      <c r="W652" s="262">
        <v>3.3480000000000003E-2</v>
      </c>
      <c r="X652" s="262">
        <v>7.8740000000000004E-2</v>
      </c>
      <c r="Y652" s="262">
        <v>7.5950000000000004E-2</v>
      </c>
      <c r="Z652" s="262">
        <v>4.8980000000000003E-2</v>
      </c>
      <c r="AA652" s="262">
        <v>4.5569999999999999E-2</v>
      </c>
      <c r="AB652" s="262">
        <v>4.5569999999999999E-2</v>
      </c>
      <c r="AC652" s="262">
        <v>3.1309999999999998E-2</v>
      </c>
      <c r="AD652" s="262">
        <v>2.9759999999999998E-2</v>
      </c>
      <c r="AE652" s="262">
        <v>2.5419999999999998E-2</v>
      </c>
      <c r="AF652" s="262">
        <v>3.0380000000000001E-2</v>
      </c>
      <c r="AG652" s="262">
        <v>3.3480000000000003E-2</v>
      </c>
      <c r="AH652" s="262">
        <v>2.0460000000000002E-2</v>
      </c>
      <c r="AI652" s="262">
        <v>4.4329999999999994E-2</v>
      </c>
      <c r="AJ652" s="262">
        <v>3.1E-2</v>
      </c>
      <c r="AK652" s="262">
        <v>2.7279999999999999E-2</v>
      </c>
      <c r="AL652" s="262">
        <v>3.1E-2</v>
      </c>
      <c r="AM652" s="262">
        <v>3.1E-2</v>
      </c>
      <c r="AN652" s="262">
        <v>1.7050000000000003E-2</v>
      </c>
      <c r="AO652" s="262">
        <v>3.1E-2</v>
      </c>
      <c r="AP652" s="262">
        <v>3.1E-2</v>
      </c>
      <c r="AQ652" s="262">
        <v>3.1309999999999998E-2</v>
      </c>
      <c r="AR652" s="262">
        <v>2.9759999999999998E-2</v>
      </c>
      <c r="AS652" s="262">
        <v>5.4870000000000002E-2</v>
      </c>
      <c r="AT652" s="262">
        <v>2.1699999999999997E-2</v>
      </c>
      <c r="AU652" s="262">
        <v>3.0380000000000001E-2</v>
      </c>
      <c r="AV652" s="262">
        <v>3.2239999999999998E-2</v>
      </c>
      <c r="AW652" s="262">
        <v>7.7499999999999999E-3</v>
      </c>
      <c r="AX652" s="262">
        <v>3.1E-2</v>
      </c>
      <c r="AY652" s="262">
        <v>4.2779999999999999E-2</v>
      </c>
      <c r="AZ652" s="262">
        <v>2.1080000000000002E-2</v>
      </c>
      <c r="BA652" s="262">
        <v>2.6349999999999998E-2</v>
      </c>
      <c r="BB652" s="262">
        <v>1.736E-2</v>
      </c>
      <c r="BC652" s="262">
        <v>2.077E-2</v>
      </c>
      <c r="BD652" s="262">
        <v>2.077E-2</v>
      </c>
      <c r="BE652" s="262">
        <v>1.9529999999999999E-2</v>
      </c>
      <c r="BF652" s="262">
        <v>2.8210000000000002E-2</v>
      </c>
      <c r="BG652" s="262">
        <v>2.8210000000000002E-2</v>
      </c>
      <c r="BH652" s="262">
        <v>2.8210000000000002E-2</v>
      </c>
      <c r="BI652" s="262">
        <v>3.007E-2</v>
      </c>
      <c r="BJ652" s="262">
        <v>4.6190000000000002E-2</v>
      </c>
      <c r="BK652" s="262">
        <v>3.193E-2</v>
      </c>
      <c r="BL652" s="262">
        <v>2.8210000000000002E-2</v>
      </c>
      <c r="BM652" s="262">
        <v>1.6119999999999999E-2</v>
      </c>
      <c r="BN652" s="262">
        <v>1.984E-2</v>
      </c>
      <c r="BO652" s="262">
        <v>1.984E-2</v>
      </c>
      <c r="BP652" s="262">
        <v>1.984E-2</v>
      </c>
    </row>
    <row r="653" spans="2:68" x14ac:dyDescent="0.25">
      <c r="B653" s="261" t="s">
        <v>1014</v>
      </c>
      <c r="C653" s="261" t="s">
        <v>1021</v>
      </c>
      <c r="D653" s="255">
        <f t="shared" si="57"/>
        <v>4.3533407728007498E-2</v>
      </c>
      <c r="E653" s="260">
        <f t="shared" si="55"/>
        <v>834.84015999999974</v>
      </c>
      <c r="F653" s="255">
        <f t="shared" si="58"/>
        <v>4.3481094272470627E-2</v>
      </c>
      <c r="G653" s="260">
        <f t="shared" si="56"/>
        <v>2250377.0783999991</v>
      </c>
      <c r="H653" s="255">
        <f t="shared" si="59"/>
        <v>0.13899289539358756</v>
      </c>
      <c r="I653" s="260">
        <f t="shared" si="60"/>
        <v>100.12031310713813</v>
      </c>
      <c r="J653" s="262">
        <v>0</v>
      </c>
      <c r="K653" s="262">
        <v>2.2880000000000001E-2</v>
      </c>
      <c r="L653" s="262">
        <v>2.2880000000000001E-2</v>
      </c>
      <c r="M653" s="262">
        <v>4.8840000000000001E-2</v>
      </c>
      <c r="N653" s="262">
        <v>2.8159999999999998E-2</v>
      </c>
      <c r="O653" s="262">
        <v>5.3679999999999999E-2</v>
      </c>
      <c r="P653" s="262">
        <v>3.168E-2</v>
      </c>
      <c r="Q653" s="262">
        <v>4.1359999999999994E-2</v>
      </c>
      <c r="R653" s="262">
        <v>4.1359999999999994E-2</v>
      </c>
      <c r="S653" s="262">
        <v>3.9599999999999996E-2</v>
      </c>
      <c r="T653" s="262">
        <v>4.0039999999999999E-2</v>
      </c>
      <c r="U653" s="262">
        <v>4.0039999999999999E-2</v>
      </c>
      <c r="V653" s="262">
        <v>3.4319999999999996E-2</v>
      </c>
      <c r="W653" s="262">
        <v>4.8840000000000001E-2</v>
      </c>
      <c r="X653" s="262">
        <v>5.1039999999999995E-2</v>
      </c>
      <c r="Y653" s="262">
        <v>4.8840000000000001E-2</v>
      </c>
      <c r="Z653" s="262">
        <v>4.8840000000000001E-2</v>
      </c>
      <c r="AA653" s="262">
        <v>7.2599999999999998E-2</v>
      </c>
      <c r="AB653" s="262">
        <v>4.6640000000000001E-2</v>
      </c>
      <c r="AC653" s="262">
        <v>4.7079999999999997E-2</v>
      </c>
      <c r="AD653" s="262">
        <v>3.2119999999999996E-2</v>
      </c>
      <c r="AE653" s="262">
        <v>4.7960000000000003E-2</v>
      </c>
      <c r="AF653" s="262">
        <v>3.696E-2</v>
      </c>
      <c r="AG653" s="262">
        <v>7.3039999999999994E-2</v>
      </c>
      <c r="AH653" s="262">
        <v>6.2039999999999991E-2</v>
      </c>
      <c r="AI653" s="262">
        <v>5.4119999999999994E-2</v>
      </c>
      <c r="AJ653" s="262">
        <v>4.3119999999999999E-2</v>
      </c>
      <c r="AK653" s="262">
        <v>2.6399999999999996E-2</v>
      </c>
      <c r="AL653" s="262">
        <v>4.9719999999999993E-2</v>
      </c>
      <c r="AM653" s="262">
        <v>1.452E-2</v>
      </c>
      <c r="AN653" s="262">
        <v>1.584E-2</v>
      </c>
      <c r="AO653" s="262">
        <v>4.1359999999999994E-2</v>
      </c>
      <c r="AP653" s="262">
        <v>5.5439999999999996E-2</v>
      </c>
      <c r="AQ653" s="262">
        <v>4.9280000000000004E-2</v>
      </c>
      <c r="AR653" s="262">
        <v>4.6199999999999998E-2</v>
      </c>
      <c r="AS653" s="262">
        <v>5.9400000000000001E-2</v>
      </c>
      <c r="AT653" s="262">
        <v>4.3119999999999999E-2</v>
      </c>
      <c r="AU653" s="262">
        <v>4.3119999999999999E-2</v>
      </c>
      <c r="AV653" s="262">
        <v>3.696E-2</v>
      </c>
      <c r="AW653" s="262">
        <v>4.3119999999999999E-2</v>
      </c>
      <c r="AX653" s="262">
        <v>4.0039999999999999E-2</v>
      </c>
      <c r="AY653" s="262">
        <v>3.8719999999999997E-2</v>
      </c>
      <c r="AZ653" s="262">
        <v>4.3999999999999997E-2</v>
      </c>
      <c r="BA653" s="262">
        <v>2.5959999999999997E-2</v>
      </c>
      <c r="BB653" s="262">
        <v>3.916E-2</v>
      </c>
      <c r="BC653" s="262">
        <v>3.0359999999999995E-2</v>
      </c>
      <c r="BD653" s="262">
        <v>4.6199999999999998E-2</v>
      </c>
      <c r="BE653" s="262">
        <v>4.3119999999999999E-2</v>
      </c>
      <c r="BF653" s="262">
        <v>4.3119999999999999E-2</v>
      </c>
      <c r="BG653" s="262">
        <v>3.916E-2</v>
      </c>
      <c r="BH653" s="262">
        <v>4.3119999999999999E-2</v>
      </c>
      <c r="BI653" s="262">
        <v>4.3119999999999999E-2</v>
      </c>
      <c r="BJ653" s="262">
        <v>5.6759999999999998E-2</v>
      </c>
      <c r="BK653" s="262">
        <v>3.6519999999999997E-2</v>
      </c>
      <c r="BL653" s="262">
        <v>4.3119999999999999E-2</v>
      </c>
      <c r="BM653" s="262">
        <v>4.3119999999999999E-2</v>
      </c>
      <c r="BN653" s="262">
        <v>4.5760000000000002E-2</v>
      </c>
      <c r="BO653" s="262">
        <v>5.2799999999999993E-2</v>
      </c>
      <c r="BP653" s="262">
        <v>4.5760000000000002E-2</v>
      </c>
    </row>
    <row r="654" spans="2:68" x14ac:dyDescent="0.25">
      <c r="B654" s="261" t="s">
        <v>1014</v>
      </c>
      <c r="C654" s="261" t="s">
        <v>1022</v>
      </c>
      <c r="D654" s="255">
        <f t="shared" si="57"/>
        <v>9.3551806851958075E-3</v>
      </c>
      <c r="E654" s="260">
        <f t="shared" si="55"/>
        <v>179.40430000000001</v>
      </c>
      <c r="F654" s="255">
        <f t="shared" si="58"/>
        <v>1.004754945870278E-2</v>
      </c>
      <c r="G654" s="260">
        <f t="shared" si="56"/>
        <v>520013.93650000001</v>
      </c>
      <c r="H654" s="255">
        <f t="shared" si="59"/>
        <v>-0.20858879809027658</v>
      </c>
      <c r="I654" s="260">
        <f t="shared" si="60"/>
        <v>93.109078224966879</v>
      </c>
      <c r="J654" s="262">
        <v>0</v>
      </c>
      <c r="K654" s="262">
        <v>1.3000000000000001E-2</v>
      </c>
      <c r="L654" s="262">
        <v>1.43E-2</v>
      </c>
      <c r="M654" s="262">
        <v>1.34E-2</v>
      </c>
      <c r="N654" s="262">
        <v>4.1999999999999997E-3</v>
      </c>
      <c r="O654" s="262">
        <v>1.2500000000000001E-2</v>
      </c>
      <c r="P654" s="262">
        <v>1.8800000000000001E-2</v>
      </c>
      <c r="Q654" s="262">
        <v>1.2500000000000001E-2</v>
      </c>
      <c r="R654" s="262">
        <v>1.5800000000000002E-2</v>
      </c>
      <c r="S654" s="262">
        <v>9.9000000000000008E-3</v>
      </c>
      <c r="T654" s="262">
        <v>5.1000000000000004E-3</v>
      </c>
      <c r="U654" s="262">
        <v>2.7000000000000001E-3</v>
      </c>
      <c r="V654" s="262">
        <v>6.6000000000000008E-3</v>
      </c>
      <c r="W654" s="262">
        <v>2.0800000000000003E-2</v>
      </c>
      <c r="X654" s="262">
        <v>2.4700000000000003E-2</v>
      </c>
      <c r="Y654" s="262">
        <v>2.0800000000000003E-2</v>
      </c>
      <c r="Z654" s="262">
        <v>2.0800000000000003E-2</v>
      </c>
      <c r="AA654" s="262">
        <v>1.7000000000000001E-2</v>
      </c>
      <c r="AB654" s="262">
        <v>1.2800000000000001E-2</v>
      </c>
      <c r="AC654" s="262">
        <v>3.15E-2</v>
      </c>
      <c r="AD654" s="262">
        <v>7.4999999999999997E-3</v>
      </c>
      <c r="AE654" s="262">
        <v>7.4999999999999997E-3</v>
      </c>
      <c r="AF654" s="262">
        <v>7.4999999999999997E-3</v>
      </c>
      <c r="AG654" s="262">
        <v>1.2E-2</v>
      </c>
      <c r="AH654" s="262">
        <v>5.21E-2</v>
      </c>
      <c r="AI654" s="262">
        <v>1.34E-2</v>
      </c>
      <c r="AJ654" s="262">
        <v>6.6000000000000008E-3</v>
      </c>
      <c r="AK654" s="262">
        <v>7.4000000000000003E-3</v>
      </c>
      <c r="AL654" s="262">
        <v>7.4000000000000003E-3</v>
      </c>
      <c r="AM654" s="262">
        <v>6.0000000000000001E-3</v>
      </c>
      <c r="AN654" s="262">
        <v>6.0000000000000001E-3</v>
      </c>
      <c r="AO654" s="262">
        <v>1.3000000000000001E-2</v>
      </c>
      <c r="AP654" s="262">
        <v>0.01</v>
      </c>
      <c r="AQ654" s="262">
        <v>9.0000000000000011E-3</v>
      </c>
      <c r="AR654" s="262">
        <v>1.23E-2</v>
      </c>
      <c r="AS654" s="262">
        <v>9.0000000000000011E-3</v>
      </c>
      <c r="AT654" s="262">
        <v>5.0000000000000001E-3</v>
      </c>
      <c r="AU654" s="262">
        <v>7.0999999999999995E-3</v>
      </c>
      <c r="AV654" s="262">
        <v>7.0999999999999995E-3</v>
      </c>
      <c r="AW654" s="262">
        <v>1.8200000000000001E-2</v>
      </c>
      <c r="AX654" s="262">
        <v>2.8999999999999998E-3</v>
      </c>
      <c r="AY654" s="262">
        <v>3.3000000000000004E-3</v>
      </c>
      <c r="AZ654" s="262">
        <v>3.9000000000000003E-3</v>
      </c>
      <c r="BA654" s="262">
        <v>3.9000000000000003E-3</v>
      </c>
      <c r="BB654" s="262">
        <v>3.7000000000000002E-3</v>
      </c>
      <c r="BC654" s="262">
        <v>3.9000000000000003E-3</v>
      </c>
      <c r="BD654" s="262">
        <v>3.9000000000000003E-3</v>
      </c>
      <c r="BE654" s="262">
        <v>3.9000000000000003E-3</v>
      </c>
      <c r="BF654" s="262">
        <v>6.8000000000000005E-3</v>
      </c>
      <c r="BG654" s="262">
        <v>8.3000000000000001E-3</v>
      </c>
      <c r="BH654" s="262">
        <v>4.1999999999999997E-3</v>
      </c>
      <c r="BI654" s="262">
        <v>3.4000000000000002E-3</v>
      </c>
      <c r="BJ654" s="262">
        <v>2.9500000000000002E-2</v>
      </c>
      <c r="BK654" s="262">
        <v>2.4100000000000003E-2</v>
      </c>
      <c r="BL654" s="262">
        <v>5.0000000000000001E-3</v>
      </c>
      <c r="BM654" s="262">
        <v>1.2E-2</v>
      </c>
      <c r="BN654" s="262">
        <v>8.0000000000000002E-3</v>
      </c>
      <c r="BO654" s="262">
        <v>7.4000000000000003E-3</v>
      </c>
      <c r="BP654" s="262">
        <v>3.2000000000000002E-3</v>
      </c>
    </row>
    <row r="655" spans="2:68" x14ac:dyDescent="0.25">
      <c r="B655" s="261" t="s">
        <v>1014</v>
      </c>
      <c r="C655" s="261" t="s">
        <v>1023</v>
      </c>
      <c r="D655" s="255">
        <f t="shared" si="57"/>
        <v>0.13691286019711119</v>
      </c>
      <c r="E655" s="260">
        <f t="shared" si="55"/>
        <v>2625.5779200000011</v>
      </c>
      <c r="F655" s="255">
        <f t="shared" si="58"/>
        <v>0.13701793973873211</v>
      </c>
      <c r="G655" s="260">
        <f t="shared" si="56"/>
        <v>7091404.5765600018</v>
      </c>
      <c r="H655" s="255">
        <f t="shared" si="59"/>
        <v>0.11026915556465013</v>
      </c>
      <c r="I655" s="260">
        <f t="shared" si="60"/>
        <v>99.923309647027764</v>
      </c>
      <c r="J655" s="262">
        <v>0</v>
      </c>
      <c r="K655" s="262">
        <v>0.21216000000000002</v>
      </c>
      <c r="L655" s="262">
        <v>0.15504000000000001</v>
      </c>
      <c r="M655" s="262">
        <v>0.15912000000000001</v>
      </c>
      <c r="N655" s="262">
        <v>0.15912000000000001</v>
      </c>
      <c r="O655" s="262">
        <v>0.15912000000000001</v>
      </c>
      <c r="P655" s="262">
        <v>0.15912000000000001</v>
      </c>
      <c r="Q655" s="262">
        <v>0.14960000000000001</v>
      </c>
      <c r="R655" s="262">
        <v>0.17952000000000001</v>
      </c>
      <c r="S655" s="262">
        <v>0.16048000000000001</v>
      </c>
      <c r="T655" s="262">
        <v>0.10880000000000001</v>
      </c>
      <c r="U655" s="262">
        <v>0.14416000000000001</v>
      </c>
      <c r="V655" s="262">
        <v>0.15232000000000004</v>
      </c>
      <c r="W655" s="262">
        <v>0.10608000000000001</v>
      </c>
      <c r="X655" s="262">
        <v>9.1120000000000007E-2</v>
      </c>
      <c r="Y655" s="262">
        <v>0.10880000000000001</v>
      </c>
      <c r="Z655" s="262">
        <v>0.11560000000000001</v>
      </c>
      <c r="AA655" s="262">
        <v>0.13872000000000001</v>
      </c>
      <c r="AB655" s="262">
        <v>0.13056000000000001</v>
      </c>
      <c r="AC655" s="262">
        <v>0.13464000000000001</v>
      </c>
      <c r="AD655" s="262">
        <v>0.14824000000000001</v>
      </c>
      <c r="AE655" s="262">
        <v>0.15367999999999998</v>
      </c>
      <c r="AF655" s="262">
        <v>0.11288000000000001</v>
      </c>
      <c r="AG655" s="262">
        <v>0.14144000000000001</v>
      </c>
      <c r="AH655" s="262">
        <v>0.13872000000000001</v>
      </c>
      <c r="AI655" s="262">
        <v>0.13872000000000001</v>
      </c>
      <c r="AJ655" s="262">
        <v>0.14552000000000001</v>
      </c>
      <c r="AK655" s="262">
        <v>0.14552000000000001</v>
      </c>
      <c r="AL655" s="262">
        <v>0.14824000000000001</v>
      </c>
      <c r="AM655" s="262">
        <v>0.10472000000000001</v>
      </c>
      <c r="AN655" s="262">
        <v>0.10608000000000001</v>
      </c>
      <c r="AO655" s="262">
        <v>0.13464000000000001</v>
      </c>
      <c r="AP655" s="262">
        <v>0.13464000000000001</v>
      </c>
      <c r="AQ655" s="262">
        <v>0.13464000000000001</v>
      </c>
      <c r="AR655" s="262">
        <v>0.13464000000000001</v>
      </c>
      <c r="AS655" s="262">
        <v>0.13464000000000001</v>
      </c>
      <c r="AT655" s="262">
        <v>0.24888000000000002</v>
      </c>
      <c r="AU655" s="262">
        <v>0.14416000000000001</v>
      </c>
      <c r="AV655" s="262">
        <v>0.14416000000000001</v>
      </c>
      <c r="AW655" s="262">
        <v>0.12648000000000001</v>
      </c>
      <c r="AX655" s="262">
        <v>0.13872000000000001</v>
      </c>
      <c r="AY655" s="262">
        <v>0.13464000000000001</v>
      </c>
      <c r="AZ655" s="262">
        <v>0.13464000000000001</v>
      </c>
      <c r="BA655" s="262">
        <v>0.11424000000000001</v>
      </c>
      <c r="BB655" s="262">
        <v>0.12104000000000001</v>
      </c>
      <c r="BC655" s="262">
        <v>4.4880000000000003E-2</v>
      </c>
      <c r="BD655" s="262">
        <v>0.12240000000000001</v>
      </c>
      <c r="BE655" s="262">
        <v>0.12240000000000001</v>
      </c>
      <c r="BF655" s="262">
        <v>0.14688000000000001</v>
      </c>
      <c r="BG655" s="262">
        <v>0.14688000000000001</v>
      </c>
      <c r="BH655" s="262">
        <v>0.14688000000000001</v>
      </c>
      <c r="BI655" s="262">
        <v>0.14552000000000001</v>
      </c>
      <c r="BJ655" s="262">
        <v>0.13736000000000001</v>
      </c>
      <c r="BK655" s="262">
        <v>9.5200000000000007E-2</v>
      </c>
      <c r="BL655" s="262">
        <v>0.10744000000000001</v>
      </c>
      <c r="BM655" s="262">
        <v>0.11832000000000001</v>
      </c>
      <c r="BN655" s="262">
        <v>0.12512000000000001</v>
      </c>
      <c r="BO655" s="262">
        <v>0.12512000000000001</v>
      </c>
      <c r="BP655" s="262">
        <v>0.12512000000000001</v>
      </c>
    </row>
    <row r="656" spans="2:68" x14ac:dyDescent="0.25">
      <c r="B656" s="261" t="s">
        <v>1024</v>
      </c>
      <c r="C656" s="261" t="s">
        <v>1025</v>
      </c>
      <c r="D656" s="255">
        <f t="shared" si="57"/>
        <v>0.10493593888512281</v>
      </c>
      <c r="E656" s="260">
        <f t="shared" si="55"/>
        <v>2012.3565000000003</v>
      </c>
      <c r="F656" s="255">
        <f t="shared" si="58"/>
        <v>0.10751211180787283</v>
      </c>
      <c r="G656" s="260">
        <f t="shared" si="56"/>
        <v>5564321.6002500011</v>
      </c>
      <c r="H656" s="255">
        <f t="shared" si="59"/>
        <v>-0.10235293783786344</v>
      </c>
      <c r="I656" s="260">
        <f t="shared" si="60"/>
        <v>97.603830043489694</v>
      </c>
      <c r="J656" s="262">
        <v>0</v>
      </c>
      <c r="K656" s="262">
        <v>0.315</v>
      </c>
      <c r="L656" s="262">
        <v>0.19109999999999999</v>
      </c>
      <c r="M656" s="262">
        <v>0.11864999999999998</v>
      </c>
      <c r="N656" s="262">
        <v>0.12914999999999999</v>
      </c>
      <c r="O656" s="262">
        <v>0.15225</v>
      </c>
      <c r="P656" s="262">
        <v>0.14489999999999997</v>
      </c>
      <c r="Q656" s="262">
        <v>0.12284999999999999</v>
      </c>
      <c r="R656" s="262">
        <v>0.12705</v>
      </c>
      <c r="S656" s="262">
        <v>0.11445000000000001</v>
      </c>
      <c r="T656" s="262">
        <v>0.10604999999999999</v>
      </c>
      <c r="U656" s="262">
        <v>0.11550000000000001</v>
      </c>
      <c r="V656" s="262">
        <v>0.12914999999999999</v>
      </c>
      <c r="W656" s="262">
        <v>0.12705</v>
      </c>
      <c r="X656" s="262">
        <v>0.12705</v>
      </c>
      <c r="Y656" s="262">
        <v>0.1113</v>
      </c>
      <c r="Z656" s="262">
        <v>0.15329999999999999</v>
      </c>
      <c r="AA656" s="262">
        <v>0.189</v>
      </c>
      <c r="AB656" s="262">
        <v>0.10289999999999999</v>
      </c>
      <c r="AC656" s="262">
        <v>9.5549999999999996E-2</v>
      </c>
      <c r="AD656" s="262">
        <v>9.5549999999999996E-2</v>
      </c>
      <c r="AE656" s="262">
        <v>9.5549999999999996E-2</v>
      </c>
      <c r="AF656" s="262">
        <v>9.5549999999999996E-2</v>
      </c>
      <c r="AG656" s="262">
        <v>0.13544999999999999</v>
      </c>
      <c r="AH656" s="262">
        <v>0.12074999999999998</v>
      </c>
      <c r="AI656" s="262">
        <v>0.12074999999999998</v>
      </c>
      <c r="AJ656" s="262">
        <v>0.105</v>
      </c>
      <c r="AK656" s="262">
        <v>0.13439999999999999</v>
      </c>
      <c r="AL656" s="262">
        <v>0.11445000000000001</v>
      </c>
      <c r="AM656" s="262">
        <v>0.10604999999999999</v>
      </c>
      <c r="AN656" s="262">
        <v>0.10604999999999999</v>
      </c>
      <c r="AO656" s="262">
        <v>0.11025</v>
      </c>
      <c r="AP656" s="262">
        <v>0.1113</v>
      </c>
      <c r="AQ656" s="262">
        <v>0.11864999999999998</v>
      </c>
      <c r="AR656" s="262">
        <v>0.10815</v>
      </c>
      <c r="AS656" s="262">
        <v>9.0299999999999991E-2</v>
      </c>
      <c r="AT656" s="262">
        <v>9.3449999999999991E-2</v>
      </c>
      <c r="AU656" s="262">
        <v>9.8699999999999996E-2</v>
      </c>
      <c r="AV656" s="262">
        <v>8.8199999999999987E-2</v>
      </c>
      <c r="AW656" s="262">
        <v>5.355E-2</v>
      </c>
      <c r="AX656" s="262">
        <v>8.8199999999999987E-2</v>
      </c>
      <c r="AY656" s="262">
        <v>5.5649999999999998E-2</v>
      </c>
      <c r="AZ656" s="262">
        <v>0.10079999999999999</v>
      </c>
      <c r="BA656" s="262">
        <v>8.8199999999999987E-2</v>
      </c>
      <c r="BB656" s="262">
        <v>6.4049999999999996E-2</v>
      </c>
      <c r="BC656" s="262">
        <v>6.8250000000000005E-2</v>
      </c>
      <c r="BD656" s="262">
        <v>6.8250000000000005E-2</v>
      </c>
      <c r="BE656" s="262">
        <v>6.5099999999999991E-2</v>
      </c>
      <c r="BF656" s="262">
        <v>7.7699999999999991E-2</v>
      </c>
      <c r="BG656" s="262">
        <v>8.4000000000000005E-2</v>
      </c>
      <c r="BH656" s="262">
        <v>8.7149999999999991E-2</v>
      </c>
      <c r="BI656" s="262">
        <v>0.11235000000000001</v>
      </c>
      <c r="BJ656" s="262">
        <v>0.126</v>
      </c>
      <c r="BK656" s="262">
        <v>0.1113</v>
      </c>
      <c r="BL656" s="262">
        <v>8.6099999999999996E-2</v>
      </c>
      <c r="BM656" s="262">
        <v>8.6099999999999996E-2</v>
      </c>
      <c r="BN656" s="262">
        <v>8.5050000000000001E-2</v>
      </c>
      <c r="BO656" s="262">
        <v>8.5050000000000001E-2</v>
      </c>
      <c r="BP656" s="262">
        <v>8.5050000000000001E-2</v>
      </c>
    </row>
    <row r="657" spans="1:68" x14ac:dyDescent="0.25">
      <c r="B657" s="261" t="s">
        <v>1024</v>
      </c>
      <c r="C657" s="261" t="s">
        <v>1026</v>
      </c>
      <c r="D657" s="255">
        <f t="shared" si="57"/>
        <v>3.0990857798404339E-2</v>
      </c>
      <c r="E657" s="260">
        <f t="shared" si="55"/>
        <v>594.31168000000002</v>
      </c>
      <c r="F657" s="255">
        <f t="shared" si="58"/>
        <v>3.1830684155632366E-2</v>
      </c>
      <c r="G657" s="260">
        <f t="shared" si="56"/>
        <v>1647406.6076799999</v>
      </c>
      <c r="H657" s="255">
        <f t="shared" si="59"/>
        <v>-0.12491044976083925</v>
      </c>
      <c r="I657" s="260">
        <f t="shared" si="60"/>
        <v>97.361582449432134</v>
      </c>
      <c r="J657" s="262">
        <v>0</v>
      </c>
      <c r="K657" s="262">
        <v>3.6159999999999998E-2</v>
      </c>
      <c r="L657" s="262">
        <v>3.968E-2</v>
      </c>
      <c r="M657" s="262">
        <v>3.1359999999999999E-2</v>
      </c>
      <c r="N657" s="262">
        <v>3.1359999999999999E-2</v>
      </c>
      <c r="O657" s="262">
        <v>1.7920000000000002E-2</v>
      </c>
      <c r="P657" s="262">
        <v>3.1359999999999999E-2</v>
      </c>
      <c r="Q657" s="262">
        <v>4.1280000000000004E-2</v>
      </c>
      <c r="R657" s="262">
        <v>2.0800000000000003E-2</v>
      </c>
      <c r="S657" s="262">
        <v>3.4880000000000001E-2</v>
      </c>
      <c r="T657" s="262">
        <v>4.3520000000000003E-2</v>
      </c>
      <c r="U657" s="262">
        <v>1.984E-2</v>
      </c>
      <c r="V657" s="262">
        <v>3.8079999999999996E-2</v>
      </c>
      <c r="W657" s="262">
        <v>6.4000000000000001E-2</v>
      </c>
      <c r="X657" s="262">
        <v>6.6560000000000008E-2</v>
      </c>
      <c r="Y657" s="262">
        <v>5.7600000000000005E-2</v>
      </c>
      <c r="Z657" s="262">
        <v>0.13503999999999999</v>
      </c>
      <c r="AA657" s="262">
        <v>4.3840000000000004E-2</v>
      </c>
      <c r="AB657" s="262">
        <v>4.3840000000000004E-2</v>
      </c>
      <c r="AC657" s="262">
        <v>3.712E-2</v>
      </c>
      <c r="AD657" s="262">
        <v>3.1359999999999999E-2</v>
      </c>
      <c r="AE657" s="262">
        <v>2.2079999999999999E-2</v>
      </c>
      <c r="AF657" s="262">
        <v>3.968E-2</v>
      </c>
      <c r="AG657" s="262">
        <v>3.5520000000000003E-2</v>
      </c>
      <c r="AH657" s="262">
        <v>4.8320000000000002E-2</v>
      </c>
      <c r="AI657" s="262">
        <v>3.5520000000000003E-2</v>
      </c>
      <c r="AJ657" s="262">
        <v>2.5600000000000001E-2</v>
      </c>
      <c r="AK657" s="262">
        <v>2.9760000000000002E-2</v>
      </c>
      <c r="AL657" s="262">
        <v>3.168E-2</v>
      </c>
      <c r="AM657" s="262">
        <v>2.7199999999999998E-2</v>
      </c>
      <c r="AN657" s="262">
        <v>2.784E-2</v>
      </c>
      <c r="AO657" s="262">
        <v>3.1359999999999999E-2</v>
      </c>
      <c r="AP657" s="262">
        <v>2.8480000000000002E-2</v>
      </c>
      <c r="AQ657" s="262">
        <v>2.112E-2</v>
      </c>
      <c r="AR657" s="262">
        <v>2.112E-2</v>
      </c>
      <c r="AS657" s="262">
        <v>1.4080000000000001E-2</v>
      </c>
      <c r="AT657" s="262">
        <v>4.1920000000000006E-2</v>
      </c>
      <c r="AU657" s="262">
        <v>2.4960000000000003E-2</v>
      </c>
      <c r="AV657" s="262">
        <v>2.4960000000000003E-2</v>
      </c>
      <c r="AW657" s="262">
        <v>1.9199999999999998E-2</v>
      </c>
      <c r="AX657" s="262">
        <v>3.04E-2</v>
      </c>
      <c r="AY657" s="262">
        <v>2.4960000000000003E-2</v>
      </c>
      <c r="AZ657" s="262">
        <v>2.4960000000000003E-2</v>
      </c>
      <c r="BA657" s="262">
        <v>2.3039999999999998E-2</v>
      </c>
      <c r="BB657" s="262">
        <v>1.12E-2</v>
      </c>
      <c r="BC657" s="262">
        <v>2.3359999999999999E-2</v>
      </c>
      <c r="BD657" s="262">
        <v>2.0800000000000003E-2</v>
      </c>
      <c r="BE657" s="262">
        <v>3.712E-2</v>
      </c>
      <c r="BF657" s="262">
        <v>2.4320000000000001E-2</v>
      </c>
      <c r="BG657" s="262">
        <v>4.3840000000000004E-2</v>
      </c>
      <c r="BH657" s="262">
        <v>3.2320000000000002E-2</v>
      </c>
      <c r="BI657" s="262">
        <v>1.2160000000000001E-2</v>
      </c>
      <c r="BJ657" s="262">
        <v>2.9440000000000001E-2</v>
      </c>
      <c r="BK657" s="262">
        <v>2.784E-2</v>
      </c>
      <c r="BL657" s="262">
        <v>5.8880000000000002E-2</v>
      </c>
      <c r="BM657" s="262">
        <v>2.0800000000000003E-2</v>
      </c>
      <c r="BN657" s="262">
        <v>2.7519999999999999E-2</v>
      </c>
      <c r="BO657" s="262">
        <v>2.6880000000000001E-2</v>
      </c>
      <c r="BP657" s="262">
        <v>2.5600000000000001E-2</v>
      </c>
    </row>
    <row r="658" spans="1:68" x14ac:dyDescent="0.25">
      <c r="B658" s="261" t="s">
        <v>1024</v>
      </c>
      <c r="C658" s="261" t="s">
        <v>1027</v>
      </c>
      <c r="D658" s="255">
        <f t="shared" si="57"/>
        <v>5.101559159409709E-2</v>
      </c>
      <c r="E658" s="260">
        <f t="shared" si="55"/>
        <v>978.32599999999991</v>
      </c>
      <c r="F658" s="255">
        <f t="shared" si="58"/>
        <v>5.0147128564610767E-2</v>
      </c>
      <c r="G658" s="260">
        <f t="shared" si="56"/>
        <v>2595379.6829999997</v>
      </c>
      <c r="H658" s="255">
        <f t="shared" si="59"/>
        <v>0.27266159456006572</v>
      </c>
      <c r="I658" s="260">
        <f t="shared" si="60"/>
        <v>101.73183002565615</v>
      </c>
      <c r="J658" s="262">
        <v>0</v>
      </c>
      <c r="K658" s="262">
        <v>4.9000000000000002E-2</v>
      </c>
      <c r="L658" s="262">
        <v>5.6000000000000008E-2</v>
      </c>
      <c r="M658" s="262">
        <v>5.7999999999999996E-2</v>
      </c>
      <c r="N658" s="262">
        <v>4.5000000000000005E-2</v>
      </c>
      <c r="O658" s="262">
        <v>0.06</v>
      </c>
      <c r="P658" s="262">
        <v>5.7999999999999996E-2</v>
      </c>
      <c r="Q658" s="262">
        <v>6.5000000000000002E-2</v>
      </c>
      <c r="R658" s="262">
        <v>6.5500000000000003E-2</v>
      </c>
      <c r="S658" s="262">
        <v>7.0999999999999994E-2</v>
      </c>
      <c r="T658" s="262">
        <v>5.6000000000000008E-2</v>
      </c>
      <c r="U658" s="262">
        <v>4.0500000000000008E-2</v>
      </c>
      <c r="V658" s="262">
        <v>5.6000000000000008E-2</v>
      </c>
      <c r="W658" s="262">
        <v>5.7999999999999996E-2</v>
      </c>
      <c r="X658" s="262">
        <v>5.7999999999999996E-2</v>
      </c>
      <c r="Y658" s="262">
        <v>5.7999999999999996E-2</v>
      </c>
      <c r="Z658" s="262">
        <v>5.1500000000000004E-2</v>
      </c>
      <c r="AA658" s="262">
        <v>9.2000000000000012E-2</v>
      </c>
      <c r="AB658" s="262">
        <v>5.5000000000000007E-2</v>
      </c>
      <c r="AC658" s="262">
        <v>6.1499999999999999E-2</v>
      </c>
      <c r="AD658" s="262">
        <v>1.7499999999999998E-2</v>
      </c>
      <c r="AE658" s="262">
        <v>3.6499999999999998E-2</v>
      </c>
      <c r="AF658" s="262">
        <v>3.6999999999999998E-2</v>
      </c>
      <c r="AG658" s="262">
        <v>5.4500000000000007E-2</v>
      </c>
      <c r="AH658" s="262">
        <v>4.2500000000000003E-2</v>
      </c>
      <c r="AI658" s="262">
        <v>5.3000000000000005E-2</v>
      </c>
      <c r="AJ658" s="262">
        <v>5.7999999999999996E-2</v>
      </c>
      <c r="AK658" s="262">
        <v>5.4500000000000007E-2</v>
      </c>
      <c r="AL658" s="262">
        <v>7.0999999999999994E-2</v>
      </c>
      <c r="AM658" s="262">
        <v>3.4000000000000002E-2</v>
      </c>
      <c r="AN658" s="262">
        <v>2.1500000000000002E-2</v>
      </c>
      <c r="AO658" s="262">
        <v>4.5500000000000006E-2</v>
      </c>
      <c r="AP658" s="262">
        <v>0.05</v>
      </c>
      <c r="AQ658" s="262">
        <v>4.8000000000000001E-2</v>
      </c>
      <c r="AR658" s="262">
        <v>4.3500000000000004E-2</v>
      </c>
      <c r="AS658" s="262">
        <v>4.8000000000000001E-2</v>
      </c>
      <c r="AT658" s="262">
        <v>4.8000000000000001E-2</v>
      </c>
      <c r="AU658" s="262">
        <v>5.6999999999999995E-2</v>
      </c>
      <c r="AV658" s="262">
        <v>4.8000000000000001E-2</v>
      </c>
      <c r="AW658" s="262">
        <v>3.15E-2</v>
      </c>
      <c r="AX658" s="262">
        <v>4.7500000000000001E-2</v>
      </c>
      <c r="AY658" s="262">
        <v>4.3000000000000003E-2</v>
      </c>
      <c r="AZ658" s="262">
        <v>4.8000000000000001E-2</v>
      </c>
      <c r="BA658" s="262">
        <v>5.1000000000000004E-2</v>
      </c>
      <c r="BB658" s="262">
        <v>4.0500000000000008E-2</v>
      </c>
      <c r="BC658" s="262">
        <v>4.0500000000000008E-2</v>
      </c>
      <c r="BD658" s="262">
        <v>4.0500000000000008E-2</v>
      </c>
      <c r="BE658" s="262">
        <v>3.0499999999999999E-2</v>
      </c>
      <c r="BF658" s="262">
        <v>3.7500000000000006E-2</v>
      </c>
      <c r="BG658" s="262">
        <v>3.7500000000000006E-2</v>
      </c>
      <c r="BH658" s="262">
        <v>3.7500000000000006E-2</v>
      </c>
      <c r="BI658" s="262">
        <v>4.6000000000000006E-2</v>
      </c>
      <c r="BJ658" s="262">
        <v>4.9000000000000002E-2</v>
      </c>
      <c r="BK658" s="262">
        <v>4.8500000000000001E-2</v>
      </c>
      <c r="BL658" s="262">
        <v>3.9000000000000007E-2</v>
      </c>
      <c r="BM658" s="262">
        <v>4.6000000000000006E-2</v>
      </c>
      <c r="BN658" s="262">
        <v>4.4500000000000005E-2</v>
      </c>
      <c r="BO658" s="262">
        <v>5.0500000000000003E-2</v>
      </c>
      <c r="BP658" s="262">
        <v>3.4499999999999996E-2</v>
      </c>
    </row>
    <row r="659" spans="1:68" x14ac:dyDescent="0.25">
      <c r="B659" s="261" t="s">
        <v>1028</v>
      </c>
      <c r="C659" s="261" t="s">
        <v>1029</v>
      </c>
      <c r="D659" s="255">
        <f t="shared" si="57"/>
        <v>3.9260405694321314E-2</v>
      </c>
      <c r="E659" s="260">
        <f t="shared" si="55"/>
        <v>752.89679999999987</v>
      </c>
      <c r="F659" s="255">
        <f t="shared" si="58"/>
        <v>4.1124696894810776E-2</v>
      </c>
      <c r="G659" s="260">
        <f t="shared" si="56"/>
        <v>2128421.0252</v>
      </c>
      <c r="H659" s="255">
        <f t="shared" si="59"/>
        <v>-0.19573840041855445</v>
      </c>
      <c r="I659" s="260">
        <f t="shared" si="60"/>
        <v>95.466735705656461</v>
      </c>
      <c r="J659" s="262">
        <v>0</v>
      </c>
      <c r="K659" s="262">
        <v>0.1328</v>
      </c>
      <c r="L659" s="262">
        <v>6.4000000000000001E-2</v>
      </c>
      <c r="M659" s="262">
        <v>4.7199999999999999E-2</v>
      </c>
      <c r="N659" s="262">
        <v>4.8000000000000001E-2</v>
      </c>
      <c r="O659" s="262">
        <v>5.6799999999999996E-2</v>
      </c>
      <c r="P659" s="262">
        <v>2.4E-2</v>
      </c>
      <c r="Q659" s="262">
        <v>4.8000000000000001E-2</v>
      </c>
      <c r="R659" s="262">
        <v>6.4000000000000001E-2</v>
      </c>
      <c r="S659" s="262">
        <v>3.7200000000000004E-2</v>
      </c>
      <c r="T659" s="262">
        <v>3.6400000000000002E-2</v>
      </c>
      <c r="U659" s="262">
        <v>3.7200000000000004E-2</v>
      </c>
      <c r="V659" s="262">
        <v>3.7200000000000004E-2</v>
      </c>
      <c r="W659" s="262">
        <v>0.05</v>
      </c>
      <c r="X659" s="262">
        <v>4.5199999999999997E-2</v>
      </c>
      <c r="Y659" s="262">
        <v>3.8399999999999997E-2</v>
      </c>
      <c r="Z659" s="262">
        <v>0.05</v>
      </c>
      <c r="AA659" s="262">
        <v>6.2400000000000004E-2</v>
      </c>
      <c r="AB659" s="262">
        <v>0.06</v>
      </c>
      <c r="AC659" s="262">
        <v>4.5599999999999995E-2</v>
      </c>
      <c r="AD659" s="262">
        <v>4.4800000000000006E-2</v>
      </c>
      <c r="AE659" s="262">
        <v>1.9199999999999998E-2</v>
      </c>
      <c r="AF659" s="262">
        <v>3.6799999999999999E-2</v>
      </c>
      <c r="AG659" s="262">
        <v>4.4800000000000006E-2</v>
      </c>
      <c r="AH659" s="262">
        <v>4.4800000000000006E-2</v>
      </c>
      <c r="AI659" s="262">
        <v>4.4800000000000006E-2</v>
      </c>
      <c r="AJ659" s="262">
        <v>3.8399999999999997E-2</v>
      </c>
      <c r="AK659" s="262">
        <v>3.8800000000000001E-2</v>
      </c>
      <c r="AL659" s="262">
        <v>3.8800000000000001E-2</v>
      </c>
      <c r="AM659" s="262">
        <v>2.4400000000000002E-2</v>
      </c>
      <c r="AN659" s="262">
        <v>1.84E-2</v>
      </c>
      <c r="AO659" s="262">
        <v>5.1200000000000002E-2</v>
      </c>
      <c r="AP659" s="262">
        <v>4.0399999999999998E-2</v>
      </c>
      <c r="AQ659" s="262">
        <v>8.6800000000000002E-2</v>
      </c>
      <c r="AR659" s="262">
        <v>7.0400000000000004E-2</v>
      </c>
      <c r="AS659" s="262">
        <v>5.2800000000000007E-2</v>
      </c>
      <c r="AT659" s="262">
        <v>3.32E-2</v>
      </c>
      <c r="AU659" s="262">
        <v>2.7999999999999997E-2</v>
      </c>
      <c r="AV659" s="262">
        <v>0.03</v>
      </c>
      <c r="AW659" s="262">
        <v>3.04E-2</v>
      </c>
      <c r="AX659" s="262">
        <v>3.2400000000000005E-2</v>
      </c>
      <c r="AY659" s="262">
        <v>2.52E-2</v>
      </c>
      <c r="AZ659" s="262">
        <v>3.1600000000000003E-2</v>
      </c>
      <c r="BA659" s="262">
        <v>3.1600000000000003E-2</v>
      </c>
      <c r="BB659" s="262">
        <v>2.9600000000000001E-2</v>
      </c>
      <c r="BC659" s="262">
        <v>2.9600000000000001E-2</v>
      </c>
      <c r="BD659" s="262">
        <v>2.8799999999999999E-2</v>
      </c>
      <c r="BE659" s="262">
        <v>2.9600000000000001E-2</v>
      </c>
      <c r="BF659" s="262">
        <v>3.56E-2</v>
      </c>
      <c r="BG659" s="262">
        <v>3.56E-2</v>
      </c>
      <c r="BH659" s="262">
        <v>3.5200000000000002E-2</v>
      </c>
      <c r="BI659" s="262">
        <v>4.1200000000000001E-2</v>
      </c>
      <c r="BJ659" s="262">
        <v>6.5599999999999992E-2</v>
      </c>
      <c r="BK659" s="262">
        <v>7.9600000000000004E-2</v>
      </c>
      <c r="BL659" s="262">
        <v>4.3600000000000007E-2</v>
      </c>
      <c r="BM659" s="262">
        <v>3.44E-2</v>
      </c>
      <c r="BN659" s="262">
        <v>2.6000000000000002E-2</v>
      </c>
      <c r="BO659" s="262">
        <v>3.2799999999999996E-2</v>
      </c>
      <c r="BP659" s="262">
        <v>3.2799999999999996E-2</v>
      </c>
    </row>
    <row r="660" spans="1:68" x14ac:dyDescent="0.25">
      <c r="B660" s="261" t="s">
        <v>1028</v>
      </c>
      <c r="C660" s="261" t="s">
        <v>1030</v>
      </c>
      <c r="D660" s="255">
        <f t="shared" si="57"/>
        <v>5.1024013140741502E-2</v>
      </c>
      <c r="E660" s="260">
        <f t="shared" si="55"/>
        <v>978.48749999999984</v>
      </c>
      <c r="F660" s="255">
        <f t="shared" si="58"/>
        <v>4.9614278489352778E-2</v>
      </c>
      <c r="G660" s="260">
        <f t="shared" si="56"/>
        <v>2567801.8674999997</v>
      </c>
      <c r="H660" s="255">
        <f t="shared" si="59"/>
        <v>0.20864645320354008</v>
      </c>
      <c r="I660" s="260">
        <f t="shared" si="60"/>
        <v>102.84138899992519</v>
      </c>
      <c r="J660" s="262">
        <v>0</v>
      </c>
      <c r="K660" s="262">
        <v>4.6500000000000007E-2</v>
      </c>
      <c r="L660" s="262">
        <v>0.05</v>
      </c>
      <c r="M660" s="262">
        <v>5.3500000000000006E-2</v>
      </c>
      <c r="N660" s="262">
        <v>6.1499999999999999E-2</v>
      </c>
      <c r="O660" s="262">
        <v>5.3500000000000006E-2</v>
      </c>
      <c r="P660" s="262">
        <v>5.3500000000000006E-2</v>
      </c>
      <c r="Q660" s="262">
        <v>4.9500000000000002E-2</v>
      </c>
      <c r="R660" s="262">
        <v>6.4500000000000002E-2</v>
      </c>
      <c r="S660" s="262">
        <v>4.0000000000000008E-2</v>
      </c>
      <c r="T660" s="262">
        <v>5.4500000000000007E-2</v>
      </c>
      <c r="U660" s="262">
        <v>0.05</v>
      </c>
      <c r="V660" s="262">
        <v>3.7500000000000006E-2</v>
      </c>
      <c r="W660" s="262">
        <v>3.9500000000000007E-2</v>
      </c>
      <c r="X660" s="262">
        <v>4.5000000000000005E-2</v>
      </c>
      <c r="Y660" s="262">
        <v>2.6500000000000003E-2</v>
      </c>
      <c r="Z660" s="262">
        <v>4.5000000000000005E-2</v>
      </c>
      <c r="AA660" s="262">
        <v>4.8500000000000001E-2</v>
      </c>
      <c r="AB660" s="262">
        <v>4.7E-2</v>
      </c>
      <c r="AC660" s="262">
        <v>4.8500000000000001E-2</v>
      </c>
      <c r="AD660" s="262">
        <v>3.5499999999999997E-2</v>
      </c>
      <c r="AE660" s="262">
        <v>4.2500000000000003E-2</v>
      </c>
      <c r="AF660" s="262">
        <v>4.1000000000000002E-2</v>
      </c>
      <c r="AG660" s="262">
        <v>0.05</v>
      </c>
      <c r="AH660" s="262">
        <v>5.3000000000000005E-2</v>
      </c>
      <c r="AI660" s="262">
        <v>0.05</v>
      </c>
      <c r="AJ660" s="262">
        <v>5.5500000000000008E-2</v>
      </c>
      <c r="AK660" s="262">
        <v>6.25E-2</v>
      </c>
      <c r="AL660" s="262">
        <v>5.7499999999999996E-2</v>
      </c>
      <c r="AM660" s="262">
        <v>4.2500000000000003E-2</v>
      </c>
      <c r="AN660" s="262">
        <v>2.1500000000000002E-2</v>
      </c>
      <c r="AO660" s="262">
        <v>5.4000000000000006E-2</v>
      </c>
      <c r="AP660" s="262">
        <v>5.4000000000000006E-2</v>
      </c>
      <c r="AQ660" s="262">
        <v>4.1000000000000002E-2</v>
      </c>
      <c r="AR660" s="262">
        <v>4.7E-2</v>
      </c>
      <c r="AS660" s="262">
        <v>4.7E-2</v>
      </c>
      <c r="AT660" s="262">
        <v>9.3500000000000014E-2</v>
      </c>
      <c r="AU660" s="262">
        <v>4.0500000000000008E-2</v>
      </c>
      <c r="AV660" s="262">
        <v>3.8000000000000006E-2</v>
      </c>
      <c r="AW660" s="262">
        <v>5.5500000000000008E-2</v>
      </c>
      <c r="AX660" s="262">
        <v>3.4999999999999996E-2</v>
      </c>
      <c r="AY660" s="262">
        <v>4.3000000000000003E-2</v>
      </c>
      <c r="AZ660" s="262">
        <v>4.6500000000000007E-2</v>
      </c>
      <c r="BA660" s="262">
        <v>5.3500000000000006E-2</v>
      </c>
      <c r="BB660" s="262">
        <v>5.1000000000000004E-2</v>
      </c>
      <c r="BC660" s="262">
        <v>6.9499999999999992E-2</v>
      </c>
      <c r="BD660" s="262">
        <v>3.4499999999999996E-2</v>
      </c>
      <c r="BE660" s="262">
        <v>5.1500000000000004E-2</v>
      </c>
      <c r="BF660" s="262">
        <v>4.0500000000000008E-2</v>
      </c>
      <c r="BG660" s="262">
        <v>0.05</v>
      </c>
      <c r="BH660" s="262">
        <v>4.9500000000000002E-2</v>
      </c>
      <c r="BI660" s="262">
        <v>5.3000000000000005E-2</v>
      </c>
      <c r="BJ660" s="262">
        <v>8.8500000000000009E-2</v>
      </c>
      <c r="BK660" s="262">
        <v>5.2500000000000005E-2</v>
      </c>
      <c r="BL660" s="262">
        <v>2.2000000000000002E-2</v>
      </c>
      <c r="BM660" s="262">
        <v>5.0500000000000003E-2</v>
      </c>
      <c r="BN660" s="262">
        <v>5.7999999999999996E-2</v>
      </c>
      <c r="BO660" s="262">
        <v>6.4000000000000001E-2</v>
      </c>
      <c r="BP660" s="262">
        <v>5.7999999999999996E-2</v>
      </c>
    </row>
    <row r="661" spans="1:68" x14ac:dyDescent="0.25">
      <c r="B661" s="261" t="s">
        <v>1031</v>
      </c>
      <c r="C661" s="261" t="s">
        <v>1032</v>
      </c>
      <c r="D661" s="255">
        <f t="shared" si="57"/>
        <v>6.8388089899358625E-3</v>
      </c>
      <c r="E661" s="260">
        <f t="shared" si="55"/>
        <v>131.14784000000003</v>
      </c>
      <c r="F661" s="255">
        <f t="shared" si="58"/>
        <v>8.0195790220518523E-3</v>
      </c>
      <c r="G661" s="260">
        <f t="shared" si="56"/>
        <v>415055.71816000022</v>
      </c>
      <c r="H661" s="255">
        <f t="shared" si="59"/>
        <v>-0.24645617944044065</v>
      </c>
      <c r="I661" s="260">
        <f t="shared" si="60"/>
        <v>85.276408788177477</v>
      </c>
      <c r="J661" s="262">
        <v>0</v>
      </c>
      <c r="K661" s="262">
        <v>5.4400000000000004E-3</v>
      </c>
      <c r="L661" s="262">
        <v>5.4400000000000004E-3</v>
      </c>
      <c r="M661" s="262">
        <v>4.7999999999999996E-3</v>
      </c>
      <c r="N661" s="262">
        <v>3.6000000000000003E-3</v>
      </c>
      <c r="O661" s="262">
        <v>8.4000000000000012E-3</v>
      </c>
      <c r="P661" s="262">
        <v>1.856E-2</v>
      </c>
      <c r="Q661" s="262">
        <v>1.0160000000000001E-2</v>
      </c>
      <c r="R661" s="262">
        <v>1.312E-2</v>
      </c>
      <c r="S661" s="262">
        <v>7.3600000000000002E-3</v>
      </c>
      <c r="T661" s="262">
        <v>5.2000000000000006E-3</v>
      </c>
      <c r="U661" s="262">
        <v>7.3600000000000002E-3</v>
      </c>
      <c r="V661" s="262">
        <v>4.2400000000000007E-3</v>
      </c>
      <c r="W661" s="262">
        <v>1.2160000000000001E-2</v>
      </c>
      <c r="X661" s="262">
        <v>3.3840000000000002E-2</v>
      </c>
      <c r="Y661" s="262">
        <v>5.824E-2</v>
      </c>
      <c r="Z661" s="262">
        <v>8.5440000000000002E-2</v>
      </c>
      <c r="AA661" s="262">
        <v>4.2400000000000007E-3</v>
      </c>
      <c r="AB661" s="262">
        <v>1.2320000000000001E-2</v>
      </c>
      <c r="AC661" s="262">
        <v>1.864E-2</v>
      </c>
      <c r="AD661" s="262">
        <v>3.8400000000000001E-3</v>
      </c>
      <c r="AE661" s="262">
        <v>4.5599999999999998E-3</v>
      </c>
      <c r="AF661" s="262">
        <v>4.5599999999999998E-3</v>
      </c>
      <c r="AG661" s="262">
        <v>7.8399999999999997E-3</v>
      </c>
      <c r="AH661" s="262">
        <v>1.2E-2</v>
      </c>
      <c r="AI661" s="262">
        <v>7.8399999999999997E-3</v>
      </c>
      <c r="AJ661" s="262">
        <v>4.2400000000000007E-3</v>
      </c>
      <c r="AK661" s="262">
        <v>9.1999999999999998E-3</v>
      </c>
      <c r="AL661" s="262">
        <v>2.3999999999999998E-3</v>
      </c>
      <c r="AM661" s="262">
        <v>6.2400000000000008E-3</v>
      </c>
      <c r="AN661" s="262">
        <v>6.2400000000000008E-3</v>
      </c>
      <c r="AO661" s="262">
        <v>7.7599999999999995E-3</v>
      </c>
      <c r="AP661" s="262">
        <v>5.0400000000000002E-3</v>
      </c>
      <c r="AQ661" s="262">
        <v>1.1039999999999999E-2</v>
      </c>
      <c r="AR661" s="262">
        <v>8.320000000000001E-3</v>
      </c>
      <c r="AS661" s="262">
        <v>1.6160000000000001E-2</v>
      </c>
      <c r="AT661" s="262">
        <v>6.4000000000000003E-3</v>
      </c>
      <c r="AU661" s="262">
        <v>6.4000000000000003E-3</v>
      </c>
      <c r="AV661" s="262">
        <v>6.4000000000000003E-3</v>
      </c>
      <c r="AW661" s="262">
        <v>6.4000000000000003E-3</v>
      </c>
      <c r="AX661" s="262">
        <v>5.5199999999999997E-3</v>
      </c>
      <c r="AY661" s="262">
        <v>5.5199999999999997E-3</v>
      </c>
      <c r="AZ661" s="262">
        <v>5.5199999999999997E-3</v>
      </c>
      <c r="BA661" s="262">
        <v>4.96E-3</v>
      </c>
      <c r="BB661" s="262">
        <v>5.28E-3</v>
      </c>
      <c r="BC661" s="262">
        <v>5.28E-3</v>
      </c>
      <c r="BD661" s="262">
        <v>4.0000000000000001E-3</v>
      </c>
      <c r="BE661" s="262">
        <v>5.28E-3</v>
      </c>
      <c r="BF661" s="262">
        <v>4.7999999999999996E-3</v>
      </c>
      <c r="BG661" s="262">
        <v>4.7999999999999996E-3</v>
      </c>
      <c r="BH661" s="262">
        <v>4.7999999999999996E-3</v>
      </c>
      <c r="BI661" s="262">
        <v>2.8E-3</v>
      </c>
      <c r="BJ661" s="262">
        <v>6.0800000000000003E-3</v>
      </c>
      <c r="BK661" s="262">
        <v>1.84E-2</v>
      </c>
      <c r="BL661" s="262">
        <v>6.7200000000000003E-3</v>
      </c>
      <c r="BM661" s="262">
        <v>2.5600000000000002E-3</v>
      </c>
      <c r="BN661" s="262">
        <v>3.6000000000000003E-3</v>
      </c>
      <c r="BO661" s="262">
        <v>2.5600000000000002E-3</v>
      </c>
      <c r="BP661" s="262">
        <v>3.6000000000000003E-3</v>
      </c>
    </row>
    <row r="662" spans="1:68" x14ac:dyDescent="0.25">
      <c r="B662" s="261" t="s">
        <v>1031</v>
      </c>
      <c r="C662" s="261" t="s">
        <v>1033</v>
      </c>
      <c r="D662" s="255">
        <f t="shared" si="57"/>
        <v>3.6950075611409491E-2</v>
      </c>
      <c r="E662" s="260">
        <f t="shared" si="55"/>
        <v>708.59159999999986</v>
      </c>
      <c r="F662" s="255">
        <f t="shared" si="58"/>
        <v>3.6798370985773439E-2</v>
      </c>
      <c r="G662" s="260">
        <f t="shared" si="56"/>
        <v>1904510.72988</v>
      </c>
      <c r="H662" s="255">
        <f t="shared" si="59"/>
        <v>-4.0227916909442704E-2</v>
      </c>
      <c r="I662" s="260">
        <f t="shared" si="60"/>
        <v>100.41225907987803</v>
      </c>
      <c r="J662" s="262">
        <v>0</v>
      </c>
      <c r="K662" s="262">
        <v>4.1759999999999992E-2</v>
      </c>
      <c r="L662" s="262">
        <v>4.1759999999999992E-2</v>
      </c>
      <c r="M662" s="262">
        <v>4.9320000000000003E-2</v>
      </c>
      <c r="N662" s="262">
        <v>4.9320000000000003E-2</v>
      </c>
      <c r="O662" s="262">
        <v>4.2479999999999997E-2</v>
      </c>
      <c r="P662" s="262">
        <v>6.4439999999999997E-2</v>
      </c>
      <c r="Q662" s="262">
        <v>5.7959999999999998E-2</v>
      </c>
      <c r="R662" s="262">
        <v>4.9320000000000003E-2</v>
      </c>
      <c r="S662" s="262">
        <v>2.844E-2</v>
      </c>
      <c r="T662" s="262">
        <v>3.8879999999999998E-2</v>
      </c>
      <c r="U662" s="262">
        <v>3.1320000000000001E-2</v>
      </c>
      <c r="V662" s="262">
        <v>3.8159999999999999E-2</v>
      </c>
      <c r="W662" s="262">
        <v>7.1279999999999996E-2</v>
      </c>
      <c r="X662" s="262">
        <v>7.1639999999999995E-2</v>
      </c>
      <c r="Y662" s="262">
        <v>7.8479999999999994E-2</v>
      </c>
      <c r="Z662" s="262">
        <v>7.0919999999999997E-2</v>
      </c>
      <c r="AA662" s="262">
        <v>4.8239999999999998E-2</v>
      </c>
      <c r="AB662" s="262">
        <v>4.9679999999999995E-2</v>
      </c>
      <c r="AC662" s="262">
        <v>4.9679999999999995E-2</v>
      </c>
      <c r="AD662" s="262">
        <v>2.0879999999999996E-2</v>
      </c>
      <c r="AE662" s="262">
        <v>2.0879999999999996E-2</v>
      </c>
      <c r="AF662" s="262">
        <v>1.8359999999999998E-2</v>
      </c>
      <c r="AG662" s="262">
        <v>4.2839999999999996E-2</v>
      </c>
      <c r="AH662" s="262">
        <v>3.8879999999999998E-2</v>
      </c>
      <c r="AI662" s="262">
        <v>3.8879999999999998E-2</v>
      </c>
      <c r="AJ662" s="262">
        <v>3.168E-2</v>
      </c>
      <c r="AK662" s="262">
        <v>6.5519999999999995E-2</v>
      </c>
      <c r="AL662" s="262">
        <v>3.6719999999999996E-2</v>
      </c>
      <c r="AM662" s="262">
        <v>2.4119999999999999E-2</v>
      </c>
      <c r="AN662" s="262">
        <v>1.7999999999999999E-2</v>
      </c>
      <c r="AO662" s="262">
        <v>6.4439999999999997E-2</v>
      </c>
      <c r="AP662" s="262">
        <v>4.8239999999999998E-2</v>
      </c>
      <c r="AQ662" s="262">
        <v>3.4559999999999994E-2</v>
      </c>
      <c r="AR662" s="262">
        <v>5.2199999999999996E-2</v>
      </c>
      <c r="AS662" s="262">
        <v>6.5879999999999994E-2</v>
      </c>
      <c r="AT662" s="262">
        <v>6.0839999999999991E-2</v>
      </c>
      <c r="AU662" s="262">
        <v>2.8799999999999999E-2</v>
      </c>
      <c r="AV662" s="262">
        <v>3.0959999999999998E-2</v>
      </c>
      <c r="AW662" s="262">
        <v>3.0599999999999995E-2</v>
      </c>
      <c r="AX662" s="262">
        <v>1.7279999999999997E-2</v>
      </c>
      <c r="AY662" s="262">
        <v>2.6999999999999996E-2</v>
      </c>
      <c r="AZ662" s="262">
        <v>2.7719999999999998E-2</v>
      </c>
      <c r="BA662" s="262">
        <v>3.0599999999999995E-2</v>
      </c>
      <c r="BB662" s="262">
        <v>1.6199999999999999E-2</v>
      </c>
      <c r="BC662" s="262">
        <v>1.6199999999999999E-2</v>
      </c>
      <c r="BD662" s="262">
        <v>1.6199999999999999E-2</v>
      </c>
      <c r="BE662" s="262">
        <v>1.584E-2</v>
      </c>
      <c r="BF662" s="262">
        <v>3.5279999999999999E-2</v>
      </c>
      <c r="BG662" s="262">
        <v>2.8079999999999997E-2</v>
      </c>
      <c r="BH662" s="262">
        <v>1.44E-2</v>
      </c>
      <c r="BI662" s="262">
        <v>2.9159999999999998E-2</v>
      </c>
      <c r="BJ662" s="262">
        <v>4.9320000000000003E-2</v>
      </c>
      <c r="BK662" s="262">
        <v>1.9439999999999999E-2</v>
      </c>
      <c r="BL662" s="262">
        <v>2.8079999999999997E-2</v>
      </c>
      <c r="BM662" s="262">
        <v>2.376E-2</v>
      </c>
      <c r="BN662" s="262">
        <v>2.5199999999999997E-2</v>
      </c>
      <c r="BO662" s="262">
        <v>2.1599999999999998E-2</v>
      </c>
      <c r="BP662" s="262">
        <v>2.7359999999999999E-2</v>
      </c>
    </row>
    <row r="663" spans="1:68" x14ac:dyDescent="0.25">
      <c r="B663" s="261" t="s">
        <v>1031</v>
      </c>
      <c r="C663" s="261" t="s">
        <v>1034</v>
      </c>
      <c r="D663" s="255">
        <f t="shared" si="57"/>
        <v>4.5773348281795898E-3</v>
      </c>
      <c r="E663" s="260">
        <f t="shared" si="55"/>
        <v>87.77955</v>
      </c>
      <c r="F663" s="255">
        <f t="shared" si="58"/>
        <v>4.720071106727234E-3</v>
      </c>
      <c r="G663" s="260">
        <f t="shared" si="56"/>
        <v>244288.69615000003</v>
      </c>
      <c r="H663" s="255">
        <f t="shared" si="59"/>
        <v>-0.17863309110139383</v>
      </c>
      <c r="I663" s="260">
        <f t="shared" si="60"/>
        <v>96.975971858894013</v>
      </c>
      <c r="J663" s="262">
        <v>0</v>
      </c>
      <c r="K663" s="262">
        <v>4.4000000000000003E-3</v>
      </c>
      <c r="L663" s="262">
        <v>4.4000000000000003E-3</v>
      </c>
      <c r="M663" s="262">
        <v>5.0000000000000001E-3</v>
      </c>
      <c r="N663" s="262">
        <v>5.0000000000000001E-3</v>
      </c>
      <c r="O663" s="262">
        <v>2.0999999999999999E-3</v>
      </c>
      <c r="P663" s="262">
        <v>5.0000000000000001E-3</v>
      </c>
      <c r="Q663" s="262">
        <v>5.0000000000000001E-3</v>
      </c>
      <c r="R663" s="262">
        <v>2.5500000000000002E-3</v>
      </c>
      <c r="S663" s="262">
        <v>5.0000000000000001E-3</v>
      </c>
      <c r="T663" s="262">
        <v>5.6499999999999996E-3</v>
      </c>
      <c r="U663" s="262">
        <v>2E-3</v>
      </c>
      <c r="V663" s="262">
        <v>9.6500000000000006E-3</v>
      </c>
      <c r="W663" s="262">
        <v>1.1950000000000001E-2</v>
      </c>
      <c r="X663" s="262">
        <v>1.1950000000000001E-2</v>
      </c>
      <c r="Y663" s="262">
        <v>6.8500000000000011E-3</v>
      </c>
      <c r="Z663" s="262">
        <v>1.3350000000000001E-2</v>
      </c>
      <c r="AA663" s="262">
        <v>3.4000000000000002E-3</v>
      </c>
      <c r="AB663" s="262">
        <v>1.1000000000000001E-2</v>
      </c>
      <c r="AC663" s="262">
        <v>3.4999999999999996E-3</v>
      </c>
      <c r="AD663" s="262">
        <v>2.8000000000000004E-3</v>
      </c>
      <c r="AE663" s="262">
        <v>2.8499999999999997E-3</v>
      </c>
      <c r="AF663" s="262">
        <v>1.8E-3</v>
      </c>
      <c r="AG663" s="262">
        <v>3.2500000000000003E-3</v>
      </c>
      <c r="AH663" s="262">
        <v>3.0500000000000002E-3</v>
      </c>
      <c r="AI663" s="262">
        <v>3.2500000000000003E-3</v>
      </c>
      <c r="AJ663" s="262">
        <v>4.0000000000000001E-3</v>
      </c>
      <c r="AK663" s="262">
        <v>2.2500000000000003E-3</v>
      </c>
      <c r="AL663" s="262">
        <v>4.0000000000000001E-3</v>
      </c>
      <c r="AM663" s="262">
        <v>6.1000000000000004E-3</v>
      </c>
      <c r="AN663" s="262">
        <v>5.6000000000000008E-3</v>
      </c>
      <c r="AO663" s="262">
        <v>9.1999999999999998E-3</v>
      </c>
      <c r="AP663" s="262">
        <v>3.8500000000000001E-3</v>
      </c>
      <c r="AQ663" s="262">
        <v>5.2500000000000003E-3</v>
      </c>
      <c r="AR663" s="262">
        <v>5.2500000000000003E-3</v>
      </c>
      <c r="AS663" s="262">
        <v>6.4000000000000003E-3</v>
      </c>
      <c r="AT663" s="262">
        <v>3.0999999999999999E-3</v>
      </c>
      <c r="AU663" s="262">
        <v>3.0999999999999999E-3</v>
      </c>
      <c r="AV663" s="262">
        <v>1.9E-3</v>
      </c>
      <c r="AW663" s="262">
        <v>3.0999999999999999E-3</v>
      </c>
      <c r="AX663" s="262">
        <v>2.2000000000000001E-3</v>
      </c>
      <c r="AY663" s="262">
        <v>2.4499999999999999E-3</v>
      </c>
      <c r="AZ663" s="262">
        <v>1.285E-2</v>
      </c>
      <c r="BA663" s="262">
        <v>5.0000000000000001E-3</v>
      </c>
      <c r="BB663" s="262">
        <v>1.1350000000000001E-2</v>
      </c>
      <c r="BC663" s="262">
        <v>4.4000000000000003E-3</v>
      </c>
      <c r="BD663" s="262">
        <v>5.0000000000000001E-3</v>
      </c>
      <c r="BE663" s="262">
        <v>2.7000000000000001E-3</v>
      </c>
      <c r="BF663" s="262">
        <v>4.2500000000000003E-3</v>
      </c>
      <c r="BG663" s="262">
        <v>4.2500000000000003E-3</v>
      </c>
      <c r="BH663" s="262">
        <v>1.9E-3</v>
      </c>
      <c r="BI663" s="262">
        <v>2.3E-3</v>
      </c>
      <c r="BJ663" s="262">
        <v>6.5500000000000003E-3</v>
      </c>
      <c r="BK663" s="262">
        <v>7.1999999999999998E-3</v>
      </c>
      <c r="BL663" s="262">
        <v>1.4350000000000002E-2</v>
      </c>
      <c r="BM663" s="262">
        <v>2.0999999999999999E-3</v>
      </c>
      <c r="BN663" s="262">
        <v>5.0000000000000001E-3</v>
      </c>
      <c r="BO663" s="262">
        <v>2.0999999999999999E-3</v>
      </c>
      <c r="BP663" s="262">
        <v>5.0000000000000001E-3</v>
      </c>
    </row>
    <row r="664" spans="1:68" x14ac:dyDescent="0.25">
      <c r="B664" s="261" t="s">
        <v>1031</v>
      </c>
      <c r="C664" s="261" t="s">
        <v>1035</v>
      </c>
      <c r="D664" s="255">
        <f t="shared" si="57"/>
        <v>3.5701179537988209E-2</v>
      </c>
      <c r="E664" s="260">
        <f t="shared" si="55"/>
        <v>684.6415199999999</v>
      </c>
      <c r="F664" s="255">
        <f t="shared" si="58"/>
        <v>3.6857731661105245E-2</v>
      </c>
      <c r="G664" s="260">
        <f t="shared" si="56"/>
        <v>1907582.9594400001</v>
      </c>
      <c r="H664" s="255">
        <f t="shared" si="59"/>
        <v>-0.12715831780368742</v>
      </c>
      <c r="I664" s="260">
        <f t="shared" si="60"/>
        <v>96.862118011626023</v>
      </c>
      <c r="J664" s="262">
        <v>0</v>
      </c>
      <c r="K664" s="262">
        <v>4.4279999999999993E-2</v>
      </c>
      <c r="L664" s="262">
        <v>5.1839999999999997E-2</v>
      </c>
      <c r="M664" s="262">
        <v>4.9320000000000003E-2</v>
      </c>
      <c r="N664" s="262">
        <v>4.9320000000000003E-2</v>
      </c>
      <c r="O664" s="262">
        <v>4.9320000000000003E-2</v>
      </c>
      <c r="P664" s="262">
        <v>8.5679999999999992E-2</v>
      </c>
      <c r="Q664" s="262">
        <v>4.3559999999999995E-2</v>
      </c>
      <c r="R664" s="262">
        <v>5.8679999999999989E-2</v>
      </c>
      <c r="S664" s="262">
        <v>3.9239999999999997E-2</v>
      </c>
      <c r="T664" s="262">
        <v>3.9239999999999997E-2</v>
      </c>
      <c r="U664" s="262">
        <v>3.9239999999999997E-2</v>
      </c>
      <c r="V664" s="262">
        <v>3.2039999999999999E-2</v>
      </c>
      <c r="W664" s="262">
        <v>6.8759999999999988E-2</v>
      </c>
      <c r="X664" s="262">
        <v>5.3639999999999993E-2</v>
      </c>
      <c r="Y664" s="262">
        <v>5.1839999999999997E-2</v>
      </c>
      <c r="Z664" s="262">
        <v>4.5719999999999997E-2</v>
      </c>
      <c r="AA664" s="262">
        <v>4.8599999999999997E-2</v>
      </c>
      <c r="AB664" s="262">
        <v>4.6079999999999996E-2</v>
      </c>
      <c r="AC664" s="262">
        <v>6.1559999999999997E-2</v>
      </c>
      <c r="AD664" s="262">
        <v>3.168E-2</v>
      </c>
      <c r="AE664" s="262">
        <v>3.168E-2</v>
      </c>
      <c r="AF664" s="262">
        <v>3.168E-2</v>
      </c>
      <c r="AG664" s="262">
        <v>4.8239999999999998E-2</v>
      </c>
      <c r="AH664" s="262">
        <v>6.336E-2</v>
      </c>
      <c r="AI664" s="262">
        <v>3.78E-2</v>
      </c>
      <c r="AJ664" s="262">
        <v>3.0599999999999995E-2</v>
      </c>
      <c r="AK664" s="262">
        <v>3.492E-2</v>
      </c>
      <c r="AL664" s="262">
        <v>4.4999999999999998E-2</v>
      </c>
      <c r="AM664" s="262">
        <v>2.2679999999999999E-2</v>
      </c>
      <c r="AN664" s="262">
        <v>1.7639999999999999E-2</v>
      </c>
      <c r="AO664" s="262">
        <v>3.5639999999999998E-2</v>
      </c>
      <c r="AP664" s="262">
        <v>4.1039999999999993E-2</v>
      </c>
      <c r="AQ664" s="262">
        <v>1.9800000000000002E-2</v>
      </c>
      <c r="AR664" s="262">
        <v>7.415999999999999E-2</v>
      </c>
      <c r="AS664" s="262">
        <v>4.2839999999999996E-2</v>
      </c>
      <c r="AT664" s="262">
        <v>4.2839999999999996E-2</v>
      </c>
      <c r="AU664" s="262">
        <v>2.5199999999999997E-2</v>
      </c>
      <c r="AV664" s="262">
        <v>2.5199999999999997E-2</v>
      </c>
      <c r="AW664" s="262">
        <v>2.9159999999999998E-2</v>
      </c>
      <c r="AX664" s="262">
        <v>1.3679999999999999E-2</v>
      </c>
      <c r="AY664" s="262">
        <v>2.1959999999999997E-2</v>
      </c>
      <c r="AZ664" s="262">
        <v>2.1959999999999997E-2</v>
      </c>
      <c r="BA664" s="262">
        <v>2.1959999999999997E-2</v>
      </c>
      <c r="BB664" s="262">
        <v>2.0879999999999996E-2</v>
      </c>
      <c r="BC664" s="262">
        <v>1.116E-2</v>
      </c>
      <c r="BD664" s="262">
        <v>1.7279999999999997E-2</v>
      </c>
      <c r="BE664" s="262">
        <v>2.8079999999999997E-2</v>
      </c>
      <c r="BF664" s="262">
        <v>2.8079999999999997E-2</v>
      </c>
      <c r="BG664" s="262">
        <v>2.9159999999999998E-2</v>
      </c>
      <c r="BH664" s="262">
        <v>2.1959999999999997E-2</v>
      </c>
      <c r="BI664" s="262">
        <v>2.6999999999999996E-2</v>
      </c>
      <c r="BJ664" s="262">
        <v>0.11123999999999999</v>
      </c>
      <c r="BK664" s="262">
        <v>3.9239999999999997E-2</v>
      </c>
      <c r="BL664" s="262">
        <v>3.9239999999999997E-2</v>
      </c>
      <c r="BM664" s="262">
        <v>2.232E-2</v>
      </c>
      <c r="BN664" s="262">
        <v>2.6279999999999998E-2</v>
      </c>
      <c r="BO664" s="262">
        <v>2.376E-2</v>
      </c>
      <c r="BP664" s="262">
        <v>1.116E-2</v>
      </c>
    </row>
    <row r="665" spans="1:68" x14ac:dyDescent="0.25">
      <c r="B665" s="261" t="s">
        <v>1031</v>
      </c>
      <c r="C665" s="261" t="s">
        <v>1036</v>
      </c>
      <c r="D665" s="255">
        <f t="shared" si="57"/>
        <v>3.951788079470199E-3</v>
      </c>
      <c r="E665" s="260">
        <f t="shared" si="55"/>
        <v>75.783439999999999</v>
      </c>
      <c r="F665" s="255">
        <f t="shared" si="58"/>
        <v>3.7736171236569019E-3</v>
      </c>
      <c r="G665" s="260">
        <f t="shared" si="56"/>
        <v>195304.68632000007</v>
      </c>
      <c r="H665" s="255">
        <f t="shared" si="59"/>
        <v>-4.6996060252799829E-2</v>
      </c>
      <c r="I665" s="260">
        <f t="shared" si="60"/>
        <v>104.72149001806088</v>
      </c>
      <c r="J665" s="262">
        <v>0</v>
      </c>
      <c r="K665" s="262">
        <v>3.8E-3</v>
      </c>
      <c r="L665" s="262">
        <v>3.8E-3</v>
      </c>
      <c r="M665" s="262">
        <v>4.1600000000000005E-3</v>
      </c>
      <c r="N665" s="262">
        <v>2.64E-3</v>
      </c>
      <c r="O665" s="262">
        <v>4.1600000000000005E-3</v>
      </c>
      <c r="P665" s="262">
        <v>7.9600000000000001E-3</v>
      </c>
      <c r="Q665" s="262">
        <v>4.7200000000000002E-3</v>
      </c>
      <c r="R665" s="262">
        <v>4.1600000000000005E-3</v>
      </c>
      <c r="S665" s="262">
        <v>3.8E-3</v>
      </c>
      <c r="T665" s="262">
        <v>1.72E-3</v>
      </c>
      <c r="U665" s="262">
        <v>3.8E-3</v>
      </c>
      <c r="V665" s="262">
        <v>3.2000000000000002E-3</v>
      </c>
      <c r="W665" s="262">
        <v>5.8399999999999997E-3</v>
      </c>
      <c r="X665" s="262">
        <v>9.5999999999999992E-3</v>
      </c>
      <c r="Y665" s="262">
        <v>1.6719999999999999E-2</v>
      </c>
      <c r="Z665" s="262">
        <v>9.5999999999999992E-3</v>
      </c>
      <c r="AA665" s="262">
        <v>6.96E-3</v>
      </c>
      <c r="AB665" s="262">
        <v>7.4000000000000003E-3</v>
      </c>
      <c r="AC665" s="262">
        <v>7.4000000000000003E-3</v>
      </c>
      <c r="AD665" s="262">
        <v>1.24E-3</v>
      </c>
      <c r="AE665" s="262">
        <v>1.24E-3</v>
      </c>
      <c r="AF665" s="262">
        <v>1.24E-3</v>
      </c>
      <c r="AG665" s="262">
        <v>1.1200000000000001E-3</v>
      </c>
      <c r="AH665" s="262">
        <v>1.1200000000000001E-3</v>
      </c>
      <c r="AI665" s="262">
        <v>1.1200000000000001E-3</v>
      </c>
      <c r="AJ665" s="262">
        <v>2.5200000000000001E-3</v>
      </c>
      <c r="AK665" s="262">
        <v>2.5200000000000001E-3</v>
      </c>
      <c r="AL665" s="262">
        <v>2.5200000000000001E-3</v>
      </c>
      <c r="AM665" s="262">
        <v>1.72E-3</v>
      </c>
      <c r="AN665" s="262">
        <v>1.72E-3</v>
      </c>
      <c r="AO665" s="262">
        <v>9.8000000000000014E-3</v>
      </c>
      <c r="AP665" s="262">
        <v>2.0400000000000001E-3</v>
      </c>
      <c r="AQ665" s="262">
        <v>1.7600000000000001E-3</v>
      </c>
      <c r="AR665" s="262">
        <v>1.7600000000000001E-3</v>
      </c>
      <c r="AS665" s="262">
        <v>1.7600000000000001E-3</v>
      </c>
      <c r="AT665" s="262">
        <v>1.7600000000000001E-3</v>
      </c>
      <c r="AU665" s="262">
        <v>1.7600000000000001E-3</v>
      </c>
      <c r="AV665" s="262">
        <v>1.7600000000000001E-3</v>
      </c>
      <c r="AW665" s="262">
        <v>1.7600000000000001E-3</v>
      </c>
      <c r="AX665" s="262">
        <v>1.7600000000000001E-3</v>
      </c>
      <c r="AY665" s="262">
        <v>5.2000000000000006E-3</v>
      </c>
      <c r="AZ665" s="262">
        <v>1.7600000000000001E-3</v>
      </c>
      <c r="BA665" s="262">
        <v>1.7600000000000001E-3</v>
      </c>
      <c r="BB665" s="262">
        <v>1.1999999999999999E-3</v>
      </c>
      <c r="BC665" s="262">
        <v>1.1999999999999999E-3</v>
      </c>
      <c r="BD665" s="262">
        <v>1.1999999999999999E-3</v>
      </c>
      <c r="BE665" s="262">
        <v>1.1999999999999999E-3</v>
      </c>
      <c r="BF665" s="262">
        <v>5.2000000000000006E-3</v>
      </c>
      <c r="BG665" s="262">
        <v>5.2000000000000006E-3</v>
      </c>
      <c r="BH665" s="262">
        <v>5.0800000000000003E-3</v>
      </c>
      <c r="BI665" s="262">
        <v>4.7599999999999995E-3</v>
      </c>
      <c r="BJ665" s="262">
        <v>1.056E-2</v>
      </c>
      <c r="BK665" s="262">
        <v>1.7520000000000001E-2</v>
      </c>
      <c r="BL665" s="262">
        <v>4.2400000000000007E-3</v>
      </c>
      <c r="BM665" s="262">
        <v>7.2400000000000008E-3</v>
      </c>
      <c r="BN665" s="262">
        <v>5.2000000000000006E-3</v>
      </c>
      <c r="BO665" s="262">
        <v>2.2400000000000002E-3</v>
      </c>
      <c r="BP665" s="262">
        <v>5.2000000000000006E-3</v>
      </c>
    </row>
    <row r="666" spans="1:68" x14ac:dyDescent="0.25">
      <c r="B666" s="261" t="s">
        <v>1031</v>
      </c>
      <c r="C666" s="261" t="s">
        <v>1037</v>
      </c>
      <c r="D666" s="255">
        <f t="shared" si="57"/>
        <v>8.4511393857224781E-2</v>
      </c>
      <c r="E666" s="260">
        <f t="shared" si="55"/>
        <v>1620.6749999999995</v>
      </c>
      <c r="F666" s="255">
        <f t="shared" si="58"/>
        <v>9.2355503716527551E-2</v>
      </c>
      <c r="G666" s="260">
        <f t="shared" si="56"/>
        <v>4779886.8014999982</v>
      </c>
      <c r="H666" s="255">
        <f t="shared" si="59"/>
        <v>-0.31343454498190365</v>
      </c>
      <c r="I666" s="260">
        <f t="shared" si="60"/>
        <v>91.506613527463202</v>
      </c>
      <c r="J666" s="262">
        <v>0</v>
      </c>
      <c r="K666" s="262">
        <v>0.13949999999999999</v>
      </c>
      <c r="L666" s="262">
        <v>0.13949999999999999</v>
      </c>
      <c r="M666" s="262">
        <v>0.12419999999999999</v>
      </c>
      <c r="N666" s="262">
        <v>0.1143</v>
      </c>
      <c r="O666" s="262">
        <v>9.8100000000000007E-2</v>
      </c>
      <c r="P666" s="262">
        <v>0.1575</v>
      </c>
      <c r="Q666" s="262">
        <v>0.11699999999999999</v>
      </c>
      <c r="R666" s="262">
        <v>0.1143</v>
      </c>
      <c r="S666" s="262">
        <v>0.1206</v>
      </c>
      <c r="T666" s="262">
        <v>0.11069999999999999</v>
      </c>
      <c r="U666" s="262">
        <v>8.6399999999999991E-2</v>
      </c>
      <c r="V666" s="262">
        <v>0.11069999999999999</v>
      </c>
      <c r="W666" s="262">
        <v>0.18989999999999999</v>
      </c>
      <c r="X666" s="262">
        <v>0.189</v>
      </c>
      <c r="Y666" s="262">
        <v>0.20069999999999999</v>
      </c>
      <c r="Z666" s="262">
        <v>0.25829999999999997</v>
      </c>
      <c r="AA666" s="262">
        <v>0.10259999999999998</v>
      </c>
      <c r="AB666" s="262">
        <v>0.1143</v>
      </c>
      <c r="AC666" s="262">
        <v>0.12689999999999999</v>
      </c>
      <c r="AD666" s="262">
        <v>6.3E-2</v>
      </c>
      <c r="AE666" s="262">
        <v>5.3999999999999999E-2</v>
      </c>
      <c r="AF666" s="262">
        <v>5.3099999999999994E-2</v>
      </c>
      <c r="AG666" s="262">
        <v>9.2700000000000005E-2</v>
      </c>
      <c r="AH666" s="262">
        <v>9.4500000000000001E-2</v>
      </c>
      <c r="AI666" s="262">
        <v>9.5399999999999999E-2</v>
      </c>
      <c r="AJ666" s="262">
        <v>8.1900000000000001E-2</v>
      </c>
      <c r="AK666" s="262">
        <v>8.1900000000000001E-2</v>
      </c>
      <c r="AL666" s="262">
        <v>8.4599999999999995E-2</v>
      </c>
      <c r="AM666" s="262">
        <v>5.2199999999999996E-2</v>
      </c>
      <c r="AN666" s="262">
        <v>5.7599999999999998E-2</v>
      </c>
      <c r="AO666" s="262">
        <v>0.126</v>
      </c>
      <c r="AP666" s="262">
        <v>7.4699999999999989E-2</v>
      </c>
      <c r="AQ666" s="262">
        <v>0.1368</v>
      </c>
      <c r="AR666" s="262">
        <v>0.1638</v>
      </c>
      <c r="AS666" s="262">
        <v>0.18</v>
      </c>
      <c r="AT666" s="262">
        <v>7.2900000000000006E-2</v>
      </c>
      <c r="AU666" s="262">
        <v>6.0299999999999999E-2</v>
      </c>
      <c r="AV666" s="262">
        <v>7.9199999999999993E-2</v>
      </c>
      <c r="AW666" s="262">
        <v>7.5600000000000001E-2</v>
      </c>
      <c r="AX666" s="262">
        <v>5.7599999999999998E-2</v>
      </c>
      <c r="AY666" s="262">
        <v>5.7599999999999998E-2</v>
      </c>
      <c r="AZ666" s="262">
        <v>6.4799999999999996E-2</v>
      </c>
      <c r="BA666" s="262">
        <v>3.0600000000000002E-2</v>
      </c>
      <c r="BB666" s="262">
        <v>5.3999999999999999E-2</v>
      </c>
      <c r="BC666" s="262">
        <v>5.9400000000000001E-2</v>
      </c>
      <c r="BD666" s="262">
        <v>5.9400000000000001E-2</v>
      </c>
      <c r="BE666" s="262">
        <v>5.9400000000000001E-2</v>
      </c>
      <c r="BF666" s="262">
        <v>9.0899999999999995E-2</v>
      </c>
      <c r="BG666" s="262">
        <v>0.1179</v>
      </c>
      <c r="BH666" s="262">
        <v>9.2700000000000005E-2</v>
      </c>
      <c r="BI666" s="262">
        <v>6.2099999999999995E-2</v>
      </c>
      <c r="BJ666" s="262">
        <v>8.2799999999999999E-2</v>
      </c>
      <c r="BK666" s="262">
        <v>0.10619999999999999</v>
      </c>
      <c r="BL666" s="262">
        <v>8.1900000000000001E-2</v>
      </c>
      <c r="BM666" s="262">
        <v>6.3E-2</v>
      </c>
      <c r="BN666" s="262">
        <v>6.2099999999999995E-2</v>
      </c>
      <c r="BO666" s="262">
        <v>6.4799999999999996E-2</v>
      </c>
      <c r="BP666" s="262">
        <v>4.0500000000000001E-2</v>
      </c>
    </row>
    <row r="667" spans="1:68" x14ac:dyDescent="0.25">
      <c r="B667" s="261" t="s">
        <v>1031</v>
      </c>
      <c r="C667" s="261" t="s">
        <v>1038</v>
      </c>
      <c r="D667" s="255">
        <f t="shared" si="57"/>
        <v>8.7591255149397709E-3</v>
      </c>
      <c r="E667" s="260">
        <f t="shared" si="55"/>
        <v>167.97375</v>
      </c>
      <c r="F667" s="255">
        <f t="shared" si="58"/>
        <v>8.8678118737597848E-3</v>
      </c>
      <c r="G667" s="260">
        <f t="shared" si="56"/>
        <v>458956.26386999979</v>
      </c>
      <c r="H667" s="255">
        <f t="shared" si="59"/>
        <v>-5.703361592786773E-2</v>
      </c>
      <c r="I667" s="260">
        <f t="shared" si="60"/>
        <v>98.774372298744623</v>
      </c>
      <c r="J667" s="262">
        <v>0</v>
      </c>
      <c r="K667" s="262">
        <v>6.0299999999999998E-3</v>
      </c>
      <c r="L667" s="262">
        <v>6.0299999999999998E-3</v>
      </c>
      <c r="M667" s="262">
        <v>9.4500000000000001E-3</v>
      </c>
      <c r="N667" s="262">
        <v>9.4500000000000001E-3</v>
      </c>
      <c r="O667" s="262">
        <v>1.2419999999999999E-2</v>
      </c>
      <c r="P667" s="262">
        <v>9.4500000000000001E-3</v>
      </c>
      <c r="Q667" s="262">
        <v>9.4500000000000001E-3</v>
      </c>
      <c r="R667" s="262">
        <v>9.4500000000000001E-3</v>
      </c>
      <c r="S667" s="262">
        <v>5.94E-3</v>
      </c>
      <c r="T667" s="262">
        <v>5.94E-3</v>
      </c>
      <c r="U667" s="262">
        <v>2.7899999999999999E-3</v>
      </c>
      <c r="V667" s="262">
        <v>5.94E-3</v>
      </c>
      <c r="W667" s="262">
        <v>2.205E-2</v>
      </c>
      <c r="X667" s="262">
        <v>1.44E-2</v>
      </c>
      <c r="Y667" s="262">
        <v>1.7909999999999999E-2</v>
      </c>
      <c r="Z667" s="262">
        <v>1.44E-2</v>
      </c>
      <c r="AA667" s="262">
        <v>1.44E-2</v>
      </c>
      <c r="AB667" s="262">
        <v>1.44E-2</v>
      </c>
      <c r="AC667" s="262">
        <v>1.4669999999999997E-2</v>
      </c>
      <c r="AD667" s="262">
        <v>4.3199999999999992E-3</v>
      </c>
      <c r="AE667" s="262">
        <v>1.3769999999999999E-2</v>
      </c>
      <c r="AF667" s="262">
        <v>9.3600000000000003E-3</v>
      </c>
      <c r="AG667" s="262">
        <v>1.9529999999999999E-2</v>
      </c>
      <c r="AH667" s="262">
        <v>4.4099999999999999E-3</v>
      </c>
      <c r="AI667" s="262">
        <v>8.2799999999999992E-3</v>
      </c>
      <c r="AJ667" s="262">
        <v>6.2099999999999994E-3</v>
      </c>
      <c r="AK667" s="262">
        <v>8.9099999999999995E-3</v>
      </c>
      <c r="AL667" s="262">
        <v>9.4500000000000001E-3</v>
      </c>
      <c r="AM667" s="262">
        <v>8.9099999999999995E-3</v>
      </c>
      <c r="AN667" s="262">
        <v>8.9099999999999995E-3</v>
      </c>
      <c r="AO667" s="262">
        <v>5.3999999999999994E-3</v>
      </c>
      <c r="AP667" s="262">
        <v>5.3999999999999994E-3</v>
      </c>
      <c r="AQ667" s="262">
        <v>9.9900000000000006E-3</v>
      </c>
      <c r="AR667" s="262">
        <v>7.7399999999999995E-3</v>
      </c>
      <c r="AS667" s="262">
        <v>3.96E-3</v>
      </c>
      <c r="AT667" s="262">
        <v>8.7299999999999999E-3</v>
      </c>
      <c r="AU667" s="262">
        <v>6.4799999999999996E-3</v>
      </c>
      <c r="AV667" s="262">
        <v>1.2599999999999998E-2</v>
      </c>
      <c r="AW667" s="262">
        <v>4.2299999999999994E-3</v>
      </c>
      <c r="AX667" s="262">
        <v>7.559999999999999E-3</v>
      </c>
      <c r="AY667" s="262">
        <v>7.559999999999999E-3</v>
      </c>
      <c r="AZ667" s="262">
        <v>7.559999999999999E-3</v>
      </c>
      <c r="BA667" s="262">
        <v>7.559999999999999E-3</v>
      </c>
      <c r="BB667" s="262">
        <v>9.1799999999999989E-3</v>
      </c>
      <c r="BC667" s="262">
        <v>1.188E-2</v>
      </c>
      <c r="BD667" s="262">
        <v>8.7299999999999999E-3</v>
      </c>
      <c r="BE667" s="262">
        <v>8.7299999999999999E-3</v>
      </c>
      <c r="BF667" s="262">
        <v>4.8599999999999997E-3</v>
      </c>
      <c r="BG667" s="262">
        <v>8.8199999999999997E-3</v>
      </c>
      <c r="BH667" s="262">
        <v>8.8199999999999997E-3</v>
      </c>
      <c r="BI667" s="262">
        <v>1.0709999999999999E-2</v>
      </c>
      <c r="BJ667" s="262">
        <v>1.7819999999999999E-2</v>
      </c>
      <c r="BK667" s="262">
        <v>1.206E-2</v>
      </c>
      <c r="BL667" s="262">
        <v>1.0709999999999999E-2</v>
      </c>
      <c r="BM667" s="262">
        <v>4.8599999999999997E-3</v>
      </c>
      <c r="BN667" s="262">
        <v>3.5999999999999999E-3</v>
      </c>
      <c r="BO667" s="262">
        <v>3.5999999999999999E-3</v>
      </c>
      <c r="BP667" s="262">
        <v>3.2399999999999998E-3</v>
      </c>
    </row>
    <row r="668" spans="1:68" x14ac:dyDescent="0.25">
      <c r="B668" s="261" t="s">
        <v>1031</v>
      </c>
      <c r="C668" s="261" t="s">
        <v>1039</v>
      </c>
      <c r="D668" s="255">
        <f t="shared" si="57"/>
        <v>5.8118984199822692E-2</v>
      </c>
      <c r="E668" s="260">
        <f t="shared" si="55"/>
        <v>1114.5477599999997</v>
      </c>
      <c r="F668" s="255">
        <f t="shared" si="58"/>
        <v>6.138205883841847E-2</v>
      </c>
      <c r="G668" s="260">
        <f t="shared" si="56"/>
        <v>3176846.8697999995</v>
      </c>
      <c r="H668" s="255">
        <f t="shared" si="59"/>
        <v>-0.26618307545875958</v>
      </c>
      <c r="I668" s="260">
        <f t="shared" si="60"/>
        <v>94.683992846858615</v>
      </c>
      <c r="J668" s="262">
        <v>0</v>
      </c>
      <c r="K668" s="262">
        <v>7.0209999999999995E-2</v>
      </c>
      <c r="L668" s="262">
        <v>0.14159999999999998</v>
      </c>
      <c r="M668" s="262">
        <v>5.6639999999999996E-2</v>
      </c>
      <c r="N668" s="262">
        <v>4.1889999999999997E-2</v>
      </c>
      <c r="O668" s="262">
        <v>3.304E-2</v>
      </c>
      <c r="P668" s="262">
        <v>0.17699999999999999</v>
      </c>
      <c r="Q668" s="262">
        <v>0.15694</v>
      </c>
      <c r="R668" s="262">
        <v>2.3599999999999999E-2</v>
      </c>
      <c r="S668" s="262">
        <v>3.6579999999999994E-2</v>
      </c>
      <c r="T668" s="262">
        <v>3.5399999999999994E-2</v>
      </c>
      <c r="U668" s="262">
        <v>9.4400000000000005E-3</v>
      </c>
      <c r="V668" s="262">
        <v>6.0179999999999997E-2</v>
      </c>
      <c r="W668" s="262">
        <v>0.28614999999999996</v>
      </c>
      <c r="X668" s="262">
        <v>0.32272999999999996</v>
      </c>
      <c r="Y668" s="262">
        <v>0.32332</v>
      </c>
      <c r="Z668" s="262">
        <v>0.36461999999999994</v>
      </c>
      <c r="AA668" s="262">
        <v>5.0739999999999993E-2</v>
      </c>
      <c r="AB668" s="262">
        <v>9.9119999999999986E-2</v>
      </c>
      <c r="AC668" s="262">
        <v>0.31505999999999995</v>
      </c>
      <c r="AD668" s="262">
        <v>2.2419999999999999E-2</v>
      </c>
      <c r="AE668" s="262">
        <v>1.5339999999999999E-2</v>
      </c>
      <c r="AF668" s="262">
        <v>1.18E-2</v>
      </c>
      <c r="AG668" s="262">
        <v>3.5399999999999994E-2</v>
      </c>
      <c r="AH668" s="262">
        <v>0.17169000000000001</v>
      </c>
      <c r="AI668" s="262">
        <v>3.5989999999999994E-2</v>
      </c>
      <c r="AJ668" s="262">
        <v>2.596E-2</v>
      </c>
      <c r="AK668" s="262">
        <v>0.11327999999999999</v>
      </c>
      <c r="AL668" s="262">
        <v>4.6019999999999998E-2</v>
      </c>
      <c r="AM668" s="262">
        <v>1.652E-2</v>
      </c>
      <c r="AN668" s="262">
        <v>3.5399999999999994E-2</v>
      </c>
      <c r="AO668" s="262">
        <v>3.6579999999999994E-2</v>
      </c>
      <c r="AP668" s="262">
        <v>2.8909999999999998E-2</v>
      </c>
      <c r="AQ668" s="262">
        <v>6.0769999999999998E-2</v>
      </c>
      <c r="AR668" s="262">
        <v>3.5989999999999994E-2</v>
      </c>
      <c r="AS668" s="262">
        <v>0.10443</v>
      </c>
      <c r="AT668" s="262">
        <v>5.8999999999999997E-2</v>
      </c>
      <c r="AU668" s="262">
        <v>1.357E-2</v>
      </c>
      <c r="AV668" s="262">
        <v>1.0030000000000001E-2</v>
      </c>
      <c r="AW668" s="262">
        <v>2.3599999999999999E-2</v>
      </c>
      <c r="AX668" s="262">
        <v>2.4779999999999996E-2</v>
      </c>
      <c r="AY668" s="262">
        <v>2.2419999999999999E-2</v>
      </c>
      <c r="AZ668" s="262">
        <v>2.2419999999999999E-2</v>
      </c>
      <c r="BA668" s="262">
        <v>1.18E-2</v>
      </c>
      <c r="BB668" s="262">
        <v>1.4159999999999999E-2</v>
      </c>
      <c r="BC668" s="262">
        <v>6.7259999999999986E-2</v>
      </c>
      <c r="BD668" s="262">
        <v>1.357E-2</v>
      </c>
      <c r="BE668" s="262">
        <v>1.8289999999999997E-2</v>
      </c>
      <c r="BF668" s="262">
        <v>3.3629999999999993E-2</v>
      </c>
      <c r="BG668" s="262">
        <v>3.3629999999999993E-2</v>
      </c>
      <c r="BH668" s="262">
        <v>2.596E-2</v>
      </c>
      <c r="BI668" s="262">
        <v>2.7729999999999998E-2</v>
      </c>
      <c r="BJ668" s="262">
        <v>0.19469999999999998</v>
      </c>
      <c r="BK668" s="262">
        <v>0.26372999999999996</v>
      </c>
      <c r="BL668" s="262">
        <v>0.23363999999999999</v>
      </c>
      <c r="BM668" s="262">
        <v>2.1239999999999998E-2</v>
      </c>
      <c r="BN668" s="262">
        <v>6.4310000000000006E-2</v>
      </c>
      <c r="BO668" s="262">
        <v>2.8909999999999998E-2</v>
      </c>
      <c r="BP668" s="262">
        <v>3.5399999999999994E-2</v>
      </c>
    </row>
    <row r="669" spans="1:68" x14ac:dyDescent="0.25">
      <c r="B669" s="261" t="s">
        <v>1031</v>
      </c>
      <c r="C669" s="261" t="s">
        <v>1040</v>
      </c>
      <c r="D669" s="255">
        <f t="shared" si="57"/>
        <v>1.4518782917036038E-2</v>
      </c>
      <c r="E669" s="260">
        <f t="shared" si="55"/>
        <v>278.4267000000001</v>
      </c>
      <c r="F669" s="255">
        <f t="shared" si="58"/>
        <v>1.5537789707527545E-2</v>
      </c>
      <c r="G669" s="260">
        <f t="shared" si="56"/>
        <v>804162.96765000036</v>
      </c>
      <c r="H669" s="255">
        <f t="shared" si="59"/>
        <v>-8.8208802062249056E-2</v>
      </c>
      <c r="I669" s="260">
        <f t="shared" si="60"/>
        <v>93.441751950099885</v>
      </c>
      <c r="J669" s="262">
        <v>0</v>
      </c>
      <c r="K669" s="262">
        <v>2.6550000000000001E-2</v>
      </c>
      <c r="L669" s="262">
        <v>2.9099999999999997E-2</v>
      </c>
      <c r="M669" s="262">
        <v>2.0999999999999998E-2</v>
      </c>
      <c r="N669" s="262">
        <v>1.515E-2</v>
      </c>
      <c r="O669" s="262">
        <v>1.7249999999999998E-2</v>
      </c>
      <c r="P669" s="262">
        <v>2.0999999999999998E-2</v>
      </c>
      <c r="Q669" s="262">
        <v>2.0999999999999998E-2</v>
      </c>
      <c r="R669" s="262">
        <v>2.0999999999999998E-2</v>
      </c>
      <c r="S669" s="262">
        <v>3.3600000000000005E-2</v>
      </c>
      <c r="T669" s="262">
        <v>2.4150000000000001E-2</v>
      </c>
      <c r="U669" s="262">
        <v>2.385E-2</v>
      </c>
      <c r="V669" s="262">
        <v>2.4150000000000001E-2</v>
      </c>
      <c r="W669" s="262">
        <v>1.635E-2</v>
      </c>
      <c r="X669" s="262">
        <v>1.7699999999999997E-2</v>
      </c>
      <c r="Y669" s="262">
        <v>1.95E-2</v>
      </c>
      <c r="Z669" s="262">
        <v>5.3999999999999994E-3</v>
      </c>
      <c r="AA669" s="262">
        <v>2.265E-2</v>
      </c>
      <c r="AB669" s="262">
        <v>1.6949999999999996E-2</v>
      </c>
      <c r="AC669" s="262">
        <v>1.6949999999999996E-2</v>
      </c>
      <c r="AD669" s="262">
        <v>1.7849999999999998E-2</v>
      </c>
      <c r="AE669" s="262">
        <v>1.8599999999999998E-2</v>
      </c>
      <c r="AF669" s="262">
        <v>1.7849999999999998E-2</v>
      </c>
      <c r="AG669" s="262">
        <v>2.7E-2</v>
      </c>
      <c r="AH669" s="262">
        <v>1.4549999999999999E-2</v>
      </c>
      <c r="AI669" s="262">
        <v>2.205E-2</v>
      </c>
      <c r="AJ669" s="262">
        <v>1.7849999999999998E-2</v>
      </c>
      <c r="AK669" s="262">
        <v>8.4000000000000012E-3</v>
      </c>
      <c r="AL669" s="262">
        <v>1.7849999999999998E-2</v>
      </c>
      <c r="AM669" s="262">
        <v>1.3950000000000001E-2</v>
      </c>
      <c r="AN669" s="262">
        <v>7.0499999999999993E-2</v>
      </c>
      <c r="AO669" s="262">
        <v>1.515E-2</v>
      </c>
      <c r="AP669" s="262">
        <v>1.7849999999999998E-2</v>
      </c>
      <c r="AQ669" s="262">
        <v>7.7999999999999996E-3</v>
      </c>
      <c r="AR669" s="262">
        <v>7.7999999999999996E-3</v>
      </c>
      <c r="AS669" s="262">
        <v>5.1000000000000004E-3</v>
      </c>
      <c r="AT669" s="262">
        <v>6.45E-3</v>
      </c>
      <c r="AU669" s="262">
        <v>1.005E-2</v>
      </c>
      <c r="AV669" s="262">
        <v>1.4549999999999999E-2</v>
      </c>
      <c r="AW669" s="262">
        <v>1.005E-2</v>
      </c>
      <c r="AX669" s="262">
        <v>9.75E-3</v>
      </c>
      <c r="AY669" s="262">
        <v>9.75E-3</v>
      </c>
      <c r="AZ669" s="262">
        <v>9.75E-3</v>
      </c>
      <c r="BA669" s="262">
        <v>6.6E-3</v>
      </c>
      <c r="BB669" s="262">
        <v>1.005E-2</v>
      </c>
      <c r="BC669" s="262">
        <v>1.005E-2</v>
      </c>
      <c r="BD669" s="262">
        <v>8.6999999999999994E-3</v>
      </c>
      <c r="BE669" s="262">
        <v>1.005E-2</v>
      </c>
      <c r="BF669" s="262">
        <v>9.1500000000000001E-3</v>
      </c>
      <c r="BG669" s="262">
        <v>1.0349999999999998E-2</v>
      </c>
      <c r="BH669" s="262">
        <v>3.3E-3</v>
      </c>
      <c r="BI669" s="262">
        <v>6.7499999999999999E-3</v>
      </c>
      <c r="BJ669" s="262">
        <v>2.3099999999999999E-2</v>
      </c>
      <c r="BK669" s="262">
        <v>5.8500000000000002E-3</v>
      </c>
      <c r="BL669" s="262">
        <v>5.8500000000000002E-3</v>
      </c>
      <c r="BM669" s="262">
        <v>8.4000000000000012E-3</v>
      </c>
      <c r="BN669" s="262">
        <v>5.2499999999999995E-3</v>
      </c>
      <c r="BO669" s="262">
        <v>7.1999999999999998E-3</v>
      </c>
      <c r="BP669" s="262">
        <v>7.1999999999999998E-3</v>
      </c>
    </row>
    <row r="670" spans="1:68" x14ac:dyDescent="0.25">
      <c r="B670" s="261" t="s">
        <v>1031</v>
      </c>
      <c r="C670" s="261" t="s">
        <v>1041</v>
      </c>
      <c r="D670" s="255">
        <f t="shared" si="57"/>
        <v>2.1434246753923969E-2</v>
      </c>
      <c r="E670" s="260">
        <f t="shared" si="55"/>
        <v>411.04454999999996</v>
      </c>
      <c r="F670" s="255">
        <f t="shared" si="58"/>
        <v>2.1468297001466529E-2</v>
      </c>
      <c r="G670" s="260">
        <f t="shared" si="56"/>
        <v>1111098.1518000006</v>
      </c>
      <c r="H670" s="255">
        <f t="shared" si="59"/>
        <v>0.14138212305933201</v>
      </c>
      <c r="I670" s="260">
        <f t="shared" si="60"/>
        <v>99.841392880207337</v>
      </c>
      <c r="J670" s="262">
        <v>0</v>
      </c>
      <c r="K670" s="262">
        <v>9.2399999999999999E-3</v>
      </c>
      <c r="L670" s="262">
        <v>9.2399999999999999E-3</v>
      </c>
      <c r="M670" s="262">
        <v>2.1000000000000001E-2</v>
      </c>
      <c r="N670" s="262">
        <v>1.9740000000000001E-2</v>
      </c>
      <c r="O670" s="262">
        <v>3.6330000000000001E-2</v>
      </c>
      <c r="P670" s="262">
        <v>2.2470000000000004E-2</v>
      </c>
      <c r="Q670" s="262">
        <v>1.218E-2</v>
      </c>
      <c r="R670" s="262">
        <v>4.5150000000000003E-2</v>
      </c>
      <c r="S670" s="262">
        <v>2.2260000000000002E-2</v>
      </c>
      <c r="T670" s="262">
        <v>2.2260000000000002E-2</v>
      </c>
      <c r="U670" s="262">
        <v>2.4150000000000001E-2</v>
      </c>
      <c r="V670" s="262">
        <v>1.218E-2</v>
      </c>
      <c r="W670" s="262">
        <v>1.8690000000000002E-2</v>
      </c>
      <c r="X670" s="262">
        <v>2.2050000000000004E-2</v>
      </c>
      <c r="Y670" s="262">
        <v>2.4150000000000001E-2</v>
      </c>
      <c r="Z670" s="262">
        <v>2.2050000000000004E-2</v>
      </c>
      <c r="AA670" s="262">
        <v>5.1660000000000005E-2</v>
      </c>
      <c r="AB670" s="262">
        <v>2.2470000000000004E-2</v>
      </c>
      <c r="AC670" s="262">
        <v>5.6700000000000006E-3</v>
      </c>
      <c r="AD670" s="262">
        <v>1.008E-2</v>
      </c>
      <c r="AE670" s="262">
        <v>1.89E-2</v>
      </c>
      <c r="AF670" s="262">
        <v>1.89E-2</v>
      </c>
      <c r="AG670" s="262">
        <v>2.9819999999999999E-2</v>
      </c>
      <c r="AH670" s="262">
        <v>1.9949999999999999E-2</v>
      </c>
      <c r="AI670" s="262">
        <v>3.6330000000000001E-2</v>
      </c>
      <c r="AJ670" s="262">
        <v>1.806E-2</v>
      </c>
      <c r="AK670" s="262">
        <v>2.3729999999999998E-2</v>
      </c>
      <c r="AL670" s="262">
        <v>2.436E-2</v>
      </c>
      <c r="AM670" s="262">
        <v>9.8700000000000003E-3</v>
      </c>
      <c r="AN670" s="262">
        <v>1.617E-2</v>
      </c>
      <c r="AO670" s="262">
        <v>2.0789999999999999E-2</v>
      </c>
      <c r="AP670" s="262">
        <v>2.0789999999999999E-2</v>
      </c>
      <c r="AQ670" s="262">
        <v>2.9399999999999999E-2</v>
      </c>
      <c r="AR670" s="262">
        <v>2.9399999999999999E-2</v>
      </c>
      <c r="AS670" s="262">
        <v>2.9399999999999999E-2</v>
      </c>
      <c r="AT670" s="262">
        <v>1.7850000000000001E-2</v>
      </c>
      <c r="AU670" s="262">
        <v>2.3520000000000003E-2</v>
      </c>
      <c r="AV670" s="262">
        <v>1.7850000000000001E-2</v>
      </c>
      <c r="AW670" s="262">
        <v>5.8799999999999998E-2</v>
      </c>
      <c r="AX670" s="262">
        <v>2.0369999999999999E-2</v>
      </c>
      <c r="AY670" s="262">
        <v>2.0369999999999999E-2</v>
      </c>
      <c r="AZ670" s="262">
        <v>2.0369999999999999E-2</v>
      </c>
      <c r="BA670" s="262">
        <v>1.9740000000000001E-2</v>
      </c>
      <c r="BB670" s="262">
        <v>8.6099999999999996E-3</v>
      </c>
      <c r="BC670" s="262">
        <v>8.8199999999999997E-3</v>
      </c>
      <c r="BD670" s="262">
        <v>1.617E-2</v>
      </c>
      <c r="BE670" s="262">
        <v>1.617E-2</v>
      </c>
      <c r="BF670" s="262">
        <v>1.512E-2</v>
      </c>
      <c r="BG670" s="262">
        <v>4.62E-3</v>
      </c>
      <c r="BH670" s="262">
        <v>1.512E-2</v>
      </c>
      <c r="BI670" s="262">
        <v>1.932E-2</v>
      </c>
      <c r="BJ670" s="262">
        <v>2.6460000000000001E-2</v>
      </c>
      <c r="BK670" s="262">
        <v>6.7200000000000003E-3</v>
      </c>
      <c r="BL670" s="262">
        <v>1.932E-2</v>
      </c>
      <c r="BM670" s="262">
        <v>2.478E-2</v>
      </c>
      <c r="BN670" s="262">
        <v>1.239E-2</v>
      </c>
      <c r="BO670" s="262">
        <v>1.239E-2</v>
      </c>
      <c r="BP670" s="262">
        <v>7.3499999999999998E-3</v>
      </c>
    </row>
    <row r="671" spans="1:68" x14ac:dyDescent="0.25">
      <c r="B671" s="261" t="s">
        <v>1031</v>
      </c>
      <c r="C671" s="261" t="s">
        <v>1042</v>
      </c>
      <c r="D671" s="255">
        <f t="shared" si="57"/>
        <v>0.12804612608854352</v>
      </c>
      <c r="E671" s="260">
        <f t="shared" si="55"/>
        <v>2455.540559999999</v>
      </c>
      <c r="F671" s="255">
        <f t="shared" si="58"/>
        <v>0.13698715242226403</v>
      </c>
      <c r="G671" s="260">
        <f t="shared" si="56"/>
        <v>7089811.1697600018</v>
      </c>
      <c r="H671" s="255">
        <f t="shared" si="59"/>
        <v>-0.15574562930095587</v>
      </c>
      <c r="I671" s="260">
        <f t="shared" si="60"/>
        <v>93.473091325995512</v>
      </c>
      <c r="J671" s="262">
        <v>0</v>
      </c>
      <c r="K671" s="262">
        <v>0.17952000000000001</v>
      </c>
      <c r="L671" s="262">
        <v>0.17952000000000001</v>
      </c>
      <c r="M671" s="262">
        <v>0.17952000000000001</v>
      </c>
      <c r="N671" s="262">
        <v>0.16764000000000001</v>
      </c>
      <c r="O671" s="262">
        <v>0.18876000000000001</v>
      </c>
      <c r="P671" s="262">
        <v>0.17952000000000001</v>
      </c>
      <c r="Q671" s="262">
        <v>0.17952000000000001</v>
      </c>
      <c r="R671" s="262">
        <v>0.17952000000000001</v>
      </c>
      <c r="S671" s="262">
        <v>0.21912000000000001</v>
      </c>
      <c r="T671" s="262">
        <v>0.18215999999999999</v>
      </c>
      <c r="U671" s="262">
        <v>0.18348</v>
      </c>
      <c r="V671" s="262">
        <v>0.18348</v>
      </c>
      <c r="W671" s="262">
        <v>0.22968000000000002</v>
      </c>
      <c r="X671" s="262">
        <v>0.26928000000000002</v>
      </c>
      <c r="Y671" s="262">
        <v>0.26795999999999998</v>
      </c>
      <c r="Z671" s="262">
        <v>0.21120000000000003</v>
      </c>
      <c r="AA671" s="262">
        <v>0.19536000000000001</v>
      </c>
      <c r="AB671" s="262">
        <v>0.15708</v>
      </c>
      <c r="AC671" s="262">
        <v>0.15972</v>
      </c>
      <c r="AD671" s="262">
        <v>0.12276000000000001</v>
      </c>
      <c r="AE671" s="262">
        <v>0.12276000000000001</v>
      </c>
      <c r="AF671" s="262">
        <v>0.12276000000000001</v>
      </c>
      <c r="AG671" s="262">
        <v>0.19140000000000001</v>
      </c>
      <c r="AH671" s="262">
        <v>0.14124</v>
      </c>
      <c r="AI671" s="262">
        <v>0.13464000000000001</v>
      </c>
      <c r="AJ671" s="262">
        <v>0.14388000000000001</v>
      </c>
      <c r="AK671" s="262">
        <v>0.14520000000000002</v>
      </c>
      <c r="AL671" s="262">
        <v>0.16632</v>
      </c>
      <c r="AM671" s="262">
        <v>9.9000000000000005E-2</v>
      </c>
      <c r="AN671" s="262">
        <v>0.12936</v>
      </c>
      <c r="AO671" s="262">
        <v>0.13464000000000001</v>
      </c>
      <c r="AP671" s="262">
        <v>0.13464000000000001</v>
      </c>
      <c r="AQ671" s="262">
        <v>0.12672</v>
      </c>
      <c r="AR671" s="262">
        <v>0.13596</v>
      </c>
      <c r="AS671" s="262">
        <v>0.14784000000000003</v>
      </c>
      <c r="AT671" s="262">
        <v>0.20196</v>
      </c>
      <c r="AU671" s="262">
        <v>0.10824</v>
      </c>
      <c r="AV671" s="262">
        <v>0.10824</v>
      </c>
      <c r="AW671" s="262">
        <v>7.3920000000000013E-2</v>
      </c>
      <c r="AX671" s="262">
        <v>6.9960000000000008E-2</v>
      </c>
      <c r="AY671" s="262">
        <v>6.2039999999999998E-2</v>
      </c>
      <c r="AZ671" s="262">
        <v>6.9960000000000008E-2</v>
      </c>
      <c r="BA671" s="262">
        <v>6.9960000000000008E-2</v>
      </c>
      <c r="BB671" s="262">
        <v>7.6560000000000003E-2</v>
      </c>
      <c r="BC671" s="262">
        <v>7.6560000000000003E-2</v>
      </c>
      <c r="BD671" s="262">
        <v>7.2600000000000012E-2</v>
      </c>
      <c r="BE671" s="262">
        <v>7.6560000000000003E-2</v>
      </c>
      <c r="BF671" s="262">
        <v>9.3719999999999998E-2</v>
      </c>
      <c r="BG671" s="262">
        <v>0.11616</v>
      </c>
      <c r="BH671" s="262">
        <v>9.2399999999999996E-2</v>
      </c>
      <c r="BI671" s="262">
        <v>9.1079999999999994E-2</v>
      </c>
      <c r="BJ671" s="262">
        <v>0.13992000000000002</v>
      </c>
      <c r="BK671" s="262">
        <v>9.3719999999999998E-2</v>
      </c>
      <c r="BL671" s="262">
        <v>6.7320000000000005E-2</v>
      </c>
      <c r="BM671" s="262">
        <v>9.1079999999999994E-2</v>
      </c>
      <c r="BN671" s="262">
        <v>7.5240000000000001E-2</v>
      </c>
      <c r="BO671" s="262">
        <v>9.5039999999999999E-2</v>
      </c>
      <c r="BP671" s="262">
        <v>6.4680000000000001E-2</v>
      </c>
    </row>
    <row r="672" spans="1:68" x14ac:dyDescent="0.25">
      <c r="A672" s="254" t="s">
        <v>1043</v>
      </c>
      <c r="B672" s="254" t="s">
        <v>1044</v>
      </c>
      <c r="C672" s="254" t="s">
        <v>1045</v>
      </c>
      <c r="D672" s="255">
        <f t="shared" si="57"/>
        <v>0.49572634249361203</v>
      </c>
      <c r="E672" s="260">
        <f t="shared" si="55"/>
        <v>9506.5440699999981</v>
      </c>
      <c r="F672" s="255">
        <f t="shared" si="58"/>
        <v>0.48062439818646574</v>
      </c>
      <c r="G672" s="260">
        <f t="shared" si="56"/>
        <v>24874859.915459991</v>
      </c>
      <c r="H672" s="255">
        <f t="shared" si="59"/>
        <v>0.35968841375000055</v>
      </c>
      <c r="I672" s="260">
        <f t="shared" si="60"/>
        <v>103.14215099444186</v>
      </c>
      <c r="J672" s="262">
        <v>0.29174</v>
      </c>
      <c r="K672" s="262">
        <v>0.29174</v>
      </c>
      <c r="L672" s="262">
        <v>0.29174</v>
      </c>
      <c r="M672" s="262">
        <v>0.36215999999999998</v>
      </c>
      <c r="N672" s="262">
        <v>0.31186000000000003</v>
      </c>
      <c r="O672" s="262">
        <v>0.51305999999999996</v>
      </c>
      <c r="P672" s="262">
        <v>0.35209999999999997</v>
      </c>
      <c r="Q672" s="262">
        <v>0.36215999999999998</v>
      </c>
      <c r="R672" s="262">
        <v>0.45269999999999999</v>
      </c>
      <c r="S672" s="262">
        <v>0.35713</v>
      </c>
      <c r="T672" s="262">
        <v>0.46779000000000004</v>
      </c>
      <c r="U672" s="262">
        <v>0.39234000000000002</v>
      </c>
      <c r="V672" s="262">
        <v>0.40240000000000004</v>
      </c>
      <c r="W672" s="262">
        <v>0.28168000000000004</v>
      </c>
      <c r="X672" s="262">
        <v>0.35209999999999997</v>
      </c>
      <c r="Y672" s="262">
        <v>0.25652999999999998</v>
      </c>
      <c r="Z672" s="262">
        <v>0.31186000000000003</v>
      </c>
      <c r="AA672" s="262">
        <v>0.45773000000000003</v>
      </c>
      <c r="AB672" s="262">
        <v>0.43258000000000002</v>
      </c>
      <c r="AC672" s="262">
        <v>0.43258000000000002</v>
      </c>
      <c r="AD672" s="262">
        <v>0.37724999999999997</v>
      </c>
      <c r="AE672" s="262">
        <v>0.36215999999999998</v>
      </c>
      <c r="AF672" s="262">
        <v>0.42252000000000001</v>
      </c>
      <c r="AG672" s="262">
        <v>0.49797000000000002</v>
      </c>
      <c r="AH672" s="262">
        <v>0.51809000000000005</v>
      </c>
      <c r="AI672" s="262">
        <v>0.41245999999999999</v>
      </c>
      <c r="AJ672" s="262">
        <v>0.59353999999999996</v>
      </c>
      <c r="AK672" s="262">
        <v>0.45269999999999999</v>
      </c>
      <c r="AL672" s="262">
        <v>0.51809000000000005</v>
      </c>
      <c r="AM672" s="262">
        <v>0.46276</v>
      </c>
      <c r="AN672" s="262">
        <v>0.35209999999999997</v>
      </c>
      <c r="AO672" s="262">
        <v>0.44767000000000001</v>
      </c>
      <c r="AP672" s="262">
        <v>0.52312000000000003</v>
      </c>
      <c r="AQ672" s="262">
        <v>0.44767000000000001</v>
      </c>
      <c r="AR672" s="262">
        <v>0.45773000000000003</v>
      </c>
      <c r="AS672" s="262">
        <v>0.49797000000000002</v>
      </c>
      <c r="AT672" s="262">
        <v>0.51809000000000005</v>
      </c>
      <c r="AU672" s="262">
        <v>0.53317999999999999</v>
      </c>
      <c r="AV672" s="262">
        <v>0.59353999999999996</v>
      </c>
      <c r="AW672" s="262">
        <v>0.65390000000000004</v>
      </c>
      <c r="AX672" s="262">
        <v>0.41245999999999999</v>
      </c>
      <c r="AY672" s="262">
        <v>0.53317999999999999</v>
      </c>
      <c r="AZ672" s="262">
        <v>0.59856999999999994</v>
      </c>
      <c r="BA672" s="262">
        <v>0.59353999999999996</v>
      </c>
      <c r="BB672" s="262">
        <v>0.43258000000000002</v>
      </c>
      <c r="BC672" s="262">
        <v>0.45773000000000003</v>
      </c>
      <c r="BD672" s="262">
        <v>0.51809000000000005</v>
      </c>
      <c r="BE672" s="262">
        <v>0.54324000000000006</v>
      </c>
      <c r="BF672" s="262">
        <v>0.5583300000000001</v>
      </c>
      <c r="BG672" s="262">
        <v>0.52815000000000001</v>
      </c>
      <c r="BH672" s="262">
        <v>0.63880999999999999</v>
      </c>
      <c r="BI672" s="262">
        <v>0.64383999999999997</v>
      </c>
      <c r="BJ672" s="262">
        <v>0.54324000000000006</v>
      </c>
      <c r="BK672" s="262">
        <v>0.39737</v>
      </c>
      <c r="BL672" s="262">
        <v>0.5583300000000001</v>
      </c>
      <c r="BM672" s="262">
        <v>0.61365999999999998</v>
      </c>
      <c r="BN672" s="262">
        <v>0.57341999999999993</v>
      </c>
      <c r="BO672" s="262">
        <v>0.63880999999999999</v>
      </c>
      <c r="BP672" s="262">
        <v>0.58850999999999998</v>
      </c>
    </row>
    <row r="673" spans="2:68" x14ac:dyDescent="0.25">
      <c r="C673" s="254" t="s">
        <v>1046</v>
      </c>
      <c r="D673" s="255">
        <f>SUMPRODUCT($J$2:$BP$2,J673:BP673)/$I$2</f>
        <v>0.2884180580904207</v>
      </c>
      <c r="E673" s="260">
        <f>SUMPRODUCT($J$2:$BP$2,J673:BP673)</f>
        <v>5530.9930999999979</v>
      </c>
      <c r="F673" s="255">
        <f>SUMPRODUCT($J$3:$BP$3,J673:BP673)/$I$3</f>
        <v>0.29344759728955283</v>
      </c>
      <c r="G673" s="260">
        <f>SUMPRODUCT($J$3:$BP$3,J673:BP673)</f>
        <v>15187468.431999994</v>
      </c>
      <c r="H673" s="255">
        <f>CORREL($J$4:$BP$4,J673:BP673)</f>
        <v>6.7902008733173105E-2</v>
      </c>
      <c r="I673" s="260">
        <f>D673/F673*100</f>
        <v>98.286052008744392</v>
      </c>
      <c r="J673" s="262">
        <v>0.29289999999999999</v>
      </c>
      <c r="K673" s="262">
        <v>0.21749999999999997</v>
      </c>
      <c r="L673" s="262">
        <v>0.29289999999999999</v>
      </c>
      <c r="M673" s="262">
        <v>0.33059999999999995</v>
      </c>
      <c r="N673" s="262">
        <v>0.31319999999999998</v>
      </c>
      <c r="O673" s="262">
        <v>0.31030000000000002</v>
      </c>
      <c r="P673" s="262">
        <v>0.31319999999999998</v>
      </c>
      <c r="Q673" s="262">
        <v>0.28129999999999999</v>
      </c>
      <c r="R673" s="262">
        <v>0.31319999999999998</v>
      </c>
      <c r="S673" s="262">
        <v>0.33639999999999998</v>
      </c>
      <c r="T673" s="262">
        <v>0.31319999999999998</v>
      </c>
      <c r="U673" s="262">
        <v>0.36829999999999996</v>
      </c>
      <c r="V673" s="262">
        <v>0.33059999999999995</v>
      </c>
      <c r="W673" s="262">
        <v>0.2581</v>
      </c>
      <c r="X673" s="262">
        <v>0.21459999999999999</v>
      </c>
      <c r="Y673" s="262">
        <v>0.24069999999999997</v>
      </c>
      <c r="Z673" s="262">
        <v>0.24359999999999998</v>
      </c>
      <c r="AA673" s="262">
        <v>0.24359999999999998</v>
      </c>
      <c r="AB673" s="262">
        <v>0.24359999999999998</v>
      </c>
      <c r="AC673" s="262">
        <v>0.1827</v>
      </c>
      <c r="AD673" s="262">
        <v>0.38569999999999999</v>
      </c>
      <c r="AE673" s="262">
        <v>0.36829999999999996</v>
      </c>
      <c r="AF673" s="262">
        <v>0.36829999999999996</v>
      </c>
      <c r="AG673" s="262">
        <v>0.29869999999999997</v>
      </c>
      <c r="AH673" s="262">
        <v>0.1827</v>
      </c>
      <c r="AI673" s="262">
        <v>0.32480000000000003</v>
      </c>
      <c r="AJ673" s="262">
        <v>0.29580000000000001</v>
      </c>
      <c r="AK673" s="262">
        <v>0.2581</v>
      </c>
      <c r="AL673" s="262">
        <v>0.31030000000000002</v>
      </c>
      <c r="AM673" s="262">
        <v>0.32769999999999994</v>
      </c>
      <c r="AN673" s="262">
        <v>0.32769999999999994</v>
      </c>
      <c r="AO673" s="262">
        <v>0.30159999999999998</v>
      </c>
      <c r="AP673" s="262">
        <v>0.29289999999999999</v>
      </c>
      <c r="AQ673" s="262">
        <v>0.30449999999999999</v>
      </c>
      <c r="AR673" s="262">
        <v>0.30449999999999999</v>
      </c>
      <c r="AS673" s="262">
        <v>0.26679999999999998</v>
      </c>
      <c r="AT673" s="262">
        <v>0.31030000000000002</v>
      </c>
      <c r="AU673" s="262">
        <v>0.34799999999999998</v>
      </c>
      <c r="AV673" s="262">
        <v>0.32769999999999994</v>
      </c>
      <c r="AW673" s="262">
        <v>0.15659999999999999</v>
      </c>
      <c r="AX673" s="262">
        <v>0.33349999999999996</v>
      </c>
      <c r="AY673" s="262">
        <v>0.29580000000000001</v>
      </c>
      <c r="AZ673" s="262">
        <v>0.28419999999999995</v>
      </c>
      <c r="BA673" s="262">
        <v>0.30159999999999998</v>
      </c>
      <c r="BB673" s="262">
        <v>0.32769999999999994</v>
      </c>
      <c r="BC673" s="262">
        <v>0.32769999999999994</v>
      </c>
      <c r="BD673" s="262">
        <v>0.33349999999999996</v>
      </c>
      <c r="BE673" s="262">
        <v>0.32769999999999994</v>
      </c>
      <c r="BF673" s="262">
        <v>0.31030000000000002</v>
      </c>
      <c r="BG673" s="262">
        <v>0.27839999999999998</v>
      </c>
      <c r="BH673" s="262">
        <v>0.26100000000000001</v>
      </c>
      <c r="BI673" s="262">
        <v>0.24359999999999998</v>
      </c>
      <c r="BJ673" s="262">
        <v>0.17689999999999997</v>
      </c>
      <c r="BK673" s="262">
        <v>0.16240000000000002</v>
      </c>
      <c r="BL673" s="262">
        <v>0.13919999999999999</v>
      </c>
      <c r="BM673" s="262">
        <v>0.23779999999999996</v>
      </c>
      <c r="BN673" s="262">
        <v>0.27259999999999995</v>
      </c>
      <c r="BO673" s="262">
        <v>0.2581</v>
      </c>
      <c r="BP673" s="262">
        <v>0.2581</v>
      </c>
    </row>
    <row r="674" spans="2:68" x14ac:dyDescent="0.25">
      <c r="C674" s="254" t="s">
        <v>1047</v>
      </c>
      <c r="D674" s="255">
        <f t="shared" ref="D674:D747" si="61">SUMPRODUCT($J$2:$BP$2,J674:BP674)/$I$2</f>
        <v>0.28066020754028265</v>
      </c>
      <c r="E674" s="260">
        <f t="shared" ref="E674:E753" si="62">SUMPRODUCT($J$2:$BP$2,J674:BP674)</f>
        <v>5382.2208000000001</v>
      </c>
      <c r="F674" s="255">
        <f t="shared" ref="F674:F747" si="63">SUMPRODUCT($J$3:$BP$3,J674:BP674)/$I$3</f>
        <v>0.30281554172732073</v>
      </c>
      <c r="G674" s="260">
        <f t="shared" ref="G674:G753" si="64">SUMPRODUCT($J$3:$BP$3,J674:BP674)</f>
        <v>15672309.206760002</v>
      </c>
      <c r="H674" s="255">
        <f t="shared" ref="H674:H747" si="65">CORREL($J$4:$BP$4,J674:BP674)</f>
        <v>-0.33589761642575705</v>
      </c>
      <c r="I674" s="260">
        <f t="shared" ref="I674:I747" si="66">D674/F674*100</f>
        <v>92.683554463334488</v>
      </c>
      <c r="J674" s="262">
        <v>0.64583999999999997</v>
      </c>
      <c r="K674" s="262">
        <v>0.50784000000000007</v>
      </c>
      <c r="L674" s="262">
        <v>0.50784000000000007</v>
      </c>
      <c r="M674" s="262">
        <v>0.43332000000000004</v>
      </c>
      <c r="N674" s="262">
        <v>0.43056000000000005</v>
      </c>
      <c r="O674" s="262">
        <v>0.38088</v>
      </c>
      <c r="P674" s="262">
        <v>0.53544000000000003</v>
      </c>
      <c r="Q674" s="262">
        <v>0.44988</v>
      </c>
      <c r="R674" s="262">
        <v>0.43332000000000004</v>
      </c>
      <c r="S674" s="262">
        <v>0.38640000000000002</v>
      </c>
      <c r="T674" s="262">
        <v>0.38640000000000002</v>
      </c>
      <c r="U674" s="262">
        <v>0.37260000000000004</v>
      </c>
      <c r="V674" s="262">
        <v>0.39468000000000003</v>
      </c>
      <c r="W674" s="262">
        <v>0.46920000000000001</v>
      </c>
      <c r="X674" s="262">
        <v>0.47748000000000002</v>
      </c>
      <c r="Y674" s="262">
        <v>0.47196000000000005</v>
      </c>
      <c r="Z674" s="262">
        <v>0.4002</v>
      </c>
      <c r="AA674" s="262">
        <v>0.36708000000000007</v>
      </c>
      <c r="AB674" s="262">
        <v>0.37536000000000008</v>
      </c>
      <c r="AC674" s="262">
        <v>0.32016</v>
      </c>
      <c r="AD674" s="262">
        <v>0.30360000000000004</v>
      </c>
      <c r="AE674" s="262">
        <v>0.29256000000000004</v>
      </c>
      <c r="AF674" s="262">
        <v>0.28152000000000005</v>
      </c>
      <c r="AG674" s="262">
        <v>0.35328000000000004</v>
      </c>
      <c r="AH674" s="262">
        <v>0.29808000000000007</v>
      </c>
      <c r="AI674" s="262">
        <v>0.32844000000000001</v>
      </c>
      <c r="AJ674" s="262">
        <v>0.29808000000000007</v>
      </c>
      <c r="AK674" s="262">
        <v>0.29808000000000007</v>
      </c>
      <c r="AL674" s="262">
        <v>0.29532000000000003</v>
      </c>
      <c r="AM674" s="262">
        <v>0.30636000000000008</v>
      </c>
      <c r="AN674" s="262">
        <v>0.30636000000000008</v>
      </c>
      <c r="AO674" s="262">
        <v>0.31463999999999998</v>
      </c>
      <c r="AP674" s="262">
        <v>0.30084000000000005</v>
      </c>
      <c r="AQ674" s="262">
        <v>0.31463999999999998</v>
      </c>
      <c r="AR674" s="262">
        <v>0.28428000000000003</v>
      </c>
      <c r="AS674" s="262">
        <v>0.29532000000000003</v>
      </c>
      <c r="AT674" s="262">
        <v>0.25668000000000002</v>
      </c>
      <c r="AU674" s="262">
        <v>0.24840000000000004</v>
      </c>
      <c r="AV674" s="262">
        <v>0.23184000000000002</v>
      </c>
      <c r="AW674" s="262">
        <v>0.18216000000000002</v>
      </c>
      <c r="AX674" s="262">
        <v>0.18768000000000004</v>
      </c>
      <c r="AY674" s="262">
        <v>0.20148000000000002</v>
      </c>
      <c r="AZ674" s="262">
        <v>0.19872000000000001</v>
      </c>
      <c r="BA674" s="262">
        <v>0.20148000000000002</v>
      </c>
      <c r="BB674" s="262">
        <v>0.19872000000000001</v>
      </c>
      <c r="BC674" s="262">
        <v>0.26772000000000001</v>
      </c>
      <c r="BD674" s="262">
        <v>0.18216000000000002</v>
      </c>
      <c r="BE674" s="262">
        <v>0.20424</v>
      </c>
      <c r="BF674" s="262">
        <v>0.26219999999999999</v>
      </c>
      <c r="BG674" s="262">
        <v>0.24012000000000003</v>
      </c>
      <c r="BH674" s="262">
        <v>0.20976000000000003</v>
      </c>
      <c r="BI674" s="262">
        <v>0.14628000000000002</v>
      </c>
      <c r="BJ674" s="262">
        <v>0.21252000000000001</v>
      </c>
      <c r="BK674" s="262">
        <v>0.27600000000000002</v>
      </c>
      <c r="BL674" s="262">
        <v>0.19596</v>
      </c>
      <c r="BM674" s="262">
        <v>0.14628000000000002</v>
      </c>
      <c r="BN674" s="262">
        <v>0.17664000000000002</v>
      </c>
      <c r="BO674" s="262">
        <v>0.16836000000000001</v>
      </c>
      <c r="BP674" s="262">
        <v>0.17664000000000002</v>
      </c>
    </row>
    <row r="675" spans="2:68" x14ac:dyDescent="0.25">
      <c r="C675" s="254" t="s">
        <v>1048</v>
      </c>
      <c r="D675" s="255">
        <f t="shared" si="61"/>
        <v>0.36690145486781051</v>
      </c>
      <c r="E675" s="260">
        <f t="shared" si="62"/>
        <v>7036.0692000000017</v>
      </c>
      <c r="F675" s="255">
        <f t="shared" si="63"/>
        <v>0.37193552226110183</v>
      </c>
      <c r="G675" s="260">
        <f t="shared" si="64"/>
        <v>19249634.535280004</v>
      </c>
      <c r="H675" s="255">
        <f t="shared" si="65"/>
        <v>0.17772677519147814</v>
      </c>
      <c r="I675" s="260">
        <f t="shared" si="66"/>
        <v>98.646521482355922</v>
      </c>
      <c r="J675" s="262">
        <v>0.30831999999999998</v>
      </c>
      <c r="K675" s="262">
        <v>0.26695999999999998</v>
      </c>
      <c r="L675" s="262">
        <v>0.30831999999999998</v>
      </c>
      <c r="M675" s="262">
        <v>0.35343999999999998</v>
      </c>
      <c r="N675" s="262">
        <v>0.34216000000000002</v>
      </c>
      <c r="O675" s="262">
        <v>0.39480000000000004</v>
      </c>
      <c r="P675" s="262">
        <v>0.28576000000000001</v>
      </c>
      <c r="Q675" s="262">
        <v>0.3196</v>
      </c>
      <c r="R675" s="262">
        <v>0.35343999999999998</v>
      </c>
      <c r="S675" s="262">
        <v>0.35719999999999996</v>
      </c>
      <c r="T675" s="262">
        <v>0.37975999999999999</v>
      </c>
      <c r="U675" s="262">
        <v>0.42112000000000005</v>
      </c>
      <c r="V675" s="262">
        <v>0.37975999999999999</v>
      </c>
      <c r="W675" s="262">
        <v>0.25944</v>
      </c>
      <c r="X675" s="262">
        <v>0.25944</v>
      </c>
      <c r="Y675" s="262">
        <v>0.21431999999999998</v>
      </c>
      <c r="Z675" s="262">
        <v>0.25944</v>
      </c>
      <c r="AA675" s="262">
        <v>0.32335999999999998</v>
      </c>
      <c r="AB675" s="262">
        <v>0.28952</v>
      </c>
      <c r="AC675" s="262">
        <v>0.27823999999999999</v>
      </c>
      <c r="AD675" s="262">
        <v>0.46623999999999999</v>
      </c>
      <c r="AE675" s="262">
        <v>0.42863999999999997</v>
      </c>
      <c r="AF675" s="262">
        <v>0.43615999999999999</v>
      </c>
      <c r="AG675" s="262">
        <v>0.40984000000000004</v>
      </c>
      <c r="AH675" s="262">
        <v>0.3196</v>
      </c>
      <c r="AI675" s="262">
        <v>0.36096</v>
      </c>
      <c r="AJ675" s="262">
        <v>0.42863999999999997</v>
      </c>
      <c r="AK675" s="262">
        <v>0.33840000000000003</v>
      </c>
      <c r="AL675" s="262">
        <v>0.37975999999999999</v>
      </c>
      <c r="AM675" s="262">
        <v>0.44744</v>
      </c>
      <c r="AN675" s="262">
        <v>0.37975999999999999</v>
      </c>
      <c r="AO675" s="262">
        <v>0.36096</v>
      </c>
      <c r="AP675" s="262">
        <v>0.36847999999999997</v>
      </c>
      <c r="AQ675" s="262">
        <v>0.31584000000000001</v>
      </c>
      <c r="AR675" s="262">
        <v>0.3196</v>
      </c>
      <c r="AS675" s="262">
        <v>0.3196</v>
      </c>
      <c r="AT675" s="262">
        <v>0.36096</v>
      </c>
      <c r="AU675" s="262">
        <v>0.42112000000000005</v>
      </c>
      <c r="AV675" s="262">
        <v>0.44367999999999996</v>
      </c>
      <c r="AW675" s="262">
        <v>0.37975999999999999</v>
      </c>
      <c r="AX675" s="262">
        <v>0.37975999999999999</v>
      </c>
      <c r="AY675" s="262">
        <v>0.3196</v>
      </c>
      <c r="AZ675" s="262">
        <v>0.39480000000000004</v>
      </c>
      <c r="BA675" s="262">
        <v>0.40608000000000005</v>
      </c>
      <c r="BB675" s="262">
        <v>0.39856000000000003</v>
      </c>
      <c r="BC675" s="262">
        <v>0.39104</v>
      </c>
      <c r="BD675" s="262">
        <v>0.41736000000000006</v>
      </c>
      <c r="BE675" s="262">
        <v>0.39856000000000003</v>
      </c>
      <c r="BF675" s="262">
        <v>0.40232000000000001</v>
      </c>
      <c r="BG675" s="262">
        <v>0.39856000000000003</v>
      </c>
      <c r="BH675" s="262">
        <v>0.41360000000000002</v>
      </c>
      <c r="BI675" s="262">
        <v>0.38352000000000003</v>
      </c>
      <c r="BJ675" s="262">
        <v>0.33088000000000001</v>
      </c>
      <c r="BK675" s="262">
        <v>0.29704000000000003</v>
      </c>
      <c r="BL675" s="262">
        <v>0.33463999999999999</v>
      </c>
      <c r="BM675" s="262">
        <v>0.38352000000000003</v>
      </c>
      <c r="BN675" s="262">
        <v>0.32335999999999998</v>
      </c>
      <c r="BO675" s="262">
        <v>0.38352000000000003</v>
      </c>
      <c r="BP675" s="262">
        <v>0.36847999999999997</v>
      </c>
    </row>
    <row r="676" spans="2:68" x14ac:dyDescent="0.25">
      <c r="C676" s="254" t="s">
        <v>1049</v>
      </c>
      <c r="D676" s="255">
        <f t="shared" si="61"/>
        <v>0.46277203368618663</v>
      </c>
      <c r="E676" s="260">
        <f t="shared" si="62"/>
        <v>8874.5792900000015</v>
      </c>
      <c r="F676" s="255">
        <f t="shared" si="63"/>
        <v>0.47216293004832338</v>
      </c>
      <c r="G676" s="260">
        <f t="shared" si="64"/>
        <v>24436934.093529992</v>
      </c>
      <c r="H676" s="255">
        <f t="shared" si="65"/>
        <v>-0.25968527905264138</v>
      </c>
      <c r="I676" s="260">
        <f t="shared" si="66"/>
        <v>98.011089866547636</v>
      </c>
      <c r="J676" s="262">
        <v>0.64207000000000003</v>
      </c>
      <c r="K676" s="262">
        <v>0.63758000000000004</v>
      </c>
      <c r="L676" s="262">
        <v>0.63758000000000004</v>
      </c>
      <c r="M676" s="262">
        <v>0.54329000000000005</v>
      </c>
      <c r="N676" s="262">
        <v>0.55227000000000004</v>
      </c>
      <c r="O676" s="262">
        <v>0.49839000000000006</v>
      </c>
      <c r="P676" s="262">
        <v>0.64207000000000003</v>
      </c>
      <c r="Q676" s="262">
        <v>0.63758000000000004</v>
      </c>
      <c r="R676" s="262">
        <v>0.55227000000000004</v>
      </c>
      <c r="S676" s="262">
        <v>0.50736999999999999</v>
      </c>
      <c r="T676" s="262">
        <v>0.51634999999999998</v>
      </c>
      <c r="U676" s="262">
        <v>0.47594000000000003</v>
      </c>
      <c r="V676" s="262">
        <v>0.50736999999999999</v>
      </c>
      <c r="W676" s="262">
        <v>0.70942000000000005</v>
      </c>
      <c r="X676" s="262">
        <v>0.72738000000000003</v>
      </c>
      <c r="Y676" s="262">
        <v>0.75880999999999998</v>
      </c>
      <c r="Z676" s="262">
        <v>0.74085000000000001</v>
      </c>
      <c r="AA676" s="262">
        <v>0.53430999999999995</v>
      </c>
      <c r="AB676" s="262">
        <v>0.60615000000000008</v>
      </c>
      <c r="AC676" s="262">
        <v>0.66452</v>
      </c>
      <c r="AD676" s="262">
        <v>0.39961000000000002</v>
      </c>
      <c r="AE676" s="262">
        <v>0.44451000000000002</v>
      </c>
      <c r="AF676" s="262">
        <v>0.39961000000000002</v>
      </c>
      <c r="AG676" s="262">
        <v>0.49390000000000006</v>
      </c>
      <c r="AH676" s="262">
        <v>0.51634999999999998</v>
      </c>
      <c r="AI676" s="262">
        <v>0.49390000000000006</v>
      </c>
      <c r="AJ676" s="262">
        <v>0.44451000000000002</v>
      </c>
      <c r="AK676" s="262">
        <v>0.58818999999999999</v>
      </c>
      <c r="AL676" s="262">
        <v>0.48492000000000002</v>
      </c>
      <c r="AM676" s="262">
        <v>0.43103999999999998</v>
      </c>
      <c r="AN676" s="262">
        <v>0.41308</v>
      </c>
      <c r="AO676" s="262">
        <v>0.55227000000000004</v>
      </c>
      <c r="AP676" s="262">
        <v>0.48941000000000007</v>
      </c>
      <c r="AQ676" s="262">
        <v>0.63308999999999993</v>
      </c>
      <c r="AR676" s="262">
        <v>0.61513000000000007</v>
      </c>
      <c r="AS676" s="262">
        <v>0.58818999999999999</v>
      </c>
      <c r="AT676" s="262">
        <v>0.46247000000000005</v>
      </c>
      <c r="AU676" s="262">
        <v>0.37267</v>
      </c>
      <c r="AV676" s="262">
        <v>0.34573000000000004</v>
      </c>
      <c r="AW676" s="262">
        <v>0.37267</v>
      </c>
      <c r="AX676" s="262">
        <v>0.37716</v>
      </c>
      <c r="AY676" s="262">
        <v>0.43103999999999998</v>
      </c>
      <c r="AZ676" s="262">
        <v>0.37267</v>
      </c>
      <c r="BA676" s="262">
        <v>0.31879000000000002</v>
      </c>
      <c r="BB676" s="262">
        <v>0.30083000000000004</v>
      </c>
      <c r="BC676" s="262">
        <v>0.35471000000000003</v>
      </c>
      <c r="BD676" s="262">
        <v>0.29634000000000005</v>
      </c>
      <c r="BE676" s="262">
        <v>0.31879000000000002</v>
      </c>
      <c r="BF676" s="262">
        <v>0.39512000000000003</v>
      </c>
      <c r="BG676" s="262">
        <v>0.44900000000000001</v>
      </c>
      <c r="BH676" s="262">
        <v>0.36369000000000001</v>
      </c>
      <c r="BI676" s="262">
        <v>0.29634000000000005</v>
      </c>
      <c r="BJ676" s="262">
        <v>0.52532999999999996</v>
      </c>
      <c r="BK676" s="262">
        <v>0.63308999999999993</v>
      </c>
      <c r="BL676" s="262">
        <v>0.55227000000000004</v>
      </c>
      <c r="BM676" s="262">
        <v>0.30980999999999997</v>
      </c>
      <c r="BN676" s="262">
        <v>0.35022000000000003</v>
      </c>
      <c r="BO676" s="262">
        <v>0.30980999999999997</v>
      </c>
      <c r="BP676" s="262">
        <v>0.33674999999999999</v>
      </c>
    </row>
    <row r="677" spans="2:68" x14ac:dyDescent="0.25">
      <c r="C677" s="254" t="s">
        <v>1050</v>
      </c>
      <c r="D677" s="255">
        <f t="shared" si="61"/>
        <v>0.65359955519632873</v>
      </c>
      <c r="E677" s="260">
        <f t="shared" si="62"/>
        <v>12534.078669999995</v>
      </c>
      <c r="F677" s="255">
        <f t="shared" si="63"/>
        <v>0.65402430620805985</v>
      </c>
      <c r="G677" s="260">
        <f t="shared" si="64"/>
        <v>33849224.17509</v>
      </c>
      <c r="H677" s="255">
        <f t="shared" si="65"/>
        <v>-7.4439206922535792E-2</v>
      </c>
      <c r="I677" s="260">
        <f t="shared" si="66"/>
        <v>99.935055775802311</v>
      </c>
      <c r="J677" s="262">
        <v>0.71817000000000009</v>
      </c>
      <c r="K677" s="262">
        <v>0.67288000000000003</v>
      </c>
      <c r="L677" s="262">
        <v>0.67288000000000003</v>
      </c>
      <c r="M677" s="262">
        <v>0.64053000000000004</v>
      </c>
      <c r="N677" s="262">
        <v>0.67288000000000003</v>
      </c>
      <c r="O677" s="262">
        <v>0.6858200000000001</v>
      </c>
      <c r="P677" s="262">
        <v>0.66641000000000006</v>
      </c>
      <c r="Q677" s="262">
        <v>0.65994000000000008</v>
      </c>
      <c r="R677" s="262">
        <v>0.70523000000000002</v>
      </c>
      <c r="S677" s="262">
        <v>0.66641000000000006</v>
      </c>
      <c r="T677" s="262">
        <v>0.64053000000000004</v>
      </c>
      <c r="U677" s="262">
        <v>0.62758999999999998</v>
      </c>
      <c r="V677" s="262">
        <v>0.65347</v>
      </c>
      <c r="W677" s="262">
        <v>0.67935000000000001</v>
      </c>
      <c r="X677" s="262">
        <v>0.76346000000000003</v>
      </c>
      <c r="Y677" s="262">
        <v>0.70523000000000002</v>
      </c>
      <c r="Z677" s="262">
        <v>0.70523000000000002</v>
      </c>
      <c r="AA677" s="262">
        <v>0.71170000000000011</v>
      </c>
      <c r="AB677" s="262">
        <v>0.71170000000000011</v>
      </c>
      <c r="AC677" s="262">
        <v>0.69876000000000005</v>
      </c>
      <c r="AD677" s="262">
        <v>0.66641000000000006</v>
      </c>
      <c r="AE677" s="262">
        <v>0.67288000000000003</v>
      </c>
      <c r="AF677" s="262">
        <v>0.66641000000000006</v>
      </c>
      <c r="AG677" s="262">
        <v>0.67288000000000003</v>
      </c>
      <c r="AH677" s="262">
        <v>0.69876000000000005</v>
      </c>
      <c r="AI677" s="262">
        <v>0.66641000000000006</v>
      </c>
      <c r="AJ677" s="262">
        <v>0.62758999999999998</v>
      </c>
      <c r="AK677" s="262">
        <v>0.6858200000000001</v>
      </c>
      <c r="AL677" s="262">
        <v>0.65347</v>
      </c>
      <c r="AM677" s="262">
        <v>0.57583000000000006</v>
      </c>
      <c r="AN677" s="262">
        <v>0.54995000000000005</v>
      </c>
      <c r="AO677" s="262">
        <v>0.65994000000000008</v>
      </c>
      <c r="AP677" s="262">
        <v>0.67288000000000003</v>
      </c>
      <c r="AQ677" s="262">
        <v>0.76993</v>
      </c>
      <c r="AR677" s="262">
        <v>0.71817000000000009</v>
      </c>
      <c r="AS677" s="262">
        <v>0.72464000000000006</v>
      </c>
      <c r="AT677" s="262">
        <v>0.65994000000000008</v>
      </c>
      <c r="AU677" s="262">
        <v>0.63405999999999996</v>
      </c>
      <c r="AV677" s="262">
        <v>0.64053000000000004</v>
      </c>
      <c r="AW677" s="262">
        <v>0.65347</v>
      </c>
      <c r="AX677" s="262">
        <v>0.65994000000000008</v>
      </c>
      <c r="AY677" s="262">
        <v>0.66641000000000006</v>
      </c>
      <c r="AZ677" s="262">
        <v>0.62758999999999998</v>
      </c>
      <c r="BA677" s="262">
        <v>0.61465000000000003</v>
      </c>
      <c r="BB677" s="262">
        <v>0.55642000000000003</v>
      </c>
      <c r="BC677" s="262">
        <v>0.52407000000000004</v>
      </c>
      <c r="BD677" s="262">
        <v>0.57583000000000006</v>
      </c>
      <c r="BE677" s="262">
        <v>0.54995000000000005</v>
      </c>
      <c r="BF677" s="262">
        <v>0.65994000000000008</v>
      </c>
      <c r="BG677" s="262">
        <v>0.63405999999999996</v>
      </c>
      <c r="BH677" s="262">
        <v>0.61465000000000003</v>
      </c>
      <c r="BI677" s="262">
        <v>0.60171000000000008</v>
      </c>
      <c r="BJ677" s="262">
        <v>0.67288000000000003</v>
      </c>
      <c r="BK677" s="262">
        <v>0.69229000000000007</v>
      </c>
      <c r="BL677" s="262">
        <v>0.72464000000000006</v>
      </c>
      <c r="BM677" s="262">
        <v>0.62758999999999998</v>
      </c>
      <c r="BN677" s="262">
        <v>0.64700000000000002</v>
      </c>
      <c r="BO677" s="262">
        <v>0.58230000000000004</v>
      </c>
      <c r="BP677" s="262">
        <v>0.58877000000000002</v>
      </c>
    </row>
    <row r="678" spans="2:68" x14ac:dyDescent="0.25">
      <c r="C678" s="254" t="s">
        <v>1051</v>
      </c>
      <c r="D678" s="255">
        <f t="shared" si="61"/>
        <v>0.1372556499973927</v>
      </c>
      <c r="E678" s="260">
        <f t="shared" si="62"/>
        <v>2632.1515999999997</v>
      </c>
      <c r="F678" s="255">
        <f t="shared" si="63"/>
        <v>0.15532863197199129</v>
      </c>
      <c r="G678" s="260">
        <f t="shared" si="64"/>
        <v>8039079.9463000009</v>
      </c>
      <c r="H678" s="255">
        <f t="shared" si="65"/>
        <v>-0.360439340500118</v>
      </c>
      <c r="I678" s="260">
        <f t="shared" si="66"/>
        <v>88.364680905798821</v>
      </c>
      <c r="J678" s="262">
        <v>0.5616000000000001</v>
      </c>
      <c r="K678" s="262">
        <v>0.52390000000000003</v>
      </c>
      <c r="L678" s="262">
        <v>0.42380000000000001</v>
      </c>
      <c r="M678" s="262">
        <v>0.27429999999999999</v>
      </c>
      <c r="N678" s="262">
        <v>0.31719999999999998</v>
      </c>
      <c r="O678" s="262">
        <v>0.18329999999999999</v>
      </c>
      <c r="P678" s="262">
        <v>0.40820000000000001</v>
      </c>
      <c r="Q678" s="262">
        <v>0.31459999999999999</v>
      </c>
      <c r="R678" s="262">
        <v>0.26649999999999996</v>
      </c>
      <c r="S678" s="262">
        <v>0.24440000000000001</v>
      </c>
      <c r="T678" s="262">
        <v>0.1716</v>
      </c>
      <c r="U678" s="262">
        <v>0.1638</v>
      </c>
      <c r="V678" s="262">
        <v>0.2145</v>
      </c>
      <c r="W678" s="262">
        <v>0.43680000000000002</v>
      </c>
      <c r="X678" s="262">
        <v>0.42899999999999999</v>
      </c>
      <c r="Y678" s="262">
        <v>0.50439999999999996</v>
      </c>
      <c r="Z678" s="262">
        <v>0.33019999999999999</v>
      </c>
      <c r="AA678" s="262">
        <v>0.2145</v>
      </c>
      <c r="AB678" s="262">
        <v>0.24440000000000001</v>
      </c>
      <c r="AC678" s="262">
        <v>0.2301</v>
      </c>
      <c r="AD678" s="262">
        <v>0.18329999999999999</v>
      </c>
      <c r="AE678" s="262">
        <v>0.1573</v>
      </c>
      <c r="AF678" s="262">
        <v>0.11570000000000001</v>
      </c>
      <c r="AG678" s="262">
        <v>0.14949999999999999</v>
      </c>
      <c r="AH678" s="262">
        <v>0.15209999999999999</v>
      </c>
      <c r="AI678" s="262">
        <v>0.19370000000000001</v>
      </c>
      <c r="AJ678" s="262">
        <v>7.2800000000000004E-2</v>
      </c>
      <c r="AK678" s="262">
        <v>0.1716</v>
      </c>
      <c r="AL678" s="262">
        <v>0.11960000000000001</v>
      </c>
      <c r="AM678" s="262">
        <v>0.1079</v>
      </c>
      <c r="AN678" s="262">
        <v>0.13</v>
      </c>
      <c r="AO678" s="262">
        <v>0.17550000000000002</v>
      </c>
      <c r="AP678" s="262">
        <v>0.12740000000000001</v>
      </c>
      <c r="AQ678" s="262">
        <v>0.1794</v>
      </c>
      <c r="AR678" s="262">
        <v>0.14170000000000002</v>
      </c>
      <c r="AS678" s="262">
        <v>0.1482</v>
      </c>
      <c r="AT678" s="262">
        <v>0.1066</v>
      </c>
      <c r="AU678" s="262">
        <v>7.4099999999999999E-2</v>
      </c>
      <c r="AV678" s="262">
        <v>5.4600000000000003E-2</v>
      </c>
      <c r="AW678" s="262">
        <v>5.2000000000000005E-2</v>
      </c>
      <c r="AX678" s="262">
        <v>0.1118</v>
      </c>
      <c r="AY678" s="262">
        <v>9.6200000000000008E-2</v>
      </c>
      <c r="AZ678" s="262">
        <v>5.9800000000000006E-2</v>
      </c>
      <c r="BA678" s="262">
        <v>4.0300000000000002E-2</v>
      </c>
      <c r="BB678" s="262">
        <v>5.9800000000000006E-2</v>
      </c>
      <c r="BC678" s="262">
        <v>7.2800000000000004E-2</v>
      </c>
      <c r="BD678" s="262">
        <v>5.0700000000000002E-2</v>
      </c>
      <c r="BE678" s="262">
        <v>5.33E-2</v>
      </c>
      <c r="BF678" s="262">
        <v>8.8400000000000006E-2</v>
      </c>
      <c r="BG678" s="262">
        <v>8.7100000000000011E-2</v>
      </c>
      <c r="BH678" s="262">
        <v>4.9399999999999999E-2</v>
      </c>
      <c r="BI678" s="262">
        <v>3.7699999999999997E-2</v>
      </c>
      <c r="BJ678" s="262">
        <v>0.1014</v>
      </c>
      <c r="BK678" s="262">
        <v>0.16900000000000001</v>
      </c>
      <c r="BL678" s="262">
        <v>8.9700000000000002E-2</v>
      </c>
      <c r="BM678" s="262">
        <v>4.9399999999999999E-2</v>
      </c>
      <c r="BN678" s="262">
        <v>6.5000000000000002E-2</v>
      </c>
      <c r="BO678" s="262">
        <v>4.8100000000000004E-2</v>
      </c>
      <c r="BP678" s="262">
        <v>5.5899999999999998E-2</v>
      </c>
    </row>
    <row r="679" spans="2:68" x14ac:dyDescent="0.25">
      <c r="B679" s="254" t="s">
        <v>1052</v>
      </c>
      <c r="C679" s="254" t="s">
        <v>1053</v>
      </c>
      <c r="D679" s="255">
        <f t="shared" si="61"/>
        <v>0.18453840309905059</v>
      </c>
      <c r="E679" s="260">
        <f t="shared" si="62"/>
        <v>3538.8929562304929</v>
      </c>
      <c r="F679" s="255">
        <f t="shared" si="63"/>
        <v>0.19374631405833359</v>
      </c>
      <c r="G679" s="260">
        <f t="shared" si="64"/>
        <v>10027398.607983273</v>
      </c>
      <c r="H679" s="255">
        <f t="shared" si="65"/>
        <v>-0.35394282065591404</v>
      </c>
      <c r="I679" s="260">
        <f t="shared" si="66"/>
        <v>95.247439413732195</v>
      </c>
      <c r="J679" s="262">
        <v>0.35721798183934284</v>
      </c>
      <c r="K679" s="262">
        <v>0.39873608727264537</v>
      </c>
      <c r="L679" s="262">
        <v>0.33756025613047275</v>
      </c>
      <c r="M679" s="262">
        <v>0.26616018449268913</v>
      </c>
      <c r="N679" s="262">
        <v>0.25655305444444598</v>
      </c>
      <c r="O679" s="262">
        <v>0.20421563655488348</v>
      </c>
      <c r="P679" s="262">
        <v>0.34269703331671114</v>
      </c>
      <c r="Q679" s="262">
        <v>0.26011545376730161</v>
      </c>
      <c r="R679" s="262">
        <v>0.23488000890140243</v>
      </c>
      <c r="S679" s="262">
        <v>0.25655389854569788</v>
      </c>
      <c r="T679" s="262">
        <v>0.22054278700382574</v>
      </c>
      <c r="U679" s="262">
        <v>0.20457172950015812</v>
      </c>
      <c r="V679" s="262">
        <v>0.19694695494060394</v>
      </c>
      <c r="W679" s="262">
        <v>0.29471233891346305</v>
      </c>
      <c r="X679" s="262">
        <v>0.30421867284967136</v>
      </c>
      <c r="Y679" s="262">
        <v>0.28860569963570942</v>
      </c>
      <c r="Z679" s="262">
        <v>0.28219049170458549</v>
      </c>
      <c r="AA679" s="262">
        <v>0.19509923228429696</v>
      </c>
      <c r="AB679" s="262">
        <v>0.23165149252067055</v>
      </c>
      <c r="AC679" s="262">
        <v>0.2336026591217433</v>
      </c>
      <c r="AD679" s="262">
        <v>0.25864661438511716</v>
      </c>
      <c r="AE679" s="262">
        <v>0.1859943652973465</v>
      </c>
      <c r="AF679" s="262">
        <v>0.19658971995417626</v>
      </c>
      <c r="AG679" s="262">
        <v>0.20188228264564817</v>
      </c>
      <c r="AH679" s="262">
        <v>0.17677785971498497</v>
      </c>
      <c r="AI679" s="262">
        <v>0.21690434943811024</v>
      </c>
      <c r="AJ679" s="262">
        <v>0.16360111897898674</v>
      </c>
      <c r="AK679" s="262">
        <v>0.17611402499137757</v>
      </c>
      <c r="AL679" s="262">
        <v>0.20747729764551157</v>
      </c>
      <c r="AM679" s="262">
        <v>0.19332963979566015</v>
      </c>
      <c r="AN679" s="262">
        <v>0.21825729459822646</v>
      </c>
      <c r="AO679" s="262">
        <v>0.21162776425140659</v>
      </c>
      <c r="AP679" s="262">
        <v>0.16662773130599506</v>
      </c>
      <c r="AQ679" s="262">
        <v>0.12247397136747365</v>
      </c>
      <c r="AR679" s="262">
        <v>0.17803034982479474</v>
      </c>
      <c r="AS679" s="262">
        <v>0.16690116427075838</v>
      </c>
      <c r="AT679" s="262">
        <v>0.23302404055945675</v>
      </c>
      <c r="AU679" s="262">
        <v>0.16079384944876707</v>
      </c>
      <c r="AV679" s="262">
        <v>0.15844550944406879</v>
      </c>
      <c r="AW679" s="262">
        <v>0.11924712800356733</v>
      </c>
      <c r="AX679" s="262">
        <v>0.18187299466374024</v>
      </c>
      <c r="AY679" s="262">
        <v>0.14091726370025884</v>
      </c>
      <c r="AZ679" s="262">
        <v>0.12881514452623144</v>
      </c>
      <c r="BA679" s="262">
        <v>0.1335930467399295</v>
      </c>
      <c r="BB679" s="262">
        <v>0.18771109334279834</v>
      </c>
      <c r="BC679" s="262">
        <v>0.19517825693475016</v>
      </c>
      <c r="BD679" s="262">
        <v>0.12785631512738488</v>
      </c>
      <c r="BE679" s="262">
        <v>0.15870993087092405</v>
      </c>
      <c r="BF679" s="262">
        <v>0.13114382200029193</v>
      </c>
      <c r="BG679" s="262">
        <v>0.20577680936335038</v>
      </c>
      <c r="BH679" s="262">
        <v>0.12349820974726562</v>
      </c>
      <c r="BI679" s="262">
        <v>0.12321266255090657</v>
      </c>
      <c r="BJ679" s="262">
        <v>0.17156719192943243</v>
      </c>
      <c r="BK679" s="262">
        <v>0.17702159785379976</v>
      </c>
      <c r="BL679" s="262">
        <v>0.21334889343566821</v>
      </c>
      <c r="BM679" s="262">
        <v>0.11479855287399937</v>
      </c>
      <c r="BN679" s="262">
        <v>0.1513203753420185</v>
      </c>
      <c r="BO679" s="262">
        <v>0.13016509934724887</v>
      </c>
      <c r="BP679" s="262">
        <v>0.13437155206203005</v>
      </c>
    </row>
    <row r="680" spans="2:68" x14ac:dyDescent="0.25">
      <c r="C680" s="254" t="s">
        <v>1054</v>
      </c>
      <c r="D680" s="255">
        <f t="shared" si="61"/>
        <v>0.16728736893664503</v>
      </c>
      <c r="E680" s="260">
        <f t="shared" si="62"/>
        <v>3208.069874098042</v>
      </c>
      <c r="F680" s="255">
        <f t="shared" si="63"/>
        <v>0.1797537542066012</v>
      </c>
      <c r="G680" s="260">
        <f t="shared" si="64"/>
        <v>9303209.4750889074</v>
      </c>
      <c r="H680" s="255">
        <f t="shared" si="65"/>
        <v>-0.21868746022418642</v>
      </c>
      <c r="I680" s="260">
        <f t="shared" si="66"/>
        <v>93.064742750447465</v>
      </c>
      <c r="J680" s="262">
        <v>0.18447119470889903</v>
      </c>
      <c r="K680" s="262">
        <v>0.31007875863313672</v>
      </c>
      <c r="L680" s="262">
        <v>0.38303919978070766</v>
      </c>
      <c r="M680" s="262">
        <v>0.23801152453212332</v>
      </c>
      <c r="N680" s="262">
        <v>0.30201280496393362</v>
      </c>
      <c r="O680" s="262">
        <v>0.27675347365881592</v>
      </c>
      <c r="P680" s="262">
        <v>0.27493111222022015</v>
      </c>
      <c r="Q680" s="262">
        <v>0.25499171399655318</v>
      </c>
      <c r="R680" s="262">
        <v>0.28601272108663989</v>
      </c>
      <c r="S680" s="262">
        <v>0.22991954324653405</v>
      </c>
      <c r="T680" s="262">
        <v>0.19213893659895839</v>
      </c>
      <c r="U680" s="262">
        <v>0.19132457712920001</v>
      </c>
      <c r="V680" s="262">
        <v>0.20992642262869157</v>
      </c>
      <c r="W680" s="262">
        <v>0.31453242439092843</v>
      </c>
      <c r="X680" s="262">
        <v>0.21142141780267049</v>
      </c>
      <c r="Y680" s="262">
        <v>0.28101933784774452</v>
      </c>
      <c r="Z680" s="262">
        <v>0.17284561272690738</v>
      </c>
      <c r="AA680" s="262">
        <v>0.21509298927724219</v>
      </c>
      <c r="AB680" s="262">
        <v>0.24326572185236578</v>
      </c>
      <c r="AC680" s="262">
        <v>0.21137009814365124</v>
      </c>
      <c r="AD680" s="262">
        <v>0.19353544167292755</v>
      </c>
      <c r="AE680" s="262">
        <v>0.25041258118557835</v>
      </c>
      <c r="AF680" s="262">
        <v>0.18684748718145547</v>
      </c>
      <c r="AG680" s="262">
        <v>0.16753330757776136</v>
      </c>
      <c r="AH680" s="262">
        <v>0.19712949163594451</v>
      </c>
      <c r="AI680" s="262">
        <v>0.21072547534393118</v>
      </c>
      <c r="AJ680" s="262">
        <v>0.15930583823006922</v>
      </c>
      <c r="AK680" s="262">
        <v>0.14771642191764642</v>
      </c>
      <c r="AL680" s="262">
        <v>0.18555440463580392</v>
      </c>
      <c r="AM680" s="262">
        <v>0.14865399137774271</v>
      </c>
      <c r="AN680" s="262">
        <v>0.17250399215024478</v>
      </c>
      <c r="AO680" s="262">
        <v>0.20905301855214592</v>
      </c>
      <c r="AP680" s="262">
        <v>0.17911910412485149</v>
      </c>
      <c r="AQ680" s="262">
        <v>0.15110377621164084</v>
      </c>
      <c r="AR680" s="262">
        <v>9.5118203068489629E-2</v>
      </c>
      <c r="AS680" s="262">
        <v>0.13404732783223927</v>
      </c>
      <c r="AT680" s="262">
        <v>0.15605563549839865</v>
      </c>
      <c r="AU680" s="262">
        <v>0.14948657677003485</v>
      </c>
      <c r="AV680" s="262">
        <v>0.14590203773855612</v>
      </c>
      <c r="AW680" s="262">
        <v>0.12114582237282719</v>
      </c>
      <c r="AX680" s="262">
        <v>0.12670980815024557</v>
      </c>
      <c r="AY680" s="262">
        <v>0.12927251275471111</v>
      </c>
      <c r="AZ680" s="262">
        <v>0.11144113763339195</v>
      </c>
      <c r="BA680" s="262">
        <v>0.11049478972940532</v>
      </c>
      <c r="BB680" s="262">
        <v>9.9425766615201999E-2</v>
      </c>
      <c r="BC680" s="262">
        <v>8.5111074277992776E-2</v>
      </c>
      <c r="BD680" s="262">
        <v>0.11612911222746766</v>
      </c>
      <c r="BE680" s="262">
        <v>0.10917385986358898</v>
      </c>
      <c r="BF680" s="262">
        <v>0.13400344382240742</v>
      </c>
      <c r="BG680" s="262">
        <v>0.16033904295771306</v>
      </c>
      <c r="BH680" s="262">
        <v>0.13201076169357473</v>
      </c>
      <c r="BI680" s="262">
        <v>0.10349027647400218</v>
      </c>
      <c r="BJ680" s="262">
        <v>0.12187244328311785</v>
      </c>
      <c r="BK680" s="262">
        <v>0.11940931135406602</v>
      </c>
      <c r="BL680" s="262">
        <v>0.12773071012839568</v>
      </c>
      <c r="BM680" s="262">
        <v>0.10248292395098157</v>
      </c>
      <c r="BN680" s="262">
        <v>0.12510662856055732</v>
      </c>
      <c r="BO680" s="262">
        <v>0.11760803009344264</v>
      </c>
      <c r="BP680" s="262">
        <v>0.11012841433828223</v>
      </c>
    </row>
    <row r="681" spans="2:68" x14ac:dyDescent="0.25">
      <c r="C681" s="254" t="s">
        <v>1055</v>
      </c>
      <c r="D681" s="255">
        <f t="shared" si="61"/>
        <v>0.30799042965222317</v>
      </c>
      <c r="E681" s="260">
        <f t="shared" si="62"/>
        <v>5906.3324694406838</v>
      </c>
      <c r="F681" s="255">
        <f t="shared" si="63"/>
        <v>0.30121307361813687</v>
      </c>
      <c r="G681" s="260">
        <f t="shared" si="64"/>
        <v>15589372.989028759</v>
      </c>
      <c r="H681" s="255">
        <f t="shared" si="65"/>
        <v>0.12354695224339447</v>
      </c>
      <c r="I681" s="260">
        <f t="shared" si="66"/>
        <v>102.25002054282622</v>
      </c>
      <c r="J681" s="262">
        <v>0.2609061690038405</v>
      </c>
      <c r="K681" s="262">
        <v>0.23792147806956992</v>
      </c>
      <c r="L681" s="262">
        <v>0.16333163207326148</v>
      </c>
      <c r="M681" s="262">
        <v>0.2064136175935343</v>
      </c>
      <c r="N681" s="262">
        <v>0.22129379223664841</v>
      </c>
      <c r="O681" s="262">
        <v>0.26320295876588751</v>
      </c>
      <c r="P681" s="262">
        <v>0.31553207752624918</v>
      </c>
      <c r="Q681" s="262">
        <v>0.24940238830703398</v>
      </c>
      <c r="R681" s="262">
        <v>0.24708378889940538</v>
      </c>
      <c r="S681" s="262">
        <v>0.26937587007386565</v>
      </c>
      <c r="T681" s="262">
        <v>0.24572017540313182</v>
      </c>
      <c r="U681" s="262">
        <v>0.21434558767391362</v>
      </c>
      <c r="V681" s="262">
        <v>0.23709816993956845</v>
      </c>
      <c r="W681" s="262">
        <v>0.26608163534488094</v>
      </c>
      <c r="X681" s="262">
        <v>0.23588585345838609</v>
      </c>
      <c r="Y681" s="262">
        <v>0.30441709065734579</v>
      </c>
      <c r="Z681" s="262">
        <v>0.35579811009491447</v>
      </c>
      <c r="AA681" s="262">
        <v>0.27220044670903354</v>
      </c>
      <c r="AB681" s="262">
        <v>0.3019414885842252</v>
      </c>
      <c r="AC681" s="262">
        <v>0.29657340948063415</v>
      </c>
      <c r="AD681" s="262">
        <v>0.22834740749953916</v>
      </c>
      <c r="AE681" s="262">
        <v>0.26064135676385974</v>
      </c>
      <c r="AF681" s="262">
        <v>0.29031118495653185</v>
      </c>
      <c r="AG681" s="262">
        <v>0.27074477820424969</v>
      </c>
      <c r="AH681" s="262">
        <v>0.28292810802511298</v>
      </c>
      <c r="AI681" s="262">
        <v>0.29069831530869472</v>
      </c>
      <c r="AJ681" s="262">
        <v>0.30831415980637483</v>
      </c>
      <c r="AK681" s="262">
        <v>0.2638414798675775</v>
      </c>
      <c r="AL681" s="262">
        <v>0.30536635383645838</v>
      </c>
      <c r="AM681" s="262">
        <v>0.26883631953862214</v>
      </c>
      <c r="AN681" s="262">
        <v>0.21275244162153731</v>
      </c>
      <c r="AO681" s="262">
        <v>0.3452105675567278</v>
      </c>
      <c r="AP681" s="262">
        <v>0.32623510696685126</v>
      </c>
      <c r="AQ681" s="262">
        <v>0.48449947354609807</v>
      </c>
      <c r="AR681" s="262">
        <v>0.4482364894061725</v>
      </c>
      <c r="AS681" s="262">
        <v>0.34919736924201578</v>
      </c>
      <c r="AT681" s="262">
        <v>0.31623918076162155</v>
      </c>
      <c r="AU681" s="262">
        <v>0.30786079178709658</v>
      </c>
      <c r="AV681" s="262">
        <v>0.35756403218016997</v>
      </c>
      <c r="AW681" s="262">
        <v>0.28019952053026304</v>
      </c>
      <c r="AX681" s="262">
        <v>0.34449710859711452</v>
      </c>
      <c r="AY681" s="262">
        <v>0.34450039685201805</v>
      </c>
      <c r="AZ681" s="262">
        <v>0.35094424393059959</v>
      </c>
      <c r="BA681" s="262">
        <v>0.3585924168443711</v>
      </c>
      <c r="BB681" s="262">
        <v>0.24545305585388252</v>
      </c>
      <c r="BC681" s="262">
        <v>0.29009174081066702</v>
      </c>
      <c r="BD681" s="262">
        <v>0.37191543291427909</v>
      </c>
      <c r="BE681" s="262">
        <v>0.36680482308383872</v>
      </c>
      <c r="BF681" s="262">
        <v>0.37115362167380939</v>
      </c>
      <c r="BG681" s="262">
        <v>0.3345124440056978</v>
      </c>
      <c r="BH681" s="262">
        <v>0.3760677320191293</v>
      </c>
      <c r="BI681" s="262">
        <v>0.38795271798213965</v>
      </c>
      <c r="BJ681" s="262">
        <v>0.3174477415005495</v>
      </c>
      <c r="BK681" s="262">
        <v>0.27320050329983553</v>
      </c>
      <c r="BL681" s="262">
        <v>0.28013814463707409</v>
      </c>
      <c r="BM681" s="262">
        <v>0.35777231032486762</v>
      </c>
      <c r="BN681" s="262">
        <v>0.35618550511374847</v>
      </c>
      <c r="BO681" s="262">
        <v>0.35876728617579684</v>
      </c>
      <c r="BP681" s="262">
        <v>0.35544971971445277</v>
      </c>
    </row>
    <row r="682" spans="2:68" x14ac:dyDescent="0.25">
      <c r="C682" s="254" t="s">
        <v>1056</v>
      </c>
      <c r="D682" s="255">
        <f t="shared" si="61"/>
        <v>0.30863961780305382</v>
      </c>
      <c r="E682" s="260">
        <f t="shared" si="62"/>
        <v>5918.7819506091628</v>
      </c>
      <c r="F682" s="255">
        <f t="shared" si="63"/>
        <v>0.31282720494248312</v>
      </c>
      <c r="G682" s="260">
        <f t="shared" si="64"/>
        <v>16190465.839959698</v>
      </c>
      <c r="H682" s="255">
        <f t="shared" si="65"/>
        <v>-9.1664986452553276E-2</v>
      </c>
      <c r="I682" s="260">
        <f t="shared" si="66"/>
        <v>98.661373731802115</v>
      </c>
      <c r="J682" s="262">
        <v>0.541689176548242</v>
      </c>
      <c r="K682" s="262">
        <v>0.46194010857946283</v>
      </c>
      <c r="L682" s="262">
        <v>0.28291315145014012</v>
      </c>
      <c r="M682" s="262">
        <v>0.37123813030217034</v>
      </c>
      <c r="N682" s="262">
        <v>0.35708509098052066</v>
      </c>
      <c r="O682" s="262">
        <v>0.38739114828211091</v>
      </c>
      <c r="P682" s="262">
        <v>0.37244567540568663</v>
      </c>
      <c r="Q682" s="262">
        <v>0.36619564029866003</v>
      </c>
      <c r="R682" s="262">
        <v>0.35692753818803058</v>
      </c>
      <c r="S682" s="262">
        <v>0.3429014346508677</v>
      </c>
      <c r="T682" s="262">
        <v>0.35443099131620764</v>
      </c>
      <c r="U682" s="262">
        <v>0.32698532042262457</v>
      </c>
      <c r="V682" s="262">
        <v>0.3367080125372654</v>
      </c>
      <c r="W682" s="262">
        <v>0.36040404916976015</v>
      </c>
      <c r="X682" s="262">
        <v>0.34739148485664456</v>
      </c>
      <c r="Y682" s="262">
        <v>0.20836852638551756</v>
      </c>
      <c r="Z682" s="262">
        <v>0.30463121965924689</v>
      </c>
      <c r="AA682" s="262">
        <v>0.35584857851489632</v>
      </c>
      <c r="AB682" s="262">
        <v>0.34838787214670891</v>
      </c>
      <c r="AC682" s="262">
        <v>0.26244953523806647</v>
      </c>
      <c r="AD682" s="262">
        <v>0.30854583455407386</v>
      </c>
      <c r="AE682" s="262">
        <v>0.36400925222414038</v>
      </c>
      <c r="AF682" s="262">
        <v>0.31848977167661036</v>
      </c>
      <c r="AG682" s="262">
        <v>0.32728968111492968</v>
      </c>
      <c r="AH682" s="262">
        <v>0.31326323303494524</v>
      </c>
      <c r="AI682" s="262">
        <v>0.33049520207982558</v>
      </c>
      <c r="AJ682" s="262">
        <v>0.32585889824607012</v>
      </c>
      <c r="AK682" s="262">
        <v>0.28887514629200434</v>
      </c>
      <c r="AL682" s="262">
        <v>0.36465814707505489</v>
      </c>
      <c r="AM682" s="262">
        <v>0.35951760833458535</v>
      </c>
      <c r="AN682" s="262">
        <v>0.40192361375260832</v>
      </c>
      <c r="AO682" s="262">
        <v>0.30744969208440998</v>
      </c>
      <c r="AP682" s="262">
        <v>0.33647960730440912</v>
      </c>
      <c r="AQ682" s="262">
        <v>0.30370982293851334</v>
      </c>
      <c r="AR682" s="262">
        <v>0.28858409405398483</v>
      </c>
      <c r="AS682" s="262">
        <v>0.22862237540660424</v>
      </c>
      <c r="AT682" s="262">
        <v>0.29528542195647006</v>
      </c>
      <c r="AU682" s="262">
        <v>0.30254493599878768</v>
      </c>
      <c r="AV682" s="262">
        <v>0.30077960524045966</v>
      </c>
      <c r="AW682" s="262">
        <v>0.23007448935030575</v>
      </c>
      <c r="AX682" s="262">
        <v>0.29175418005691206</v>
      </c>
      <c r="AY682" s="262">
        <v>0.27296823752931121</v>
      </c>
      <c r="AZ682" s="262">
        <v>0.30206887542180683</v>
      </c>
      <c r="BA682" s="262">
        <v>0.28496421262471372</v>
      </c>
      <c r="BB682" s="262">
        <v>0.28386061828484194</v>
      </c>
      <c r="BC682" s="262">
        <v>0.29201547443350412</v>
      </c>
      <c r="BD682" s="262">
        <v>0.27489082240254542</v>
      </c>
      <c r="BE682" s="262">
        <v>0.23374574352147942</v>
      </c>
      <c r="BF682" s="262">
        <v>0.28095821110494879</v>
      </c>
      <c r="BG682" s="262">
        <v>0.27146894201321659</v>
      </c>
      <c r="BH682" s="262">
        <v>0.27125057947847742</v>
      </c>
      <c r="BI682" s="262">
        <v>0.26319719027359867</v>
      </c>
      <c r="BJ682" s="262">
        <v>0.25778246786719589</v>
      </c>
      <c r="BK682" s="262">
        <v>0.28197012427505502</v>
      </c>
      <c r="BL682" s="262">
        <v>0.28723318334826892</v>
      </c>
      <c r="BM682" s="262">
        <v>0.24528473785189933</v>
      </c>
      <c r="BN682" s="262">
        <v>0.28566675108121553</v>
      </c>
      <c r="BO682" s="262">
        <v>0.24983999438039883</v>
      </c>
      <c r="BP682" s="262">
        <v>0.19946775930195837</v>
      </c>
    </row>
    <row r="683" spans="2:68" x14ac:dyDescent="0.25">
      <c r="B683" s="254" t="s">
        <v>1057</v>
      </c>
      <c r="C683" s="254" t="s">
        <v>1058</v>
      </c>
      <c r="D683" s="255">
        <f t="shared" si="61"/>
        <v>0.16785853147878341</v>
      </c>
      <c r="E683" s="260">
        <f t="shared" si="62"/>
        <v>3219.0230581686296</v>
      </c>
      <c r="F683" s="255">
        <f t="shared" si="63"/>
        <v>0.18101641973904067</v>
      </c>
      <c r="G683" s="260">
        <f t="shared" si="64"/>
        <v>9368559.1085199714</v>
      </c>
      <c r="H683" s="255">
        <f t="shared" si="65"/>
        <v>-0.26144194203577731</v>
      </c>
      <c r="I683" s="260">
        <f t="shared" si="66"/>
        <v>92.731107885557492</v>
      </c>
      <c r="J683" s="262">
        <v>0</v>
      </c>
      <c r="K683" s="262">
        <v>0.42422424021283456</v>
      </c>
      <c r="L683" s="262">
        <v>0.3701651008738393</v>
      </c>
      <c r="M683" s="262">
        <v>0.24222830862746797</v>
      </c>
      <c r="N683" s="262">
        <v>0.25238266319209834</v>
      </c>
      <c r="O683" s="262">
        <v>0.25678652889666909</v>
      </c>
      <c r="P683" s="262">
        <v>0.36159637790206844</v>
      </c>
      <c r="Q683" s="262">
        <v>0.32272228591823732</v>
      </c>
      <c r="R683" s="262">
        <v>0.28698049209548832</v>
      </c>
      <c r="S683" s="262">
        <v>0.20406301997300577</v>
      </c>
      <c r="T683" s="262">
        <v>0.20599963636880633</v>
      </c>
      <c r="U683" s="262">
        <v>0.18175784727387811</v>
      </c>
      <c r="V683" s="262">
        <v>0.14327213902351255</v>
      </c>
      <c r="W683" s="262">
        <v>0.32398312215768882</v>
      </c>
      <c r="X683" s="262">
        <v>0.33032498929798604</v>
      </c>
      <c r="Y683" s="262">
        <v>0.3479947537628606</v>
      </c>
      <c r="Z683" s="262">
        <v>0.19295638240659663</v>
      </c>
      <c r="AA683" s="262">
        <v>0.21247693439993875</v>
      </c>
      <c r="AB683" s="262">
        <v>0.26117461885403026</v>
      </c>
      <c r="AC683" s="262">
        <v>0.21485740316582816</v>
      </c>
      <c r="AD683" s="262">
        <v>0.16772838272865651</v>
      </c>
      <c r="AE683" s="262">
        <v>0.16495564595981213</v>
      </c>
      <c r="AF683" s="262">
        <v>0.14434642013177928</v>
      </c>
      <c r="AG683" s="262">
        <v>0.20119930546217044</v>
      </c>
      <c r="AH683" s="262">
        <v>0.1740022460672398</v>
      </c>
      <c r="AI683" s="262">
        <v>0.17498855446923123</v>
      </c>
      <c r="AJ683" s="262">
        <v>0.1540779532363071</v>
      </c>
      <c r="AK683" s="262">
        <v>0.17832134208280434</v>
      </c>
      <c r="AL683" s="262">
        <v>0.16032144692824332</v>
      </c>
      <c r="AM683" s="262">
        <v>0.11159222778553998</v>
      </c>
      <c r="AN683" s="262">
        <v>0.19078379597138156</v>
      </c>
      <c r="AO683" s="262">
        <v>0.20306973830977987</v>
      </c>
      <c r="AP683" s="262">
        <v>0.15881459632456973</v>
      </c>
      <c r="AQ683" s="262">
        <v>0.17313756308466144</v>
      </c>
      <c r="AR683" s="262">
        <v>0.18686846770603741</v>
      </c>
      <c r="AS683" s="262">
        <v>0.23434020131464431</v>
      </c>
      <c r="AT683" s="262">
        <v>0.15478067234388046</v>
      </c>
      <c r="AU683" s="262">
        <v>0.14311344473131915</v>
      </c>
      <c r="AV683" s="262">
        <v>0.14058530902085803</v>
      </c>
      <c r="AW683" s="262">
        <v>0.17645887035949209</v>
      </c>
      <c r="AX683" s="262">
        <v>0.11655489467750044</v>
      </c>
      <c r="AY683" s="262">
        <v>9.6096611361738957E-2</v>
      </c>
      <c r="AZ683" s="262">
        <v>0.13172280977504994</v>
      </c>
      <c r="BA683" s="262">
        <v>0.10008802311248112</v>
      </c>
      <c r="BB683" s="262">
        <v>7.2892817022462031E-2</v>
      </c>
      <c r="BC683" s="262">
        <v>8.4042457610009461E-2</v>
      </c>
      <c r="BD683" s="262">
        <v>0.11300855895053349</v>
      </c>
      <c r="BE683" s="262">
        <v>9.6056553346449192E-2</v>
      </c>
      <c r="BF683" s="262">
        <v>0.14421616558491682</v>
      </c>
      <c r="BG683" s="262">
        <v>0.1392599704567265</v>
      </c>
      <c r="BH683" s="262">
        <v>0.12282157685034212</v>
      </c>
      <c r="BI683" s="262">
        <v>0.11597689746617079</v>
      </c>
      <c r="BJ683" s="262">
        <v>0.16568119872799153</v>
      </c>
      <c r="BK683" s="262">
        <v>0.19763074670218136</v>
      </c>
      <c r="BL683" s="262">
        <v>0.26006203367516184</v>
      </c>
      <c r="BM683" s="262">
        <v>0.11056862199843115</v>
      </c>
      <c r="BN683" s="262">
        <v>0.13377596336058575</v>
      </c>
      <c r="BO683" s="262">
        <v>0.12316512188421821</v>
      </c>
      <c r="BP683" s="262">
        <v>0.10866218400392078</v>
      </c>
    </row>
    <row r="684" spans="2:68" x14ac:dyDescent="0.25">
      <c r="C684" s="254" t="s">
        <v>1059</v>
      </c>
      <c r="D684" s="255">
        <f t="shared" si="61"/>
        <v>0.52290300593077521</v>
      </c>
      <c r="E684" s="260">
        <f t="shared" si="62"/>
        <v>10027.710944734476</v>
      </c>
      <c r="F684" s="255">
        <f t="shared" si="63"/>
        <v>0.53418070622768443</v>
      </c>
      <c r="G684" s="260">
        <f t="shared" si="64"/>
        <v>27646682.705025677</v>
      </c>
      <c r="H684" s="255">
        <f t="shared" si="65"/>
        <v>-5.9610766316873939E-2</v>
      </c>
      <c r="I684" s="260">
        <f t="shared" si="66"/>
        <v>97.888785542901601</v>
      </c>
      <c r="J684" s="262">
        <v>0.59040143614796181</v>
      </c>
      <c r="K684" s="262">
        <v>0.29406620541712425</v>
      </c>
      <c r="L684" s="262">
        <v>0.64513923701083054</v>
      </c>
      <c r="M684" s="262">
        <v>0.65891123525655959</v>
      </c>
      <c r="N684" s="262">
        <v>0.61051858579155394</v>
      </c>
      <c r="O684" s="262">
        <v>0.66709813739961876</v>
      </c>
      <c r="P684" s="262">
        <v>0.62940532274714855</v>
      </c>
      <c r="Q684" s="262">
        <v>0.67437342767083019</v>
      </c>
      <c r="R684" s="262">
        <v>0.67595291474678798</v>
      </c>
      <c r="S684" s="262">
        <v>0.58649126875405766</v>
      </c>
      <c r="T684" s="262">
        <v>0.63065095916036307</v>
      </c>
      <c r="U684" s="262">
        <v>0.52898323961334781</v>
      </c>
      <c r="V684" s="262">
        <v>0.55672498371194812</v>
      </c>
      <c r="W684" s="262">
        <v>0.63679875320857771</v>
      </c>
      <c r="X684" s="262">
        <v>0.51408049251363519</v>
      </c>
      <c r="Y684" s="262">
        <v>0.6165113724748027</v>
      </c>
      <c r="Z684" s="262">
        <v>0.56957997272247585</v>
      </c>
      <c r="AA684" s="262">
        <v>0.65004741764138652</v>
      </c>
      <c r="AB684" s="262">
        <v>0.58048899415992794</v>
      </c>
      <c r="AC684" s="262">
        <v>0.55050864059402271</v>
      </c>
      <c r="AD684" s="262">
        <v>0.51481932151538046</v>
      </c>
      <c r="AE684" s="262">
        <v>0.59928241273597016</v>
      </c>
      <c r="AF684" s="262">
        <v>0.52281872614064395</v>
      </c>
      <c r="AG684" s="262">
        <v>0.56338890301492262</v>
      </c>
      <c r="AH684" s="262">
        <v>0.56211198930589346</v>
      </c>
      <c r="AI684" s="262">
        <v>0.58430783526776897</v>
      </c>
      <c r="AJ684" s="262">
        <v>0.55371903864585181</v>
      </c>
      <c r="AK684" s="262">
        <v>0.56969474550121735</v>
      </c>
      <c r="AL684" s="262">
        <v>0.60051270246004607</v>
      </c>
      <c r="AM684" s="262">
        <v>0.52918317178100238</v>
      </c>
      <c r="AN684" s="262">
        <v>0.57911809694160687</v>
      </c>
      <c r="AO684" s="262">
        <v>0.55698532302707859</v>
      </c>
      <c r="AP684" s="262">
        <v>0.54738528954467291</v>
      </c>
      <c r="AQ684" s="262">
        <v>0.61636887908539928</v>
      </c>
      <c r="AR684" s="262">
        <v>0.61630594546539252</v>
      </c>
      <c r="AS684" s="262">
        <v>0.48609873420232119</v>
      </c>
      <c r="AT684" s="262">
        <v>0.48015266552044544</v>
      </c>
      <c r="AU684" s="262">
        <v>0.47612369064781157</v>
      </c>
      <c r="AV684" s="262">
        <v>0.47807768399551376</v>
      </c>
      <c r="AW684" s="262">
        <v>0.48722236094845833</v>
      </c>
      <c r="AX684" s="262">
        <v>0.42473234312698693</v>
      </c>
      <c r="AY684" s="262">
        <v>0.45002254549738624</v>
      </c>
      <c r="AZ684" s="262">
        <v>0.42671651840338987</v>
      </c>
      <c r="BA684" s="262">
        <v>0.41624438421179571</v>
      </c>
      <c r="BB684" s="262">
        <v>0.3696919380724038</v>
      </c>
      <c r="BC684" s="262">
        <v>0.37383793343124566</v>
      </c>
      <c r="BD684" s="262">
        <v>0.42613067019997547</v>
      </c>
      <c r="BE684" s="262">
        <v>0.38202288866551792</v>
      </c>
      <c r="BF684" s="262">
        <v>0.48596257144301153</v>
      </c>
      <c r="BG684" s="262">
        <v>0.50615400114299369</v>
      </c>
      <c r="BH684" s="262">
        <v>0.42448485933752472</v>
      </c>
      <c r="BI684" s="262">
        <v>0.39639844264209934</v>
      </c>
      <c r="BJ684" s="262">
        <v>0.50945368865849872</v>
      </c>
      <c r="BK684" s="262">
        <v>0.51537337000686345</v>
      </c>
      <c r="BL684" s="262">
        <v>0.57842799642452647</v>
      </c>
      <c r="BM684" s="262">
        <v>0.40654893727420055</v>
      </c>
      <c r="BN684" s="262">
        <v>0.43887992669028725</v>
      </c>
      <c r="BO684" s="262">
        <v>0.38639748972541654</v>
      </c>
      <c r="BP684" s="262">
        <v>0.41186172109025865</v>
      </c>
    </row>
    <row r="685" spans="2:68" x14ac:dyDescent="0.25">
      <c r="C685" s="254" t="s">
        <v>1060</v>
      </c>
      <c r="D685" s="255">
        <f t="shared" si="61"/>
        <v>0.60201217828087139</v>
      </c>
      <c r="E685" s="260">
        <f t="shared" si="62"/>
        <v>11544.787542892271</v>
      </c>
      <c r="F685" s="255">
        <f t="shared" si="63"/>
        <v>0.58398422669265415</v>
      </c>
      <c r="G685" s="260">
        <f t="shared" si="64"/>
        <v>30224278.847746324</v>
      </c>
      <c r="H685" s="255">
        <f t="shared" si="65"/>
        <v>0.436835528693233</v>
      </c>
      <c r="I685" s="260">
        <f t="shared" si="66"/>
        <v>103.08706139039354</v>
      </c>
      <c r="J685" s="262">
        <v>0.62618023600866346</v>
      </c>
      <c r="K685" s="262">
        <v>0.27195560215993286</v>
      </c>
      <c r="L685" s="262">
        <v>0.45170802350349515</v>
      </c>
      <c r="M685" s="262">
        <v>0.50251788305137723</v>
      </c>
      <c r="N685" s="262">
        <v>0.44072651713225786</v>
      </c>
      <c r="O685" s="262">
        <v>0.60530767667371166</v>
      </c>
      <c r="P685" s="262">
        <v>0.45522950532070849</v>
      </c>
      <c r="Q685" s="262">
        <v>0.49400804988687813</v>
      </c>
      <c r="R685" s="262">
        <v>0.56950372558763529</v>
      </c>
      <c r="S685" s="262">
        <v>0.51274251744093746</v>
      </c>
      <c r="T685" s="262">
        <v>0.58010077386172132</v>
      </c>
      <c r="U685" s="262">
        <v>0.48466454667366987</v>
      </c>
      <c r="V685" s="262">
        <v>0.5143001646386316</v>
      </c>
      <c r="W685" s="262">
        <v>0.4865434983798026</v>
      </c>
      <c r="X685" s="262">
        <v>0.41301135916542359</v>
      </c>
      <c r="Y685" s="262">
        <v>0.45227380458793076</v>
      </c>
      <c r="Z685" s="262">
        <v>0.56276659182385025</v>
      </c>
      <c r="AA685" s="262">
        <v>0.61916773774770439</v>
      </c>
      <c r="AB685" s="262">
        <v>0.54561744188657524</v>
      </c>
      <c r="AC685" s="262">
        <v>0.60830757001580649</v>
      </c>
      <c r="AD685" s="262">
        <v>0.4860802658685236</v>
      </c>
      <c r="AE685" s="262">
        <v>0.51591070081238355</v>
      </c>
      <c r="AF685" s="262">
        <v>0.56252691887527995</v>
      </c>
      <c r="AG685" s="262">
        <v>0.59486559088454427</v>
      </c>
      <c r="AH685" s="262">
        <v>0.60470254285806857</v>
      </c>
      <c r="AI685" s="262">
        <v>0.59231330792302406</v>
      </c>
      <c r="AJ685" s="262">
        <v>0.62360218081758645</v>
      </c>
      <c r="AK685" s="262">
        <v>0.60408838670368381</v>
      </c>
      <c r="AL685" s="262">
        <v>0.63350954199765175</v>
      </c>
      <c r="AM685" s="262">
        <v>0.54757918382981252</v>
      </c>
      <c r="AN685" s="262">
        <v>0.59325049517067585</v>
      </c>
      <c r="AO685" s="262">
        <v>0.58553903695138587</v>
      </c>
      <c r="AP685" s="262">
        <v>0.61464991948329339</v>
      </c>
      <c r="AQ685" s="262">
        <v>0.57833394328006016</v>
      </c>
      <c r="AR685" s="262">
        <v>0.56838952389543451</v>
      </c>
      <c r="AS685" s="262">
        <v>0.57603117982969587</v>
      </c>
      <c r="AT685" s="262">
        <v>0.60688608786144316</v>
      </c>
      <c r="AU685" s="262">
        <v>0.6396369823113851</v>
      </c>
      <c r="AV685" s="262">
        <v>0.63293540824238426</v>
      </c>
      <c r="AW685" s="262">
        <v>0.65291100410295666</v>
      </c>
      <c r="AX685" s="262">
        <v>0.58685126516565245</v>
      </c>
      <c r="AY685" s="262">
        <v>0.65792226674678633</v>
      </c>
      <c r="AZ685" s="262">
        <v>0.65131631629609665</v>
      </c>
      <c r="BA685" s="262">
        <v>0.67558142026620926</v>
      </c>
      <c r="BB685" s="262">
        <v>0.50976937663877442</v>
      </c>
      <c r="BC685" s="262">
        <v>0.55482493993830551</v>
      </c>
      <c r="BD685" s="262">
        <v>0.65366296578132221</v>
      </c>
      <c r="BE685" s="262">
        <v>0.55169260906293727</v>
      </c>
      <c r="BF685" s="262">
        <v>0.59903382672253558</v>
      </c>
      <c r="BG685" s="262">
        <v>0.63146553695654217</v>
      </c>
      <c r="BH685" s="262">
        <v>0.64268567618319827</v>
      </c>
      <c r="BI685" s="262">
        <v>0.70554539807867966</v>
      </c>
      <c r="BJ685" s="262">
        <v>0.58545597415644868</v>
      </c>
      <c r="BK685" s="262">
        <v>0.54274309092412476</v>
      </c>
      <c r="BL685" s="262">
        <v>0.64017890436892644</v>
      </c>
      <c r="BM685" s="262">
        <v>0.68505345126600414</v>
      </c>
      <c r="BN685" s="262">
        <v>0.65632518607968182</v>
      </c>
      <c r="BO685" s="262">
        <v>0.65879782056655856</v>
      </c>
      <c r="BP685" s="262">
        <v>0.63156836572229758</v>
      </c>
    </row>
    <row r="686" spans="2:68" x14ac:dyDescent="0.25">
      <c r="B686" s="254" t="s">
        <v>1061</v>
      </c>
      <c r="C686" s="254" t="s">
        <v>1058</v>
      </c>
      <c r="D686" s="255">
        <f t="shared" si="61"/>
        <v>4.5661072190770979E-2</v>
      </c>
      <c r="E686" s="260">
        <f t="shared" si="62"/>
        <v>875.64238140241503</v>
      </c>
      <c r="F686" s="255">
        <f t="shared" si="63"/>
        <v>5.3269987236544795E-2</v>
      </c>
      <c r="G686" s="260">
        <f t="shared" si="64"/>
        <v>2757004.1704235468</v>
      </c>
      <c r="H686" s="255">
        <f t="shared" si="65"/>
        <v>-0.26169723551224888</v>
      </c>
      <c r="I686" s="260">
        <f t="shared" si="66"/>
        <v>85.716318999690174</v>
      </c>
      <c r="J686" s="262">
        <v>0</v>
      </c>
      <c r="K686" s="262">
        <v>0.44096422125874846</v>
      </c>
      <c r="L686" s="262">
        <v>0.12568483110206033</v>
      </c>
      <c r="M686" s="262">
        <v>0.11036021687867237</v>
      </c>
      <c r="N686" s="262">
        <v>9.6291845278607333E-2</v>
      </c>
      <c r="O686" s="262">
        <v>7.6311485592567438E-2</v>
      </c>
      <c r="P686" s="262">
        <v>0.1134604350398362</v>
      </c>
      <c r="Q686" s="262">
        <v>0.15279842565569118</v>
      </c>
      <c r="R686" s="262">
        <v>0.12435758920408381</v>
      </c>
      <c r="S686" s="262">
        <v>0.10282389647011318</v>
      </c>
      <c r="T686" s="262">
        <v>7.5366985654335653E-2</v>
      </c>
      <c r="U686" s="262">
        <v>7.2519112632320401E-2</v>
      </c>
      <c r="V686" s="262">
        <v>5.7774441006048692E-2</v>
      </c>
      <c r="W686" s="262">
        <v>0.16640325202282436</v>
      </c>
      <c r="X686" s="262">
        <v>9.1297799658593429E-2</v>
      </c>
      <c r="Y686" s="262">
        <v>0.11961046408630602</v>
      </c>
      <c r="Z686" s="262">
        <v>6.3139187950695105E-2</v>
      </c>
      <c r="AA686" s="262">
        <v>4.8053319335550813E-2</v>
      </c>
      <c r="AB686" s="262">
        <v>7.464962379453316E-2</v>
      </c>
      <c r="AC686" s="262">
        <v>6.8439360124640122E-2</v>
      </c>
      <c r="AD686" s="262">
        <v>8.247311413687243E-2</v>
      </c>
      <c r="AE686" s="262">
        <v>5.1771113052135852E-2</v>
      </c>
      <c r="AF686" s="262">
        <v>3.5013586998213692E-2</v>
      </c>
      <c r="AG686" s="262">
        <v>5.3652490484771394E-2</v>
      </c>
      <c r="AH686" s="262">
        <v>4.027148247998618E-2</v>
      </c>
      <c r="AI686" s="262">
        <v>6.3358539416810342E-2</v>
      </c>
      <c r="AJ686" s="262">
        <v>2.9955701374161706E-2</v>
      </c>
      <c r="AK686" s="262">
        <v>4.2322131584713991E-2</v>
      </c>
      <c r="AL686" s="262">
        <v>3.9068494335883684E-2</v>
      </c>
      <c r="AM686" s="262">
        <v>3.6751665683548221E-2</v>
      </c>
      <c r="AN686" s="262">
        <v>5.4907062439637125E-2</v>
      </c>
      <c r="AO686" s="262">
        <v>7.4712296338951739E-2</v>
      </c>
      <c r="AP686" s="262">
        <v>3.3791386945040913E-2</v>
      </c>
      <c r="AQ686" s="262">
        <v>2.2286406531272465E-2</v>
      </c>
      <c r="AR686" s="262">
        <v>8.9636468588468673E-2</v>
      </c>
      <c r="AS686" s="262">
        <v>4.3170171064969225E-2</v>
      </c>
      <c r="AT686" s="262">
        <v>2.4037748857728747E-2</v>
      </c>
      <c r="AU686" s="262">
        <v>2.7062214805015833E-2</v>
      </c>
      <c r="AV686" s="262">
        <v>2.6773093296532935E-2</v>
      </c>
      <c r="AW686" s="262">
        <v>3.0202188602371755E-2</v>
      </c>
      <c r="AX686" s="262">
        <v>2.705611362374952E-2</v>
      </c>
      <c r="AY686" s="262">
        <v>2.3645576135623236E-2</v>
      </c>
      <c r="AZ686" s="262">
        <v>1.7693836910910359E-2</v>
      </c>
      <c r="BA686" s="262">
        <v>1.3107708180959779E-2</v>
      </c>
      <c r="BB686" s="262">
        <v>1.8612114356355285E-2</v>
      </c>
      <c r="BC686" s="262">
        <v>1.784578718767562E-2</v>
      </c>
      <c r="BD686" s="262">
        <v>1.2713920483234852E-2</v>
      </c>
      <c r="BE686" s="262">
        <v>8.9104664335095535E-3</v>
      </c>
      <c r="BF686" s="262">
        <v>1.8971082909715612E-2</v>
      </c>
      <c r="BG686" s="262">
        <v>3.4517912461334302E-2</v>
      </c>
      <c r="BH686" s="262">
        <v>1.322835580414972E-2</v>
      </c>
      <c r="BI686" s="262">
        <v>1.5995427151890479E-2</v>
      </c>
      <c r="BJ686" s="262">
        <v>3.009006120156164E-2</v>
      </c>
      <c r="BK686" s="262">
        <v>7.0649476504902012E-2</v>
      </c>
      <c r="BL686" s="262">
        <v>2.7620957603241188E-2</v>
      </c>
      <c r="BM686" s="262">
        <v>1.3599254311833226E-2</v>
      </c>
      <c r="BN686" s="262">
        <v>2.2407579716034277E-2</v>
      </c>
      <c r="BO686" s="262">
        <v>1.7141656990411012E-2</v>
      </c>
      <c r="BP686" s="262">
        <v>2.7487777420687472E-2</v>
      </c>
    </row>
    <row r="687" spans="2:68" x14ac:dyDescent="0.25">
      <c r="C687" s="254" t="s">
        <v>1059</v>
      </c>
      <c r="D687" s="255">
        <f t="shared" si="61"/>
        <v>0.21784482458620247</v>
      </c>
      <c r="E687" s="260">
        <f t="shared" si="62"/>
        <v>4177.6102010896047</v>
      </c>
      <c r="F687" s="255">
        <f t="shared" si="63"/>
        <v>0.21985256024290634</v>
      </c>
      <c r="G687" s="260">
        <f t="shared" si="64"/>
        <v>11378535.21113969</v>
      </c>
      <c r="H687" s="255">
        <f t="shared" si="65"/>
        <v>0.22631650882289617</v>
      </c>
      <c r="I687" s="260">
        <f t="shared" si="66"/>
        <v>99.08678086146206</v>
      </c>
      <c r="J687" s="262">
        <v>0</v>
      </c>
      <c r="K687" s="262">
        <v>0.11506198291300619</v>
      </c>
      <c r="L687" s="262">
        <v>0.2104044907891898</v>
      </c>
      <c r="M687" s="262">
        <v>0.27188859808812621</v>
      </c>
      <c r="N687" s="262">
        <v>0.25291745024079593</v>
      </c>
      <c r="O687" s="262">
        <v>0.28539555687958651</v>
      </c>
      <c r="P687" s="262">
        <v>0.21500073150142246</v>
      </c>
      <c r="Q687" s="262">
        <v>0.23828262502869241</v>
      </c>
      <c r="R687" s="262">
        <v>0.30915096197353054</v>
      </c>
      <c r="S687" s="262">
        <v>0.23973425225592315</v>
      </c>
      <c r="T687" s="262">
        <v>0.25620595879658437</v>
      </c>
      <c r="U687" s="262">
        <v>0.24284703597110505</v>
      </c>
      <c r="V687" s="262">
        <v>0.2349595475570701</v>
      </c>
      <c r="W687" s="262">
        <v>0.25410605737608349</v>
      </c>
      <c r="X687" s="262">
        <v>0.24746393869658728</v>
      </c>
      <c r="Y687" s="262">
        <v>0.2290293745831864</v>
      </c>
      <c r="Z687" s="262">
        <v>0.13291897402928737</v>
      </c>
      <c r="AA687" s="262">
        <v>0.29816526338439808</v>
      </c>
      <c r="AB687" s="262">
        <v>0.24835295712383645</v>
      </c>
      <c r="AC687" s="262">
        <v>0.19583511020620509</v>
      </c>
      <c r="AD687" s="262">
        <v>0.22092935691835092</v>
      </c>
      <c r="AE687" s="262">
        <v>0.23931466169206586</v>
      </c>
      <c r="AF687" s="262">
        <v>0.22724316468405706</v>
      </c>
      <c r="AG687" s="262">
        <v>0.25617969729663492</v>
      </c>
      <c r="AH687" s="262">
        <v>0.2036238522053804</v>
      </c>
      <c r="AI687" s="262">
        <v>0.24704265084325031</v>
      </c>
      <c r="AJ687" s="262">
        <v>0.25192091584891158</v>
      </c>
      <c r="AK687" s="262">
        <v>0.24146698313089018</v>
      </c>
      <c r="AL687" s="262">
        <v>0.26472737884415787</v>
      </c>
      <c r="AM687" s="262">
        <v>0.23670863466651434</v>
      </c>
      <c r="AN687" s="262">
        <v>0.23842412347497002</v>
      </c>
      <c r="AO687" s="262">
        <v>0.19575913234355266</v>
      </c>
      <c r="AP687" s="262">
        <v>0.22868879198111006</v>
      </c>
      <c r="AQ687" s="262">
        <v>0.14012823992473139</v>
      </c>
      <c r="AR687" s="262">
        <v>0.19914823699904385</v>
      </c>
      <c r="AS687" s="262">
        <v>0.23765591549833259</v>
      </c>
      <c r="AT687" s="262">
        <v>0.23852137512946098</v>
      </c>
      <c r="AU687" s="262">
        <v>0.21679475645911239</v>
      </c>
      <c r="AV687" s="262">
        <v>0.19906192636060746</v>
      </c>
      <c r="AW687" s="262">
        <v>0.14716752356831997</v>
      </c>
      <c r="AX687" s="262">
        <v>0.19873593296510453</v>
      </c>
      <c r="AY687" s="262">
        <v>0.1754507141407978</v>
      </c>
      <c r="AZ687" s="262">
        <v>0.20111738983467578</v>
      </c>
      <c r="BA687" s="262">
        <v>0.17862470917544107</v>
      </c>
      <c r="BB687" s="262">
        <v>0.15391879904870501</v>
      </c>
      <c r="BC687" s="262">
        <v>0.14752638686168579</v>
      </c>
      <c r="BD687" s="262">
        <v>0.17723399705144055</v>
      </c>
      <c r="BE687" s="262">
        <v>0.16447603933461521</v>
      </c>
      <c r="BF687" s="262">
        <v>0.17309310206494061</v>
      </c>
      <c r="BG687" s="262">
        <v>0.20183983430635316</v>
      </c>
      <c r="BH687" s="262">
        <v>0.16997932837262739</v>
      </c>
      <c r="BI687" s="262">
        <v>0.16409209983368478</v>
      </c>
      <c r="BJ687" s="262">
        <v>0.17419088891524717</v>
      </c>
      <c r="BK687" s="262">
        <v>0.20017875358237944</v>
      </c>
      <c r="BL687" s="262">
        <v>0.23147218053027965</v>
      </c>
      <c r="BM687" s="262">
        <v>0.14828678649733448</v>
      </c>
      <c r="BN687" s="262">
        <v>0.17732930693151291</v>
      </c>
      <c r="BO687" s="262">
        <v>0.16314023392589877</v>
      </c>
      <c r="BP687" s="262">
        <v>0.17561717723109618</v>
      </c>
    </row>
    <row r="688" spans="2:68" x14ac:dyDescent="0.25">
      <c r="C688" s="254" t="s">
        <v>1060</v>
      </c>
      <c r="D688" s="255">
        <f t="shared" si="61"/>
        <v>0.20850427017564202</v>
      </c>
      <c r="E688" s="260">
        <f t="shared" si="62"/>
        <v>3998.4863891582868</v>
      </c>
      <c r="F688" s="255">
        <f t="shared" si="63"/>
        <v>0.19874884936258505</v>
      </c>
      <c r="G688" s="260">
        <f t="shared" si="64"/>
        <v>10286306.323415399</v>
      </c>
      <c r="H688" s="255">
        <f t="shared" si="65"/>
        <v>0.36765514779208408</v>
      </c>
      <c r="I688" s="260">
        <f t="shared" si="66"/>
        <v>104.90841624710983</v>
      </c>
      <c r="J688" s="262">
        <v>0.35721798183934284</v>
      </c>
      <c r="K688" s="262">
        <v>9.5001359803440544E-2</v>
      </c>
      <c r="L688" s="262">
        <v>0.13006468127084186</v>
      </c>
      <c r="M688" s="262">
        <v>0.18178925922455649</v>
      </c>
      <c r="N688" s="262">
        <v>0.12644732761911517</v>
      </c>
      <c r="O688" s="262">
        <v>0.22902079999703226</v>
      </c>
      <c r="P688" s="262">
        <v>0.14361194526952767</v>
      </c>
      <c r="Q688" s="262">
        <v>0.18821049145350827</v>
      </c>
      <c r="R688" s="262">
        <v>0.20902010898067996</v>
      </c>
      <c r="S688" s="262">
        <v>0.16187156948547532</v>
      </c>
      <c r="T688" s="262">
        <v>0.2001548681071991</v>
      </c>
      <c r="U688" s="262">
        <v>0.17571706187806935</v>
      </c>
      <c r="V688" s="262">
        <v>0.13026073695174314</v>
      </c>
      <c r="W688" s="262">
        <v>0.12340468205619529</v>
      </c>
      <c r="X688" s="262">
        <v>9.4179199422613311E-2</v>
      </c>
      <c r="Y688" s="262">
        <v>0.14149212272467329</v>
      </c>
      <c r="Z688" s="262">
        <v>8.9105800251350273E-2</v>
      </c>
      <c r="AA688" s="262">
        <v>0.24122403539893242</v>
      </c>
      <c r="AB688" s="262">
        <v>0.16820567950723922</v>
      </c>
      <c r="AC688" s="262">
        <v>0.17905783214494431</v>
      </c>
      <c r="AD688" s="262">
        <v>0.17474125822467743</v>
      </c>
      <c r="AE688" s="262">
        <v>0.19136618169438968</v>
      </c>
      <c r="AF688" s="262">
        <v>0.20697367032184635</v>
      </c>
      <c r="AG688" s="262">
        <v>0.21140298783939174</v>
      </c>
      <c r="AH688" s="262">
        <v>0.18029540808819808</v>
      </c>
      <c r="AI688" s="262">
        <v>0.21437738780180035</v>
      </c>
      <c r="AJ688" s="262">
        <v>0.22258644046934092</v>
      </c>
      <c r="AK688" s="262">
        <v>0.19410009166685477</v>
      </c>
      <c r="AL688" s="262">
        <v>0.21865826476924904</v>
      </c>
      <c r="AM688" s="262">
        <v>0.18944594876860704</v>
      </c>
      <c r="AN688" s="262">
        <v>0.19995252100914515</v>
      </c>
      <c r="AO688" s="262">
        <v>0.17452065701407998</v>
      </c>
      <c r="AP688" s="262">
        <v>0.19698421302534194</v>
      </c>
      <c r="AQ688" s="262">
        <v>6.3339216452423561E-2</v>
      </c>
      <c r="AR688" s="262">
        <v>0.17805110427993071</v>
      </c>
      <c r="AS688" s="262">
        <v>0.16128638004107732</v>
      </c>
      <c r="AT688" s="262">
        <v>0.13438709948285091</v>
      </c>
      <c r="AU688" s="262">
        <v>0.22306947735383051</v>
      </c>
      <c r="AV688" s="262">
        <v>0.23814242863574234</v>
      </c>
      <c r="AW688" s="262">
        <v>0.19529093664691813</v>
      </c>
      <c r="AX688" s="262">
        <v>0.21108665685169772</v>
      </c>
      <c r="AY688" s="262">
        <v>0.22293736803807876</v>
      </c>
      <c r="AZ688" s="262">
        <v>0.22943668036928133</v>
      </c>
      <c r="BA688" s="262">
        <v>0.2328437999815019</v>
      </c>
      <c r="BB688" s="262">
        <v>0.16552506837259265</v>
      </c>
      <c r="BC688" s="262">
        <v>0.14707441648327538</v>
      </c>
      <c r="BD688" s="262">
        <v>0.22351865624406334</v>
      </c>
      <c r="BE688" s="262">
        <v>0.19961678847436096</v>
      </c>
      <c r="BF688" s="262">
        <v>0.20388605405278198</v>
      </c>
      <c r="BG688" s="262">
        <v>0.20054507089596804</v>
      </c>
      <c r="BH688" s="262">
        <v>0.23580914043218643</v>
      </c>
      <c r="BI688" s="262">
        <v>0.26352584757048497</v>
      </c>
      <c r="BJ688" s="262">
        <v>0.20518423676918698</v>
      </c>
      <c r="BK688" s="262">
        <v>0.24694498404124163</v>
      </c>
      <c r="BL688" s="262">
        <v>0.24376711659859959</v>
      </c>
      <c r="BM688" s="262">
        <v>0.24116457461197896</v>
      </c>
      <c r="BN688" s="262">
        <v>0.27064609057415029</v>
      </c>
      <c r="BO688" s="262">
        <v>0.25911851549688547</v>
      </c>
      <c r="BP688" s="262">
        <v>0.24369136466610611</v>
      </c>
    </row>
    <row r="689" spans="2:68" x14ac:dyDescent="0.25">
      <c r="B689" s="254" t="s">
        <v>1062</v>
      </c>
      <c r="C689" s="254" t="s">
        <v>1058</v>
      </c>
      <c r="D689" s="255">
        <f t="shared" si="61"/>
        <v>4.3715274927587575E-2</v>
      </c>
      <c r="E689" s="260">
        <f t="shared" si="62"/>
        <v>838.32782728634697</v>
      </c>
      <c r="F689" s="255">
        <f t="shared" si="63"/>
        <v>4.9970801933740865E-2</v>
      </c>
      <c r="G689" s="260">
        <f t="shared" si="64"/>
        <v>2586253.8453213386</v>
      </c>
      <c r="H689" s="255">
        <f t="shared" si="65"/>
        <v>-0.31672158056467237</v>
      </c>
      <c r="I689" s="260">
        <f t="shared" si="66"/>
        <v>87.481635747115178</v>
      </c>
      <c r="J689" s="262">
        <v>0</v>
      </c>
      <c r="K689" s="262">
        <v>0.38754033791441966</v>
      </c>
      <c r="L689" s="262">
        <v>0.13872759902451434</v>
      </c>
      <c r="M689" s="262">
        <v>8.0984437391728475E-2</v>
      </c>
      <c r="N689" s="262">
        <v>7.0430445281297605E-2</v>
      </c>
      <c r="O689" s="262">
        <v>5.901022695643296E-2</v>
      </c>
      <c r="P689" s="262">
        <v>0.14558762695263577</v>
      </c>
      <c r="Q689" s="262">
        <v>8.2894337506674784E-2</v>
      </c>
      <c r="R689" s="262">
        <v>8.8195623490146216E-2</v>
      </c>
      <c r="S689" s="262">
        <v>7.2538731695723058E-2</v>
      </c>
      <c r="T689" s="262">
        <v>6.5940597400198933E-2</v>
      </c>
      <c r="U689" s="262">
        <v>5.3223190937224149E-2</v>
      </c>
      <c r="V689" s="262">
        <v>4.9790034666213762E-2</v>
      </c>
      <c r="W689" s="262">
        <v>0.13058758293779962</v>
      </c>
      <c r="X689" s="262">
        <v>4.578177234107815E-2</v>
      </c>
      <c r="Y689" s="262">
        <v>0.15864258262959463</v>
      </c>
      <c r="Z689" s="262">
        <v>5.2650146269589061E-2</v>
      </c>
      <c r="AA689" s="262">
        <v>5.243088027200063E-2</v>
      </c>
      <c r="AB689" s="262">
        <v>7.2283403374015759E-2</v>
      </c>
      <c r="AC689" s="262">
        <v>4.9419070131937679E-2</v>
      </c>
      <c r="AD689" s="262">
        <v>6.985746620384603E-2</v>
      </c>
      <c r="AE689" s="262">
        <v>5.7837098439476424E-2</v>
      </c>
      <c r="AF689" s="262">
        <v>3.1068486017498519E-2</v>
      </c>
      <c r="AG689" s="262">
        <v>4.7494127087690158E-2</v>
      </c>
      <c r="AH689" s="262">
        <v>5.6618852139225566E-2</v>
      </c>
      <c r="AI689" s="262">
        <v>5.0764052623248526E-2</v>
      </c>
      <c r="AJ689" s="262">
        <v>2.9768585045926145E-2</v>
      </c>
      <c r="AK689" s="262">
        <v>4.5920152496644905E-2</v>
      </c>
      <c r="AL689" s="262">
        <v>4.5524829457247146E-2</v>
      </c>
      <c r="AM689" s="262">
        <v>2.2797038169861235E-2</v>
      </c>
      <c r="AN689" s="262">
        <v>6.4812031314162799E-2</v>
      </c>
      <c r="AO689" s="262">
        <v>3.992447496531467E-2</v>
      </c>
      <c r="AP689" s="262">
        <v>3.0517371630603866E-2</v>
      </c>
      <c r="AQ689" s="262">
        <v>5.8759370244531699E-2</v>
      </c>
      <c r="AR689" s="262">
        <v>6.0580344921205023E-2</v>
      </c>
      <c r="AS689" s="262">
        <v>6.6693326972564332E-2</v>
      </c>
      <c r="AT689" s="262">
        <v>5.9246649163969177E-2</v>
      </c>
      <c r="AU689" s="262">
        <v>2.7698031147822252E-2</v>
      </c>
      <c r="AV689" s="262">
        <v>2.338391159181364E-2</v>
      </c>
      <c r="AW689" s="262">
        <v>5.4207569174930741E-2</v>
      </c>
      <c r="AX689" s="262">
        <v>2.9010542433555612E-2</v>
      </c>
      <c r="AY689" s="262">
        <v>2.0425033188382624E-2</v>
      </c>
      <c r="AZ689" s="262">
        <v>1.9563384589996295E-2</v>
      </c>
      <c r="BA689" s="262">
        <v>1.8467374033968628E-2</v>
      </c>
      <c r="BB689" s="262">
        <v>4.0671859760982448E-2</v>
      </c>
      <c r="BC689" s="262">
        <v>8.4114260342726104E-3</v>
      </c>
      <c r="BD689" s="262">
        <v>2.6306806241806736E-2</v>
      </c>
      <c r="BE689" s="262">
        <v>1.9556533084947481E-2</v>
      </c>
      <c r="BF689" s="262">
        <v>3.7247743545086497E-2</v>
      </c>
      <c r="BG689" s="262">
        <v>4.1759895563092182E-2</v>
      </c>
      <c r="BH689" s="262">
        <v>2.8708059100837718E-2</v>
      </c>
      <c r="BI689" s="262">
        <v>1.7478616308832937E-2</v>
      </c>
      <c r="BJ689" s="262">
        <v>5.4674007864544974E-2</v>
      </c>
      <c r="BK689" s="262">
        <v>0.10462157447338399</v>
      </c>
      <c r="BL689" s="262">
        <v>5.9512495756931898E-2</v>
      </c>
      <c r="BM689" s="262">
        <v>2.7739667372696904E-2</v>
      </c>
      <c r="BN689" s="262">
        <v>3.140763183309013E-2</v>
      </c>
      <c r="BO689" s="262">
        <v>2.5783407409894078E-2</v>
      </c>
      <c r="BP689" s="262">
        <v>1.8374345928366776E-2</v>
      </c>
    </row>
    <row r="690" spans="2:68" x14ac:dyDescent="0.25">
      <c r="C690" s="254" t="s">
        <v>1059</v>
      </c>
      <c r="D690" s="255">
        <f t="shared" si="61"/>
        <v>8.5589671833859321E-2</v>
      </c>
      <c r="E690" s="260">
        <f t="shared" si="62"/>
        <v>1641.3531367579201</v>
      </c>
      <c r="F690" s="255">
        <f t="shared" si="63"/>
        <v>8.6545887325483628E-2</v>
      </c>
      <c r="G690" s="260">
        <f t="shared" si="64"/>
        <v>4479208.3622966027</v>
      </c>
      <c r="H690" s="255">
        <f t="shared" si="65"/>
        <v>7.7060715411430045E-2</v>
      </c>
      <c r="I690" s="260">
        <f t="shared" si="66"/>
        <v>98.895134683837554</v>
      </c>
      <c r="J690" s="262">
        <v>0</v>
      </c>
      <c r="K690" s="262">
        <v>0.11265172530087326</v>
      </c>
      <c r="L690" s="262">
        <v>0.12728072460897408</v>
      </c>
      <c r="M690" s="262">
        <v>0.10990323784139122</v>
      </c>
      <c r="N690" s="262">
        <v>7.3150663771726895E-2</v>
      </c>
      <c r="O690" s="262">
        <v>0.10888747765492959</v>
      </c>
      <c r="P690" s="262">
        <v>5.9527730958158831E-2</v>
      </c>
      <c r="Q690" s="262">
        <v>8.3860454011749103E-2</v>
      </c>
      <c r="R690" s="262">
        <v>0.11781533429663583</v>
      </c>
      <c r="S690" s="262">
        <v>8.9747443944542635E-2</v>
      </c>
      <c r="T690" s="262">
        <v>9.5676107966335397E-2</v>
      </c>
      <c r="U690" s="262">
        <v>0.10891797353409528</v>
      </c>
      <c r="V690" s="262">
        <v>9.3196398438830111E-2</v>
      </c>
      <c r="W690" s="262">
        <v>7.8878542862261175E-2</v>
      </c>
      <c r="X690" s="262">
        <v>0.10047501623877167</v>
      </c>
      <c r="Y690" s="262">
        <v>0.10812573637034593</v>
      </c>
      <c r="Z690" s="262">
        <v>8.0249688244359324E-2</v>
      </c>
      <c r="AA690" s="262">
        <v>0.12061782282122831</v>
      </c>
      <c r="AB690" s="262">
        <v>9.2062943848807643E-2</v>
      </c>
      <c r="AC690" s="262">
        <v>8.0006192747967289E-2</v>
      </c>
      <c r="AD690" s="262">
        <v>9.6431759252784202E-2</v>
      </c>
      <c r="AE690" s="262">
        <v>9.1148859307462138E-2</v>
      </c>
      <c r="AF690" s="262">
        <v>7.6343054133290095E-2</v>
      </c>
      <c r="AG690" s="262">
        <v>0.10595204842754903</v>
      </c>
      <c r="AH690" s="262">
        <v>0.11841704627373448</v>
      </c>
      <c r="AI690" s="262">
        <v>9.8104230547209084E-2</v>
      </c>
      <c r="AJ690" s="262">
        <v>9.5588356744407396E-2</v>
      </c>
      <c r="AK690" s="262">
        <v>0.10177015982489095</v>
      </c>
      <c r="AL690" s="262">
        <v>0.10808839482926673</v>
      </c>
      <c r="AM690" s="262">
        <v>8.9708428965020987E-2</v>
      </c>
      <c r="AN690" s="262">
        <v>3.2789747183481641E-2</v>
      </c>
      <c r="AO690" s="262">
        <v>8.0415112237176539E-2</v>
      </c>
      <c r="AP690" s="262">
        <v>5.9400370503232602E-2</v>
      </c>
      <c r="AQ690" s="262">
        <v>9.4562380723702155E-2</v>
      </c>
      <c r="AR690" s="262">
        <v>0.10010468897470431</v>
      </c>
      <c r="AS690" s="262">
        <v>7.456250753896651E-2</v>
      </c>
      <c r="AT690" s="262">
        <v>7.5851690003442523E-2</v>
      </c>
      <c r="AU690" s="262">
        <v>8.200401155534745E-2</v>
      </c>
      <c r="AV690" s="262">
        <v>6.5713364353664913E-2</v>
      </c>
      <c r="AW690" s="262">
        <v>7.9750885801460364E-2</v>
      </c>
      <c r="AX690" s="262">
        <v>6.3216352801140061E-2</v>
      </c>
      <c r="AY690" s="262">
        <v>8.6987843321530728E-2</v>
      </c>
      <c r="AZ690" s="262">
        <v>8.1900640234982225E-2</v>
      </c>
      <c r="BA690" s="262">
        <v>6.4927329396005706E-2</v>
      </c>
      <c r="BB690" s="262">
        <v>8.8006875807816159E-2</v>
      </c>
      <c r="BC690" s="262">
        <v>5.3815447750698735E-2</v>
      </c>
      <c r="BD690" s="262">
        <v>6.3647934760288238E-2</v>
      </c>
      <c r="BE690" s="262">
        <v>6.9785465040198155E-2</v>
      </c>
      <c r="BF690" s="262">
        <v>8.2196298394872178E-2</v>
      </c>
      <c r="BG690" s="262">
        <v>7.3620177337618109E-2</v>
      </c>
      <c r="BH690" s="262">
        <v>6.4312070453183851E-2</v>
      </c>
      <c r="BI690" s="262">
        <v>7.7337020952312943E-2</v>
      </c>
      <c r="BJ690" s="262">
        <v>6.7529326638624029E-2</v>
      </c>
      <c r="BK690" s="262">
        <v>5.7148245555832172E-2</v>
      </c>
      <c r="BL690" s="262">
        <v>0.12524541609277462</v>
      </c>
      <c r="BM690" s="262">
        <v>5.9408712299993893E-2</v>
      </c>
      <c r="BN690" s="262">
        <v>6.9454619221829703E-2</v>
      </c>
      <c r="BO690" s="262">
        <v>7.6005059124771818E-2</v>
      </c>
      <c r="BP690" s="262">
        <v>7.0867782644415594E-2</v>
      </c>
    </row>
    <row r="691" spans="2:68" x14ac:dyDescent="0.25">
      <c r="C691" s="254" t="s">
        <v>1060</v>
      </c>
      <c r="D691" s="255">
        <f t="shared" si="61"/>
        <v>0.14585435623127596</v>
      </c>
      <c r="E691" s="260">
        <f t="shared" si="62"/>
        <v>2797.0489894471789</v>
      </c>
      <c r="F691" s="255">
        <f t="shared" si="63"/>
        <v>0.13801680570395075</v>
      </c>
      <c r="G691" s="260">
        <f t="shared" si="64"/>
        <v>7143101.1842496824</v>
      </c>
      <c r="H691" s="255">
        <f t="shared" si="65"/>
        <v>0.15711182069389357</v>
      </c>
      <c r="I691" s="260">
        <f t="shared" si="66"/>
        <v>105.67869288623947</v>
      </c>
      <c r="J691" s="262">
        <v>0.22512736914313902</v>
      </c>
      <c r="K691" s="262">
        <v>0</v>
      </c>
      <c r="L691" s="262">
        <v>6.2962143452052241E-2</v>
      </c>
      <c r="M691" s="262">
        <v>9.9398772775341149E-2</v>
      </c>
      <c r="N691" s="262">
        <v>5.3575028057046517E-2</v>
      </c>
      <c r="O691" s="262">
        <v>0.13456419066554595</v>
      </c>
      <c r="P691" s="262">
        <v>9.3727349801595264E-2</v>
      </c>
      <c r="Q691" s="262">
        <v>8.5367760507790186E-2</v>
      </c>
      <c r="R691" s="262">
        <v>0.1092999715157201</v>
      </c>
      <c r="S691" s="262">
        <v>9.5944757302463962E-2</v>
      </c>
      <c r="T691" s="262">
        <v>0.11980643461562754</v>
      </c>
      <c r="U691" s="262">
        <v>8.7444794353213798E-2</v>
      </c>
      <c r="V691" s="262">
        <v>0.11041370080270442</v>
      </c>
      <c r="W691" s="262">
        <v>6.6626122427516116E-2</v>
      </c>
      <c r="X691" s="262">
        <v>0.12927423527696286</v>
      </c>
      <c r="Y691" s="262">
        <v>0.1484143144736608</v>
      </c>
      <c r="Z691" s="262">
        <v>0.12507563955919893</v>
      </c>
      <c r="AA691" s="262">
        <v>0.12090150301051332</v>
      </c>
      <c r="AB691" s="262">
        <v>9.7651019831473382E-2</v>
      </c>
      <c r="AC691" s="262">
        <v>0.15227107454855582</v>
      </c>
      <c r="AD691" s="262">
        <v>9.6794197085526848E-2</v>
      </c>
      <c r="AE691" s="262">
        <v>9.8476767972539486E-2</v>
      </c>
      <c r="AF691" s="262">
        <v>0.10877791430887886</v>
      </c>
      <c r="AG691" s="262">
        <v>0.12174188231220941</v>
      </c>
      <c r="AH691" s="262">
        <v>0.12823172441627465</v>
      </c>
      <c r="AI691" s="262">
        <v>0.12689327334863018</v>
      </c>
      <c r="AJ691" s="262">
        <v>0.15416557885632701</v>
      </c>
      <c r="AK691" s="262">
        <v>0.14707778995066859</v>
      </c>
      <c r="AL691" s="262">
        <v>0.14448254426966203</v>
      </c>
      <c r="AM691" s="262">
        <v>0.1361435193833466</v>
      </c>
      <c r="AN691" s="262">
        <v>0.13838497614742598</v>
      </c>
      <c r="AO691" s="262">
        <v>0.11494590869801023</v>
      </c>
      <c r="AP691" s="262">
        <v>0.12692366105972297</v>
      </c>
      <c r="AQ691" s="262">
        <v>7.9784433740634875E-2</v>
      </c>
      <c r="AR691" s="262">
        <v>0.10821257357599291</v>
      </c>
      <c r="AS691" s="262">
        <v>0.17225254373471291</v>
      </c>
      <c r="AT691" s="262">
        <v>0.12830977992216647</v>
      </c>
      <c r="AU691" s="262">
        <v>0.15084180429428981</v>
      </c>
      <c r="AV691" s="262">
        <v>0.15974164923250414</v>
      </c>
      <c r="AW691" s="262">
        <v>0.20021616431373926</v>
      </c>
      <c r="AX691" s="262">
        <v>0.1310689938104185</v>
      </c>
      <c r="AY691" s="262">
        <v>0.15328122312187312</v>
      </c>
      <c r="AZ691" s="262">
        <v>0.17407306878995032</v>
      </c>
      <c r="BA691" s="262">
        <v>0.17123759604313588</v>
      </c>
      <c r="BB691" s="262">
        <v>0.14274541783969122</v>
      </c>
      <c r="BC691" s="262">
        <v>0.1902550017440468</v>
      </c>
      <c r="BD691" s="262">
        <v>0.17531374539746536</v>
      </c>
      <c r="BE691" s="262">
        <v>0.16944988221566953</v>
      </c>
      <c r="BF691" s="262">
        <v>0.15964525091278514</v>
      </c>
      <c r="BG691" s="262">
        <v>0.16909569399777746</v>
      </c>
      <c r="BH691" s="262">
        <v>0.17921984974493546</v>
      </c>
      <c r="BI691" s="262">
        <v>0.19321043632607557</v>
      </c>
      <c r="BJ691" s="262">
        <v>0.19718165766420759</v>
      </c>
      <c r="BK691" s="262">
        <v>0.20680767116649168</v>
      </c>
      <c r="BL691" s="262">
        <v>0.26680993844965284</v>
      </c>
      <c r="BM691" s="262">
        <v>0.20378014489027546</v>
      </c>
      <c r="BN691" s="262">
        <v>0.20355178968684517</v>
      </c>
      <c r="BO691" s="262">
        <v>0.20011076368141759</v>
      </c>
      <c r="BP691" s="262">
        <v>0.19203441674152535</v>
      </c>
    </row>
    <row r="692" spans="2:68" x14ac:dyDescent="0.25">
      <c r="B692" s="254" t="s">
        <v>1063</v>
      </c>
      <c r="C692" s="261" t="s">
        <v>1016</v>
      </c>
      <c r="D692" s="255">
        <f t="shared" si="61"/>
        <v>0.14585435623127596</v>
      </c>
      <c r="E692" s="260">
        <f t="shared" si="62"/>
        <v>2797.0489894471789</v>
      </c>
      <c r="F692" s="255">
        <f t="shared" si="63"/>
        <v>0.13801680570395075</v>
      </c>
      <c r="G692" s="260">
        <f t="shared" si="64"/>
        <v>7143101.1842496824</v>
      </c>
      <c r="H692" s="255">
        <f t="shared" si="65"/>
        <v>0.15711182069389357</v>
      </c>
      <c r="I692" s="260">
        <f t="shared" si="66"/>
        <v>105.67869288623947</v>
      </c>
      <c r="J692" s="267">
        <v>0.22512736914313902</v>
      </c>
      <c r="K692" s="267">
        <v>0</v>
      </c>
      <c r="L692" s="267">
        <v>6.2962143452052241E-2</v>
      </c>
      <c r="M692" s="267">
        <v>9.9398772775341149E-2</v>
      </c>
      <c r="N692" s="267">
        <v>5.3575028057046517E-2</v>
      </c>
      <c r="O692" s="267">
        <v>0.13456419066554595</v>
      </c>
      <c r="P692" s="267">
        <v>9.3727349801595264E-2</v>
      </c>
      <c r="Q692" s="267">
        <v>8.5367760507790186E-2</v>
      </c>
      <c r="R692" s="267">
        <v>0.1092999715157201</v>
      </c>
      <c r="S692" s="267">
        <v>9.5944757302463962E-2</v>
      </c>
      <c r="T692" s="267">
        <v>0.11980643461562754</v>
      </c>
      <c r="U692" s="267">
        <v>8.7444794353213798E-2</v>
      </c>
      <c r="V692" s="267">
        <v>0.11041370080270442</v>
      </c>
      <c r="W692" s="267">
        <v>6.6626122427516116E-2</v>
      </c>
      <c r="X692" s="267">
        <v>0.12927423527696286</v>
      </c>
      <c r="Y692" s="267">
        <v>0.1484143144736608</v>
      </c>
      <c r="Z692" s="267">
        <v>0.12507563955919893</v>
      </c>
      <c r="AA692" s="267">
        <v>0.12090150301051332</v>
      </c>
      <c r="AB692" s="267">
        <v>9.7651019831473382E-2</v>
      </c>
      <c r="AC692" s="267">
        <v>0.15227107454855582</v>
      </c>
      <c r="AD692" s="267">
        <v>9.6794197085526848E-2</v>
      </c>
      <c r="AE692" s="267">
        <v>9.8476767972539486E-2</v>
      </c>
      <c r="AF692" s="267">
        <v>0.10877791430887886</v>
      </c>
      <c r="AG692" s="267">
        <v>0.12174188231220941</v>
      </c>
      <c r="AH692" s="267">
        <v>0.12823172441627465</v>
      </c>
      <c r="AI692" s="267">
        <v>0.12689327334863018</v>
      </c>
      <c r="AJ692" s="267">
        <v>0.15416557885632701</v>
      </c>
      <c r="AK692" s="267">
        <v>0.14707778995066859</v>
      </c>
      <c r="AL692" s="267">
        <v>0.14448254426966203</v>
      </c>
      <c r="AM692" s="267">
        <v>0.1361435193833466</v>
      </c>
      <c r="AN692" s="267">
        <v>0.13838497614742598</v>
      </c>
      <c r="AO692" s="267">
        <v>0.11494590869801023</v>
      </c>
      <c r="AP692" s="267">
        <v>0.12692366105972297</v>
      </c>
      <c r="AQ692" s="267">
        <v>7.9784433740634875E-2</v>
      </c>
      <c r="AR692" s="267">
        <v>0.10821257357599291</v>
      </c>
      <c r="AS692" s="267">
        <v>0.17225254373471291</v>
      </c>
      <c r="AT692" s="267">
        <v>0.12830977992216647</v>
      </c>
      <c r="AU692" s="267">
        <v>0.15084180429428981</v>
      </c>
      <c r="AV692" s="267">
        <v>0.15974164923250414</v>
      </c>
      <c r="AW692" s="267">
        <v>0.20021616431373926</v>
      </c>
      <c r="AX692" s="267">
        <v>0.1310689938104185</v>
      </c>
      <c r="AY692" s="267">
        <v>0.15328122312187312</v>
      </c>
      <c r="AZ692" s="267">
        <v>0.17407306878995032</v>
      </c>
      <c r="BA692" s="267">
        <v>0.17123759604313588</v>
      </c>
      <c r="BB692" s="267">
        <v>0.14274541783969122</v>
      </c>
      <c r="BC692" s="267">
        <v>0.1902550017440468</v>
      </c>
      <c r="BD692" s="267">
        <v>0.17531374539746536</v>
      </c>
      <c r="BE692" s="267">
        <v>0.16944988221566953</v>
      </c>
      <c r="BF692" s="267">
        <v>0.15964525091278514</v>
      </c>
      <c r="BG692" s="267">
        <v>0.16909569399777746</v>
      </c>
      <c r="BH692" s="267">
        <v>0.17921984974493546</v>
      </c>
      <c r="BI692" s="267">
        <v>0.19321043632607557</v>
      </c>
      <c r="BJ692" s="267">
        <v>0.19718165766420759</v>
      </c>
      <c r="BK692" s="267">
        <v>0.20680767116649168</v>
      </c>
      <c r="BL692" s="267">
        <v>0.26680993844965284</v>
      </c>
      <c r="BM692" s="267">
        <v>0.20378014489027546</v>
      </c>
      <c r="BN692" s="267">
        <v>0.20355178968684517</v>
      </c>
      <c r="BO692" s="267">
        <v>0.20011076368141759</v>
      </c>
      <c r="BP692" s="267">
        <v>0.19203441674152535</v>
      </c>
    </row>
    <row r="693" spans="2:68" x14ac:dyDescent="0.25">
      <c r="C693" s="261" t="s">
        <v>1064</v>
      </c>
      <c r="D693" s="255">
        <f t="shared" si="61"/>
        <v>1.3894992115197659E-2</v>
      </c>
      <c r="E693" s="260">
        <f t="shared" si="62"/>
        <v>266.46426379314551</v>
      </c>
      <c r="F693" s="255">
        <f t="shared" si="63"/>
        <v>1.4530812401806441E-2</v>
      </c>
      <c r="G693" s="260">
        <f t="shared" si="64"/>
        <v>752046.55509921291</v>
      </c>
      <c r="H693" s="255">
        <f t="shared" si="65"/>
        <v>0.13956733390144505</v>
      </c>
      <c r="I693" s="260">
        <f t="shared" si="66"/>
        <v>95.624330773620486</v>
      </c>
      <c r="J693" s="267">
        <v>0</v>
      </c>
      <c r="K693" s="267">
        <v>0</v>
      </c>
      <c r="L693" s="267">
        <v>4.0992941199313373E-3</v>
      </c>
      <c r="M693" s="267">
        <v>8.8226359836290087E-3</v>
      </c>
      <c r="N693" s="267">
        <v>8.1030572711344815E-3</v>
      </c>
      <c r="O693" s="267">
        <v>1.5451274405901978E-2</v>
      </c>
      <c r="P693" s="267">
        <v>4.6037856930353505E-3</v>
      </c>
      <c r="Q693" s="267">
        <v>5.2686959299677715E-3</v>
      </c>
      <c r="R693" s="267">
        <v>1.0615177258211438E-2</v>
      </c>
      <c r="S693" s="267">
        <v>1.2426021071388096E-2</v>
      </c>
      <c r="T693" s="267">
        <v>1.4184176466362145E-2</v>
      </c>
      <c r="U693" s="267">
        <v>9.0607170982690832E-3</v>
      </c>
      <c r="V693" s="267">
        <v>8.6730954254116248E-3</v>
      </c>
      <c r="W693" s="267">
        <v>3.9720779775278704E-3</v>
      </c>
      <c r="X693" s="267">
        <v>2.1810551174061446E-3</v>
      </c>
      <c r="Y693" s="267">
        <v>2.5576428680233613E-3</v>
      </c>
      <c r="Z693" s="267">
        <v>8.4495706762901072E-3</v>
      </c>
      <c r="AA693" s="267">
        <v>7.7509643229264685E-3</v>
      </c>
      <c r="AB693" s="267">
        <v>8.8985512594383209E-3</v>
      </c>
      <c r="AC693" s="267">
        <v>3.6034837478465878E-3</v>
      </c>
      <c r="AD693" s="267">
        <v>1.8967446596629894E-2</v>
      </c>
      <c r="AE693" s="267">
        <v>2.1895599667614458E-2</v>
      </c>
      <c r="AF693" s="267">
        <v>1.5957870244215532E-2</v>
      </c>
      <c r="AG693" s="267">
        <v>1.60703864005774E-2</v>
      </c>
      <c r="AH693" s="267">
        <v>1.1326044011545668E-2</v>
      </c>
      <c r="AI693" s="267">
        <v>1.4296177205813455E-2</v>
      </c>
      <c r="AJ693" s="267">
        <v>2.6600846742803563E-2</v>
      </c>
      <c r="AK693" s="267">
        <v>7.9480990370073383E-3</v>
      </c>
      <c r="AL693" s="267">
        <v>1.1935769684795866E-2</v>
      </c>
      <c r="AM693" s="267">
        <v>1.6972007103084663E-2</v>
      </c>
      <c r="AN693" s="267">
        <v>8.7165622233011022E-3</v>
      </c>
      <c r="AO693" s="267">
        <v>1.3282459012389457E-2</v>
      </c>
      <c r="AP693" s="267">
        <v>1.8914573832408452E-2</v>
      </c>
      <c r="AQ693" s="267">
        <v>5.882381230546057E-3</v>
      </c>
      <c r="AR693" s="267">
        <v>4.8826042632790483E-3</v>
      </c>
      <c r="AS693" s="267">
        <v>8.0592517643148769E-3</v>
      </c>
      <c r="AT693" s="267">
        <v>1.3944034983762645E-2</v>
      </c>
      <c r="AU693" s="267">
        <v>1.871530159039483E-2</v>
      </c>
      <c r="AV693" s="267">
        <v>1.637290503447212E-2</v>
      </c>
      <c r="AW693" s="267">
        <v>2.9023253764186355E-2</v>
      </c>
      <c r="AX693" s="267">
        <v>1.0057014821765282E-2</v>
      </c>
      <c r="AY693" s="267">
        <v>7.988114147630258E-3</v>
      </c>
      <c r="AZ693" s="267">
        <v>1.9094434637570254E-2</v>
      </c>
      <c r="BA693" s="267">
        <v>2.2250280763046682E-2</v>
      </c>
      <c r="BB693" s="267">
        <v>2.6321232324254255E-2</v>
      </c>
      <c r="BC693" s="267">
        <v>1.6811098929607027E-2</v>
      </c>
      <c r="BD693" s="267">
        <v>2.1921129314296288E-2</v>
      </c>
      <c r="BE693" s="267">
        <v>1.8496546248463749E-2</v>
      </c>
      <c r="BF693" s="267">
        <v>1.5819812493930174E-2</v>
      </c>
      <c r="BG693" s="267">
        <v>1.9125392981328582E-2</v>
      </c>
      <c r="BH693" s="267">
        <v>2.8458617726295342E-2</v>
      </c>
      <c r="BI693" s="267">
        <v>3.0931822740898868E-2</v>
      </c>
      <c r="BJ693" s="267">
        <v>2.3884690850404264E-3</v>
      </c>
      <c r="BK693" s="267">
        <v>4.6101818933293728E-3</v>
      </c>
      <c r="BL693" s="267">
        <v>1.6474021497905353E-3</v>
      </c>
      <c r="BM693" s="267">
        <v>2.6711559515456864E-2</v>
      </c>
      <c r="BN693" s="267">
        <v>1.3710530438745821E-2</v>
      </c>
      <c r="BO693" s="267">
        <v>2.5258296474569314E-2</v>
      </c>
      <c r="BP693" s="267">
        <v>1.4828663045604552E-2</v>
      </c>
    </row>
    <row r="694" spans="2:68" x14ac:dyDescent="0.25">
      <c r="C694" s="261" t="s">
        <v>1065</v>
      </c>
      <c r="D694" s="255">
        <f t="shared" si="61"/>
        <v>7.7710423615033136E-2</v>
      </c>
      <c r="E694" s="260">
        <f t="shared" si="62"/>
        <v>1490.2527936654903</v>
      </c>
      <c r="F694" s="255">
        <f t="shared" si="63"/>
        <v>8.2191725613994404E-2</v>
      </c>
      <c r="G694" s="260">
        <f t="shared" si="64"/>
        <v>4253857.4166699648</v>
      </c>
      <c r="H694" s="255">
        <f t="shared" si="65"/>
        <v>-9.8012707063511631E-2</v>
      </c>
      <c r="I694" s="260">
        <f t="shared" si="66"/>
        <v>94.547745572337448</v>
      </c>
      <c r="J694" s="267">
        <v>4.0934494207552893E-2</v>
      </c>
      <c r="K694" s="267">
        <v>7.4368878442941461E-2</v>
      </c>
      <c r="L694" s="267">
        <v>5.3876437004811865E-2</v>
      </c>
      <c r="M694" s="267">
        <v>9.5898217213358811E-2</v>
      </c>
      <c r="N694" s="267">
        <v>7.2477345591813971E-2</v>
      </c>
      <c r="O694" s="267">
        <v>0.12185436861018151</v>
      </c>
      <c r="P694" s="267">
        <v>7.9579724122468221E-2</v>
      </c>
      <c r="Q694" s="267">
        <v>7.446423581021118E-2</v>
      </c>
      <c r="R694" s="267">
        <v>0.10300653487597765</v>
      </c>
      <c r="S694" s="267">
        <v>7.5357805207127815E-2</v>
      </c>
      <c r="T694" s="267">
        <v>0.10135238820509677</v>
      </c>
      <c r="U694" s="267">
        <v>0.11899741789060064</v>
      </c>
      <c r="V694" s="267">
        <v>7.8057858828704627E-2</v>
      </c>
      <c r="W694" s="267">
        <v>8.2089611535575993E-2</v>
      </c>
      <c r="X694" s="267">
        <v>0.11704995796746313</v>
      </c>
      <c r="Y694" s="267">
        <v>9.3780238494189913E-2</v>
      </c>
      <c r="Z694" s="267">
        <v>0.10730954758888439</v>
      </c>
      <c r="AA694" s="267">
        <v>9.8609490552786755E-2</v>
      </c>
      <c r="AB694" s="267">
        <v>8.9232694573812055E-2</v>
      </c>
      <c r="AC694" s="267">
        <v>8.5968826555768596E-2</v>
      </c>
      <c r="AD694" s="267">
        <v>8.746100375112674E-2</v>
      </c>
      <c r="AE694" s="267">
        <v>0.12498738143596591</v>
      </c>
      <c r="AF694" s="267">
        <v>0.10137941096325162</v>
      </c>
      <c r="AG694" s="267">
        <v>0.10202826714785186</v>
      </c>
      <c r="AH694" s="267">
        <v>4.9079524050031235E-2</v>
      </c>
      <c r="AI694" s="267">
        <v>8.1444888324028172E-2</v>
      </c>
      <c r="AJ694" s="267">
        <v>9.6861778900426021E-2</v>
      </c>
      <c r="AK694" s="267">
        <v>6.3279096179250732E-2</v>
      </c>
      <c r="AL694" s="267">
        <v>8.734813269327886E-2</v>
      </c>
      <c r="AM694" s="267">
        <v>9.5132566130448223E-2</v>
      </c>
      <c r="AN694" s="267">
        <v>9.2976663715211766E-2</v>
      </c>
      <c r="AO694" s="267">
        <v>9.0700220113173732E-2</v>
      </c>
      <c r="AP694" s="267">
        <v>9.7274951138100585E-2</v>
      </c>
      <c r="AQ694" s="267">
        <v>5.3676728728732762E-2</v>
      </c>
      <c r="AR694" s="267">
        <v>7.3239063949185723E-2</v>
      </c>
      <c r="AS694" s="267">
        <v>8.1667084545057431E-2</v>
      </c>
      <c r="AT694" s="267">
        <v>7.9910046637716697E-2</v>
      </c>
      <c r="AU694" s="267">
        <v>8.7961917474855725E-2</v>
      </c>
      <c r="AV694" s="267">
        <v>7.2208709382800121E-2</v>
      </c>
      <c r="AW694" s="267">
        <v>5.7477424121231815E-2</v>
      </c>
      <c r="AX694" s="267">
        <v>5.4056454666988406E-2</v>
      </c>
      <c r="AY694" s="267">
        <v>5.0211003213675914E-2</v>
      </c>
      <c r="AZ694" s="267">
        <v>6.8002986516258995E-2</v>
      </c>
      <c r="BA694" s="267">
        <v>6.9879788021443484E-2</v>
      </c>
      <c r="BB694" s="267">
        <v>9.1246938724081433E-2</v>
      </c>
      <c r="BC694" s="267">
        <v>4.7846973876573842E-2</v>
      </c>
      <c r="BD694" s="267">
        <v>6.5378806726848565E-2</v>
      </c>
      <c r="BE694" s="267">
        <v>5.4911621675126747E-2</v>
      </c>
      <c r="BF694" s="267">
        <v>7.3014519202754646E-2</v>
      </c>
      <c r="BG694" s="267">
        <v>8.1965969919979648E-2</v>
      </c>
      <c r="BH694" s="267">
        <v>8.221378454263098E-2</v>
      </c>
      <c r="BI694" s="267">
        <v>5.1104750615398119E-2</v>
      </c>
      <c r="BJ694" s="267">
        <v>7.6908704538301731E-2</v>
      </c>
      <c r="BK694" s="267">
        <v>0.10274119647991177</v>
      </c>
      <c r="BL694" s="267">
        <v>7.4682230790504275E-2</v>
      </c>
      <c r="BM694" s="267">
        <v>5.6762063970345833E-2</v>
      </c>
      <c r="BN694" s="267">
        <v>4.8574450697270906E-2</v>
      </c>
      <c r="BO694" s="267">
        <v>5.2422879475521218E-2</v>
      </c>
      <c r="BP694" s="267">
        <v>4.36844397829972E-2</v>
      </c>
    </row>
    <row r="695" spans="2:68" x14ac:dyDescent="0.25">
      <c r="C695" s="261" t="s">
        <v>1066</v>
      </c>
      <c r="D695" s="255">
        <f t="shared" si="61"/>
        <v>2.3505620038678746E-2</v>
      </c>
      <c r="E695" s="260">
        <f t="shared" si="62"/>
        <v>450.76727548174227</v>
      </c>
      <c r="F695" s="255">
        <f t="shared" si="63"/>
        <v>2.3966339402239117E-2</v>
      </c>
      <c r="G695" s="260">
        <f t="shared" si="64"/>
        <v>1240385.0856647061</v>
      </c>
      <c r="H695" s="255">
        <f t="shared" si="65"/>
        <v>9.9895510544894275E-2</v>
      </c>
      <c r="I695" s="260">
        <f t="shared" si="66"/>
        <v>98.077639827143031</v>
      </c>
      <c r="J695" s="267">
        <v>0</v>
      </c>
      <c r="K695" s="267">
        <v>1.352161426235299E-2</v>
      </c>
      <c r="L695" s="267">
        <v>7.6129747941581973E-3</v>
      </c>
      <c r="M695" s="267">
        <v>1.4576529016430537E-2</v>
      </c>
      <c r="N695" s="267">
        <v>1.5755944693872599E-2</v>
      </c>
      <c r="O695" s="267">
        <v>2.8444391519955911E-2</v>
      </c>
      <c r="P695" s="267">
        <v>8.5498877156370782E-3</v>
      </c>
      <c r="Q695" s="267">
        <v>1.404985581324739E-2</v>
      </c>
      <c r="R695" s="267">
        <v>2.0444045089888691E-2</v>
      </c>
      <c r="S695" s="267">
        <v>1.8438611912382333E-2</v>
      </c>
      <c r="T695" s="267">
        <v>2.269468234617943E-2</v>
      </c>
      <c r="U695" s="267">
        <v>2.5370007875153432E-2</v>
      </c>
      <c r="V695" s="267">
        <v>2.2302245379629888E-2</v>
      </c>
      <c r="W695" s="267">
        <v>9.9301949438196768E-3</v>
      </c>
      <c r="X695" s="267">
        <v>2.4718624663936307E-2</v>
      </c>
      <c r="Y695" s="267">
        <v>2.3871333434884706E-2</v>
      </c>
      <c r="Z695" s="267">
        <v>2.4503754961241308E-2</v>
      </c>
      <c r="AA695" s="267">
        <v>2.4544720355933816E-2</v>
      </c>
      <c r="AB695" s="267">
        <v>2.1504832210309272E-2</v>
      </c>
      <c r="AC695" s="267">
        <v>2.3165252664728062E-2</v>
      </c>
      <c r="AD695" s="267">
        <v>4.9526110557866931E-2</v>
      </c>
      <c r="AE695" s="267">
        <v>3.922961607114258E-2</v>
      </c>
      <c r="AF695" s="267">
        <v>3.9425326485708963E-2</v>
      </c>
      <c r="AG695" s="267">
        <v>2.541363430788984E-2</v>
      </c>
      <c r="AH695" s="267">
        <v>1.9955410877485227E-2</v>
      </c>
      <c r="AI695" s="267">
        <v>1.9494787098836529E-2</v>
      </c>
      <c r="AJ695" s="267">
        <v>2.6311707104294826E-2</v>
      </c>
      <c r="AK695" s="267">
        <v>1.8341767008478477E-2</v>
      </c>
      <c r="AL695" s="267">
        <v>2.658421429795443E-2</v>
      </c>
      <c r="AM695" s="267">
        <v>2.2778220059403095E-2</v>
      </c>
      <c r="AN695" s="267">
        <v>8.7165622233011022E-3</v>
      </c>
      <c r="AO695" s="267">
        <v>1.6318449643792764E-2</v>
      </c>
      <c r="AP695" s="267">
        <v>3.0880936869238276E-2</v>
      </c>
      <c r="AQ695" s="267">
        <v>2.6470715537457248E-2</v>
      </c>
      <c r="AR695" s="267">
        <v>3.0923160334100634E-2</v>
      </c>
      <c r="AS695" s="267">
        <v>2.4177755292944629E-2</v>
      </c>
      <c r="AT695" s="267">
        <v>2.1988670551318017E-2</v>
      </c>
      <c r="AU695" s="267">
        <v>2.9008717465111987E-2</v>
      </c>
      <c r="AV695" s="267">
        <v>3.064671967990935E-2</v>
      </c>
      <c r="AW695" s="267">
        <v>1.3658001771381814E-2</v>
      </c>
      <c r="AX695" s="267">
        <v>2.6399663907133868E-2</v>
      </c>
      <c r="AY695" s="267">
        <v>2.0540864951049235E-2</v>
      </c>
      <c r="AZ695" s="267">
        <v>2.5124256102066124E-2</v>
      </c>
      <c r="BA695" s="267">
        <v>2.2597941399969287E-2</v>
      </c>
      <c r="BB695" s="267">
        <v>2.9830729967488152E-2</v>
      </c>
      <c r="BC695" s="267">
        <v>9.0521301928653212E-3</v>
      </c>
      <c r="BD695" s="267">
        <v>2.1151966882215711E-2</v>
      </c>
      <c r="BE695" s="267">
        <v>2.5432751091637649E-2</v>
      </c>
      <c r="BF695" s="267">
        <v>1.7036721147309419E-2</v>
      </c>
      <c r="BG695" s="267">
        <v>2.5682670574926951E-2</v>
      </c>
      <c r="BH695" s="267">
        <v>3.4331030907911834E-2</v>
      </c>
      <c r="BI695" s="267">
        <v>2.5552375307699059E-2</v>
      </c>
      <c r="BJ695" s="267">
        <v>2.9617016654501279E-2</v>
      </c>
      <c r="BK695" s="267">
        <v>3.0295481013307306E-2</v>
      </c>
      <c r="BL695" s="267">
        <v>3.1849774895950346E-2</v>
      </c>
      <c r="BM695" s="267">
        <v>2.9633136337459957E-2</v>
      </c>
      <c r="BN695" s="267">
        <v>1.6844365967602005E-2</v>
      </c>
      <c r="BO695" s="267">
        <v>2.0016008527017189E-2</v>
      </c>
      <c r="BP695" s="267">
        <v>2.0439508522319787E-2</v>
      </c>
    </row>
    <row r="696" spans="2:68" x14ac:dyDescent="0.25">
      <c r="C696" s="261" t="s">
        <v>1067</v>
      </c>
      <c r="D696" s="255">
        <f t="shared" si="61"/>
        <v>1.7499894584614654E-2</v>
      </c>
      <c r="E696" s="260">
        <f t="shared" si="62"/>
        <v>335.59547844915522</v>
      </c>
      <c r="F696" s="255">
        <f t="shared" si="63"/>
        <v>1.8091429389958402E-2</v>
      </c>
      <c r="G696" s="260">
        <f t="shared" si="64"/>
        <v>936327.35550611408</v>
      </c>
      <c r="H696" s="255">
        <f t="shared" si="65"/>
        <v>-0.10296083990610103</v>
      </c>
      <c r="I696" s="260">
        <f t="shared" si="66"/>
        <v>96.730303655983775</v>
      </c>
      <c r="J696" s="267">
        <v>1.0233623551888223E-2</v>
      </c>
      <c r="K696" s="267">
        <v>2.0282421393529482E-2</v>
      </c>
      <c r="L696" s="267">
        <v>3.8064873970790988E-2</v>
      </c>
      <c r="M696" s="267">
        <v>3.7592101147636656E-2</v>
      </c>
      <c r="N696" s="267">
        <v>2.5209511510196164E-2</v>
      </c>
      <c r="O696" s="267">
        <v>2.3176911608852966E-2</v>
      </c>
      <c r="P696" s="267">
        <v>2.8280397828645731E-2</v>
      </c>
      <c r="Q696" s="267">
        <v>3.2665914765800184E-2</v>
      </c>
      <c r="R696" s="267">
        <v>3.2238686487901395E-2</v>
      </c>
      <c r="S696" s="267">
        <v>2.4852042142776191E-2</v>
      </c>
      <c r="T696" s="267">
        <v>2.6563094109732743E-2</v>
      </c>
      <c r="U696" s="267">
        <v>2.2953816648948345E-2</v>
      </c>
      <c r="V696" s="267">
        <v>2.973632717283985E-2</v>
      </c>
      <c r="W696" s="267">
        <v>2.118441588014864E-2</v>
      </c>
      <c r="X696" s="267">
        <v>3.635091862343575E-2</v>
      </c>
      <c r="Y696" s="267">
        <v>1.3640761962791256E-2</v>
      </c>
      <c r="Z696" s="267">
        <v>2.0278969623096253E-2</v>
      </c>
      <c r="AA696" s="267">
        <v>2.2822283839727932E-2</v>
      </c>
      <c r="AB696" s="267">
        <v>2.3729470025168852E-2</v>
      </c>
      <c r="AC696" s="267">
        <v>3.243135373061929E-2</v>
      </c>
      <c r="AD696" s="267">
        <v>1.6859952530337681E-2</v>
      </c>
      <c r="AE696" s="267">
        <v>1.277243313944177E-2</v>
      </c>
      <c r="AF696" s="267">
        <v>1.3611124620066188E-2</v>
      </c>
      <c r="AG696" s="267">
        <v>2.2423794977549861E-2</v>
      </c>
      <c r="AH696" s="267">
        <v>1.5640727444515445E-2</v>
      </c>
      <c r="AI696" s="267">
        <v>2.1660874554262813E-2</v>
      </c>
      <c r="AJ696" s="267">
        <v>8.3850495167532967E-3</v>
      </c>
      <c r="AK696" s="267">
        <v>2.6901258279101763E-2</v>
      </c>
      <c r="AL696" s="267">
        <v>2.2786469398246658E-2</v>
      </c>
      <c r="AM696" s="267">
        <v>2.0098429464179203E-2</v>
      </c>
      <c r="AN696" s="267">
        <v>2.9055207411003675E-2</v>
      </c>
      <c r="AO696" s="267">
        <v>2.7323915682629742E-2</v>
      </c>
      <c r="AP696" s="267">
        <v>1.1966363036829837E-2</v>
      </c>
      <c r="AQ696" s="267">
        <v>9.5588694996373395E-3</v>
      </c>
      <c r="AR696" s="267">
        <v>9.7652085265580949E-3</v>
      </c>
      <c r="AS696" s="267">
        <v>1.6118503528629754E-2</v>
      </c>
      <c r="AT696" s="267">
        <v>2.2524979589155041E-2</v>
      </c>
      <c r="AU696" s="267">
        <v>8.8897682554375454E-3</v>
      </c>
      <c r="AV696" s="267">
        <v>1.0915270022981413E-2</v>
      </c>
      <c r="AW696" s="267">
        <v>7.398084292831817E-3</v>
      </c>
      <c r="AX696" s="267">
        <v>6.2856342636033007E-3</v>
      </c>
      <c r="AY696" s="267">
        <v>1.179197802745419E-2</v>
      </c>
      <c r="AZ696" s="267">
        <v>8.7097421153829232E-3</v>
      </c>
      <c r="BA696" s="267">
        <v>1.0082158470755526E-2</v>
      </c>
      <c r="BB696" s="267">
        <v>1.7547488216169502E-2</v>
      </c>
      <c r="BC696" s="267">
        <v>1.2931614561236173E-2</v>
      </c>
      <c r="BD696" s="267">
        <v>5.384137024563999E-3</v>
      </c>
      <c r="BE696" s="267">
        <v>1.2716375545818826E-2</v>
      </c>
      <c r="BF696" s="267">
        <v>1.764517547399904E-2</v>
      </c>
      <c r="BG696" s="267">
        <v>1.3660994986663273E-2</v>
      </c>
      <c r="BH696" s="267">
        <v>6.3241372725100749E-3</v>
      </c>
      <c r="BI696" s="267">
        <v>3.1380110026998846E-3</v>
      </c>
      <c r="BJ696" s="267">
        <v>2.770624138646894E-2</v>
      </c>
      <c r="BK696" s="267">
        <v>2.1075117226648565E-2</v>
      </c>
      <c r="BL696" s="267">
        <v>2.6358434396648561E-2</v>
      </c>
      <c r="BM696" s="267">
        <v>3.338944939432108E-3</v>
      </c>
      <c r="BN696" s="267">
        <v>5.0924827343913045E-3</v>
      </c>
      <c r="BO696" s="267">
        <v>4.7657163159564734E-3</v>
      </c>
      <c r="BP696" s="267">
        <v>8.4162682150728564E-3</v>
      </c>
    </row>
    <row r="697" spans="2:68" x14ac:dyDescent="0.25">
      <c r="C697" s="261" t="s">
        <v>1068</v>
      </c>
      <c r="D697" s="255">
        <f t="shared" si="61"/>
        <v>7.8761632630821116E-2</v>
      </c>
      <c r="E697" s="260">
        <f t="shared" si="62"/>
        <v>1510.4118289612566</v>
      </c>
      <c r="F697" s="255">
        <f t="shared" si="63"/>
        <v>7.9849952940809432E-2</v>
      </c>
      <c r="G697" s="260">
        <f t="shared" si="64"/>
        <v>4132658.2694374742</v>
      </c>
      <c r="H697" s="255">
        <f t="shared" si="65"/>
        <v>-6.7281837113265727E-2</v>
      </c>
      <c r="I697" s="260">
        <f t="shared" si="66"/>
        <v>98.637043266894523</v>
      </c>
      <c r="J697" s="267">
        <v>3.070087065566467E-2</v>
      </c>
      <c r="K697" s="267">
        <v>0.10817291409882393</v>
      </c>
      <c r="L697" s="267">
        <v>0.10189673955257895</v>
      </c>
      <c r="M697" s="267">
        <v>0.11929738221341836</v>
      </c>
      <c r="N697" s="267">
        <v>7.7429213924173942E-2</v>
      </c>
      <c r="O697" s="267">
        <v>8.7440166524308929E-2</v>
      </c>
      <c r="P697" s="267">
        <v>0.12035611168935274</v>
      </c>
      <c r="Q697" s="267">
        <v>0.14927971801575354</v>
      </c>
      <c r="R697" s="267">
        <v>0.12109165168626379</v>
      </c>
      <c r="S697" s="267">
        <v>8.0167877879923216E-2</v>
      </c>
      <c r="T697" s="267">
        <v>0.15370489407185159</v>
      </c>
      <c r="U697" s="267">
        <v>8.8190979756485766E-2</v>
      </c>
      <c r="V697" s="267">
        <v>0.12266234958796442</v>
      </c>
      <c r="W697" s="267">
        <v>0.13372662524343829</v>
      </c>
      <c r="X697" s="267">
        <v>0.13813349076905584</v>
      </c>
      <c r="Y697" s="267">
        <v>0.1628365959308207</v>
      </c>
      <c r="Z697" s="267">
        <v>0.1335032166853837</v>
      </c>
      <c r="AA697" s="267">
        <v>9.0427917100808816E-2</v>
      </c>
      <c r="AB697" s="267">
        <v>7.4154593828652679E-2</v>
      </c>
      <c r="AC697" s="267">
        <v>0.11067842939814522</v>
      </c>
      <c r="AD697" s="267">
        <v>4.1096134292698101E-2</v>
      </c>
      <c r="AE697" s="267">
        <v>4.9265099252132544E-2</v>
      </c>
      <c r="AF697" s="267">
        <v>6.1484735352712802E-2</v>
      </c>
      <c r="AG697" s="267">
        <v>8.8200260245029458E-2</v>
      </c>
      <c r="AH697" s="267">
        <v>5.8248226345092018E-2</v>
      </c>
      <c r="AI697" s="267">
        <v>9.3141760583330097E-2</v>
      </c>
      <c r="AJ697" s="267">
        <v>9.1368125768760078E-2</v>
      </c>
      <c r="AK697" s="267">
        <v>0.108216425350023</v>
      </c>
      <c r="AL697" s="267">
        <v>0.10172530981360116</v>
      </c>
      <c r="AM697" s="267">
        <v>0.11433773206288614</v>
      </c>
      <c r="AN697" s="267">
        <v>0.12784291260841621</v>
      </c>
      <c r="AO697" s="267">
        <v>8.6905231823919599E-2</v>
      </c>
      <c r="AP697" s="267">
        <v>7.6816330462230228E-2</v>
      </c>
      <c r="AQ697" s="267">
        <v>2.426482257600248E-2</v>
      </c>
      <c r="AR697" s="267">
        <v>4.5570973123937784E-2</v>
      </c>
      <c r="AS697" s="267">
        <v>6.4474014114519029E-2</v>
      </c>
      <c r="AT697" s="267">
        <v>7.883742856204265E-2</v>
      </c>
      <c r="AU697" s="267">
        <v>5.3338609532625265E-2</v>
      </c>
      <c r="AV697" s="267">
        <v>5.4996168192714051E-2</v>
      </c>
      <c r="AW697" s="267">
        <v>2.6746920135622729E-2</v>
      </c>
      <c r="AX697" s="267">
        <v>3.8970932434340473E-2</v>
      </c>
      <c r="AY697" s="267">
        <v>5.8959890137270959E-2</v>
      </c>
      <c r="AZ697" s="267">
        <v>5.9963224563597824E-2</v>
      </c>
      <c r="BA697" s="267">
        <v>4.1719276430712535E-2</v>
      </c>
      <c r="BB697" s="267">
        <v>6.3170957578210216E-2</v>
      </c>
      <c r="BC697" s="267">
        <v>0.10215975503376579</v>
      </c>
      <c r="BD697" s="267">
        <v>4.6534327140874569E-2</v>
      </c>
      <c r="BE697" s="267">
        <v>5.4333604604862258E-2</v>
      </c>
      <c r="BF697" s="267">
        <v>6.8755338915927292E-2</v>
      </c>
      <c r="BG697" s="267">
        <v>7.3222933128515147E-2</v>
      </c>
      <c r="BH697" s="267">
        <v>3.7944823635060451E-2</v>
      </c>
      <c r="BI697" s="267">
        <v>3.0931822740898868E-2</v>
      </c>
      <c r="BJ697" s="267">
        <v>0.10270417065673833</v>
      </c>
      <c r="BK697" s="267">
        <v>0.13106088525322077</v>
      </c>
      <c r="BL697" s="267">
        <v>7.5780498890364631E-2</v>
      </c>
      <c r="BM697" s="267">
        <v>3.0050504454888976E-2</v>
      </c>
      <c r="BN697" s="267">
        <v>3.5647379140739135E-2</v>
      </c>
      <c r="BO697" s="267">
        <v>3.4789729106482266E-2</v>
      </c>
      <c r="BP697" s="267">
        <v>3.1260424798842029E-2</v>
      </c>
    </row>
    <row r="698" spans="2:68" x14ac:dyDescent="0.25">
      <c r="C698" s="261" t="s">
        <v>1069</v>
      </c>
      <c r="D698" s="255">
        <f t="shared" si="61"/>
        <v>2.3505620038678746E-2</v>
      </c>
      <c r="E698" s="260">
        <f t="shared" si="62"/>
        <v>450.76727548174227</v>
      </c>
      <c r="F698" s="255">
        <f t="shared" si="63"/>
        <v>2.3966339402239117E-2</v>
      </c>
      <c r="G698" s="260">
        <f t="shared" si="64"/>
        <v>1240385.0856647061</v>
      </c>
      <c r="H698" s="255">
        <f t="shared" si="65"/>
        <v>9.9895510544894275E-2</v>
      </c>
      <c r="I698" s="260">
        <f t="shared" si="66"/>
        <v>98.077639827143031</v>
      </c>
      <c r="J698" s="267">
        <v>0</v>
      </c>
      <c r="K698" s="267">
        <v>1.352161426235299E-2</v>
      </c>
      <c r="L698" s="267">
        <v>7.6129747941581973E-3</v>
      </c>
      <c r="M698" s="267">
        <v>1.4576529016430537E-2</v>
      </c>
      <c r="N698" s="267">
        <v>1.5755944693872599E-2</v>
      </c>
      <c r="O698" s="267">
        <v>2.8444391519955911E-2</v>
      </c>
      <c r="P698" s="267">
        <v>8.5498877156370782E-3</v>
      </c>
      <c r="Q698" s="267">
        <v>1.404985581324739E-2</v>
      </c>
      <c r="R698" s="267">
        <v>2.0444045089888691E-2</v>
      </c>
      <c r="S698" s="267">
        <v>1.8438611912382333E-2</v>
      </c>
      <c r="T698" s="267">
        <v>2.269468234617943E-2</v>
      </c>
      <c r="U698" s="267">
        <v>2.5370007875153432E-2</v>
      </c>
      <c r="V698" s="267">
        <v>2.2302245379629888E-2</v>
      </c>
      <c r="W698" s="267">
        <v>9.9301949438196768E-3</v>
      </c>
      <c r="X698" s="267">
        <v>2.4718624663936307E-2</v>
      </c>
      <c r="Y698" s="267">
        <v>2.3871333434884706E-2</v>
      </c>
      <c r="Z698" s="267">
        <v>2.4503754961241308E-2</v>
      </c>
      <c r="AA698" s="267">
        <v>2.4544720355933816E-2</v>
      </c>
      <c r="AB698" s="267">
        <v>2.1504832210309272E-2</v>
      </c>
      <c r="AC698" s="267">
        <v>2.3165252664728062E-2</v>
      </c>
      <c r="AD698" s="267">
        <v>4.9526110557866931E-2</v>
      </c>
      <c r="AE698" s="267">
        <v>3.922961607114258E-2</v>
      </c>
      <c r="AF698" s="267">
        <v>3.9425326485708963E-2</v>
      </c>
      <c r="AG698" s="267">
        <v>2.541363430788984E-2</v>
      </c>
      <c r="AH698" s="267">
        <v>1.9955410877485227E-2</v>
      </c>
      <c r="AI698" s="267">
        <v>1.9494787098836529E-2</v>
      </c>
      <c r="AJ698" s="267">
        <v>2.6311707104294826E-2</v>
      </c>
      <c r="AK698" s="267">
        <v>1.8341767008478477E-2</v>
      </c>
      <c r="AL698" s="267">
        <v>2.658421429795443E-2</v>
      </c>
      <c r="AM698" s="267">
        <v>2.2778220059403095E-2</v>
      </c>
      <c r="AN698" s="267">
        <v>8.7165622233011022E-3</v>
      </c>
      <c r="AO698" s="267">
        <v>1.6318449643792764E-2</v>
      </c>
      <c r="AP698" s="267">
        <v>3.0880936869238276E-2</v>
      </c>
      <c r="AQ698" s="267">
        <v>2.6470715537457248E-2</v>
      </c>
      <c r="AR698" s="267">
        <v>3.0923160334100634E-2</v>
      </c>
      <c r="AS698" s="267">
        <v>2.4177755292944629E-2</v>
      </c>
      <c r="AT698" s="267">
        <v>2.1988670551318017E-2</v>
      </c>
      <c r="AU698" s="267">
        <v>2.9008717465111987E-2</v>
      </c>
      <c r="AV698" s="267">
        <v>3.064671967990935E-2</v>
      </c>
      <c r="AW698" s="267">
        <v>1.3658001771381814E-2</v>
      </c>
      <c r="AX698" s="267">
        <v>2.6399663907133868E-2</v>
      </c>
      <c r="AY698" s="267">
        <v>2.0540864951049235E-2</v>
      </c>
      <c r="AZ698" s="267">
        <v>2.5124256102066124E-2</v>
      </c>
      <c r="BA698" s="267">
        <v>2.2597941399969287E-2</v>
      </c>
      <c r="BB698" s="267">
        <v>2.9830729967488152E-2</v>
      </c>
      <c r="BC698" s="267">
        <v>9.0521301928653212E-3</v>
      </c>
      <c r="BD698" s="267">
        <v>2.1151966882215711E-2</v>
      </c>
      <c r="BE698" s="267">
        <v>2.5432751091637649E-2</v>
      </c>
      <c r="BF698" s="267">
        <v>1.7036721147309419E-2</v>
      </c>
      <c r="BG698" s="267">
        <v>2.5682670574926951E-2</v>
      </c>
      <c r="BH698" s="267">
        <v>3.4331030907911834E-2</v>
      </c>
      <c r="BI698" s="267">
        <v>2.5552375307699059E-2</v>
      </c>
      <c r="BJ698" s="267">
        <v>2.9617016654501279E-2</v>
      </c>
      <c r="BK698" s="267">
        <v>3.0295481013307306E-2</v>
      </c>
      <c r="BL698" s="267">
        <v>3.1849774895950346E-2</v>
      </c>
      <c r="BM698" s="267">
        <v>2.9633136337459957E-2</v>
      </c>
      <c r="BN698" s="267">
        <v>1.6844365967602005E-2</v>
      </c>
      <c r="BO698" s="267">
        <v>2.0016008527017189E-2</v>
      </c>
      <c r="BP698" s="267">
        <v>2.0439508522319787E-2</v>
      </c>
    </row>
    <row r="699" spans="2:68" x14ac:dyDescent="0.25">
      <c r="C699" s="261" t="s">
        <v>1070</v>
      </c>
      <c r="D699" s="255">
        <f t="shared" si="61"/>
        <v>3.8901869382504145E-2</v>
      </c>
      <c r="E699" s="260">
        <f t="shared" si="62"/>
        <v>746.02114914828201</v>
      </c>
      <c r="F699" s="255">
        <f t="shared" si="63"/>
        <v>4.0314672851858517E-2</v>
      </c>
      <c r="G699" s="260">
        <f t="shared" si="64"/>
        <v>2086497.9878497932</v>
      </c>
      <c r="H699" s="255">
        <f t="shared" si="65"/>
        <v>0.24555683777378723</v>
      </c>
      <c r="I699" s="260">
        <f t="shared" si="66"/>
        <v>96.495560128824806</v>
      </c>
      <c r="J699" s="267">
        <v>2.0467247103776447E-2</v>
      </c>
      <c r="K699" s="267">
        <v>2.7043228524705986E-2</v>
      </c>
      <c r="L699" s="267">
        <v>2.9280672285223835E-2</v>
      </c>
      <c r="M699" s="267">
        <v>4.5263958524705356E-2</v>
      </c>
      <c r="N699" s="267">
        <v>4.0965456204068766E-2</v>
      </c>
      <c r="O699" s="267">
        <v>5.8995775004353011E-2</v>
      </c>
      <c r="P699" s="267">
        <v>1.6442091760840539E-2</v>
      </c>
      <c r="Q699" s="267">
        <v>3.2665914765800184E-2</v>
      </c>
      <c r="R699" s="267">
        <v>5.7793742850262272E-2</v>
      </c>
      <c r="S699" s="267">
        <v>4.3691493444558145E-2</v>
      </c>
      <c r="T699" s="267">
        <v>5.364197645460593E-2</v>
      </c>
      <c r="U699" s="267">
        <v>4.8927872330653058E-2</v>
      </c>
      <c r="V699" s="267">
        <v>3.221435443724318E-2</v>
      </c>
      <c r="W699" s="267">
        <v>2.118441588014864E-2</v>
      </c>
      <c r="X699" s="267">
        <v>2.181055117406145E-2</v>
      </c>
      <c r="Y699" s="267">
        <v>2.5576428680233614E-2</v>
      </c>
      <c r="Z699" s="267">
        <v>2.1123926690725266E-2</v>
      </c>
      <c r="AA699" s="267">
        <v>5.1673095486176462E-2</v>
      </c>
      <c r="AB699" s="267">
        <v>3.8807570770328238E-2</v>
      </c>
      <c r="AC699" s="267">
        <v>2.0076552309430989E-2</v>
      </c>
      <c r="AD699" s="267">
        <v>4.7418616491574729E-2</v>
      </c>
      <c r="AE699" s="267">
        <v>6.0212899085939783E-2</v>
      </c>
      <c r="AF699" s="267">
        <v>4.9281658107136209E-2</v>
      </c>
      <c r="AG699" s="267">
        <v>6.0170516523092132E-2</v>
      </c>
      <c r="AH699" s="267">
        <v>3.2360125747273344E-2</v>
      </c>
      <c r="AI699" s="267">
        <v>5.5451838858912798E-2</v>
      </c>
      <c r="AJ699" s="267">
        <v>5.4647391678150803E-2</v>
      </c>
      <c r="AK699" s="267">
        <v>2.7512650512717708E-2</v>
      </c>
      <c r="AL699" s="267">
        <v>4.9370683696201095E-2</v>
      </c>
      <c r="AM699" s="267">
        <v>5.0469389543383328E-2</v>
      </c>
      <c r="AN699" s="267">
        <v>1.4527603705501839E-2</v>
      </c>
      <c r="AO699" s="267">
        <v>3.9088379379317556E-2</v>
      </c>
      <c r="AP699" s="267">
        <v>5.4813662942897953E-2</v>
      </c>
      <c r="AQ699" s="267">
        <v>1.8382441345456427E-2</v>
      </c>
      <c r="AR699" s="267">
        <v>1.6275347544263494E-2</v>
      </c>
      <c r="AS699" s="267">
        <v>1.8267637332447056E-2</v>
      </c>
      <c r="AT699" s="267">
        <v>4.5049959178310089E-2</v>
      </c>
      <c r="AU699" s="267">
        <v>5.14670793735858E-2</v>
      </c>
      <c r="AV699" s="267">
        <v>4.4920534325346595E-2</v>
      </c>
      <c r="AW699" s="267">
        <v>2.333241969277727E-2</v>
      </c>
      <c r="AX699" s="267">
        <v>3.4570988449818159E-2</v>
      </c>
      <c r="AY699" s="267">
        <v>2.4725115218855565E-2</v>
      </c>
      <c r="AZ699" s="267">
        <v>3.5508948624253453E-2</v>
      </c>
      <c r="BA699" s="267">
        <v>4.2762258341480341E-2</v>
      </c>
      <c r="BB699" s="267">
        <v>5.2642464648508518E-2</v>
      </c>
      <c r="BC699" s="267">
        <v>3.2329036403090435E-2</v>
      </c>
      <c r="BD699" s="267">
        <v>3.3073984579464567E-2</v>
      </c>
      <c r="BE699" s="267">
        <v>3.1212921794282571E-2</v>
      </c>
      <c r="BF699" s="267">
        <v>3.0422716334481112E-2</v>
      </c>
      <c r="BG699" s="267">
        <v>3.7157906363724104E-2</v>
      </c>
      <c r="BH699" s="267">
        <v>5.1044822270974184E-2</v>
      </c>
      <c r="BI699" s="267">
        <v>2.4207513449399115E-2</v>
      </c>
      <c r="BJ699" s="267">
        <v>2.8183935203477027E-2</v>
      </c>
      <c r="BK699" s="267">
        <v>3.3588468079971151E-2</v>
      </c>
      <c r="BL699" s="267">
        <v>2.416189819692785E-2</v>
      </c>
      <c r="BM699" s="267">
        <v>2.7963663867743904E-2</v>
      </c>
      <c r="BN699" s="267">
        <v>1.8803013173137123E-2</v>
      </c>
      <c r="BO699" s="267">
        <v>3.0977156053717082E-2</v>
      </c>
      <c r="BP699" s="267">
        <v>1.7233311107053943E-2</v>
      </c>
    </row>
    <row r="700" spans="2:68" x14ac:dyDescent="0.25">
      <c r="C700" s="261" t="s">
        <v>1071</v>
      </c>
      <c r="D700" s="255">
        <f t="shared" si="61"/>
        <v>3.4530945258602702E-2</v>
      </c>
      <c r="E700" s="260">
        <f t="shared" si="62"/>
        <v>662.19993722422396</v>
      </c>
      <c r="F700" s="255">
        <f t="shared" si="63"/>
        <v>3.2963838998104157E-2</v>
      </c>
      <c r="G700" s="260">
        <f t="shared" si="64"/>
        <v>1706053.3764985802</v>
      </c>
      <c r="H700" s="255">
        <f t="shared" si="65"/>
        <v>0.1371770254529367</v>
      </c>
      <c r="I700" s="260">
        <f t="shared" si="66"/>
        <v>104.75401624364405</v>
      </c>
      <c r="J700" s="267">
        <v>0</v>
      </c>
      <c r="K700" s="267">
        <v>1.0141210696764743E-2</v>
      </c>
      <c r="L700" s="267">
        <v>1.9910857153952209E-2</v>
      </c>
      <c r="M700" s="267">
        <v>2.1481200655792374E-2</v>
      </c>
      <c r="N700" s="267">
        <v>1.8456963784250765E-2</v>
      </c>
      <c r="O700" s="267">
        <v>2.6337399555514736E-2</v>
      </c>
      <c r="P700" s="267">
        <v>2.0388193783442268E-2</v>
      </c>
      <c r="Q700" s="267">
        <v>2.5289740463845307E-2</v>
      </c>
      <c r="R700" s="267">
        <v>2.0444045089888695E-2</v>
      </c>
      <c r="S700" s="267">
        <v>2.2847845195778115E-2</v>
      </c>
      <c r="T700" s="267">
        <v>2.8884141167864735E-2</v>
      </c>
      <c r="U700" s="267">
        <v>2.2953816648948341E-2</v>
      </c>
      <c r="V700" s="267">
        <v>2.4780272644033215E-2</v>
      </c>
      <c r="W700" s="267">
        <v>2.1846428876403288E-2</v>
      </c>
      <c r="X700" s="267">
        <v>3.5623900250967032E-2</v>
      </c>
      <c r="Y700" s="267">
        <v>2.0461142944186893E-2</v>
      </c>
      <c r="Z700" s="267">
        <v>2.3658797893612301E-2</v>
      </c>
      <c r="AA700" s="267">
        <v>2.454472035593382E-2</v>
      </c>
      <c r="AB700" s="267">
        <v>3.188647534632065E-2</v>
      </c>
      <c r="AC700" s="267">
        <v>5.3022689432599794E-2</v>
      </c>
      <c r="AD700" s="267">
        <v>2.2128687696068208E-2</v>
      </c>
      <c r="AE700" s="267">
        <v>2.0070966361979928E-2</v>
      </c>
      <c r="AF700" s="267">
        <v>3.0038343989111593E-2</v>
      </c>
      <c r="AG700" s="267">
        <v>3.0272123219692314E-2</v>
      </c>
      <c r="AH700" s="267">
        <v>2.9124113172546009E-2</v>
      </c>
      <c r="AI700" s="267">
        <v>2.0361222081007043E-2</v>
      </c>
      <c r="AJ700" s="267">
        <v>3.4407616982539399E-2</v>
      </c>
      <c r="AK700" s="267">
        <v>2.9958219447181505E-2</v>
      </c>
      <c r="AL700" s="267">
        <v>3.4722239083042526E-2</v>
      </c>
      <c r="AM700" s="267">
        <v>3.4390645972039967E-2</v>
      </c>
      <c r="AN700" s="267">
        <v>2.0338645187702578E-2</v>
      </c>
      <c r="AO700" s="267">
        <v>2.7323915682629745E-2</v>
      </c>
      <c r="AP700" s="267">
        <v>3.5899089110489502E-2</v>
      </c>
      <c r="AQ700" s="267">
        <v>3.2353096768003312E-2</v>
      </c>
      <c r="AR700" s="267">
        <v>3.0923160334100641E-2</v>
      </c>
      <c r="AS700" s="267">
        <v>4.6743660233026292E-2</v>
      </c>
      <c r="AT700" s="267">
        <v>3.7541632648591741E-2</v>
      </c>
      <c r="AU700" s="267">
        <v>4.0705780959108755E-2</v>
      </c>
      <c r="AV700" s="267">
        <v>3.2325991991137261E-2</v>
      </c>
      <c r="AW700" s="267">
        <v>3.1299587392750003E-2</v>
      </c>
      <c r="AX700" s="267">
        <v>2.7028227333494203E-2</v>
      </c>
      <c r="AY700" s="267">
        <v>3.4995547694380187E-2</v>
      </c>
      <c r="AZ700" s="267">
        <v>2.947912715975759E-2</v>
      </c>
      <c r="BA700" s="267">
        <v>4.7977167895319424E-2</v>
      </c>
      <c r="BB700" s="267">
        <v>3.5094976432339005E-2</v>
      </c>
      <c r="BC700" s="267">
        <v>1.9397421841854265E-2</v>
      </c>
      <c r="BD700" s="267">
        <v>4.1919352548391145E-2</v>
      </c>
      <c r="BE700" s="267">
        <v>4.970946804274632E-2</v>
      </c>
      <c r="BF700" s="267">
        <v>4.8676346135169773E-2</v>
      </c>
      <c r="BG700" s="267">
        <v>3.7157906363724111E-2</v>
      </c>
      <c r="BH700" s="267">
        <v>3.9751719998634763E-2</v>
      </c>
      <c r="BI700" s="267">
        <v>2.8690386310398948E-2</v>
      </c>
      <c r="BJ700" s="267">
        <v>7.8341785989325979E-2</v>
      </c>
      <c r="BK700" s="267">
        <v>6.0590962026614625E-2</v>
      </c>
      <c r="BL700" s="267">
        <v>8.4566643689247475E-2</v>
      </c>
      <c r="BM700" s="267">
        <v>4.465838856490445E-2</v>
      </c>
      <c r="BN700" s="267">
        <v>3.9956402992916397E-2</v>
      </c>
      <c r="BO700" s="267">
        <v>4.2891446843608266E-2</v>
      </c>
      <c r="BP700" s="267">
        <v>5.490613073642768E-2</v>
      </c>
    </row>
    <row r="701" spans="2:68" x14ac:dyDescent="0.25">
      <c r="C701" s="261" t="s">
        <v>1072</v>
      </c>
      <c r="D701" s="255">
        <f t="shared" si="61"/>
        <v>1.6236622323748048E-2</v>
      </c>
      <c r="E701" s="260">
        <f t="shared" si="62"/>
        <v>311.36970630251631</v>
      </c>
      <c r="F701" s="255">
        <f t="shared" si="63"/>
        <v>1.6829417051153376E-2</v>
      </c>
      <c r="G701" s="260">
        <f t="shared" si="64"/>
        <v>871011.52830755839</v>
      </c>
      <c r="H701" s="255">
        <f t="shared" si="65"/>
        <v>0.10496032968138658</v>
      </c>
      <c r="I701" s="260">
        <f t="shared" si="66"/>
        <v>96.477627682506679</v>
      </c>
      <c r="J701" s="267">
        <v>3.070087065566467E-2</v>
      </c>
      <c r="K701" s="267">
        <v>1.0141210696764743E-2</v>
      </c>
      <c r="L701" s="267">
        <v>8.1985882398626746E-3</v>
      </c>
      <c r="M701" s="267">
        <v>1.342575040987023E-2</v>
      </c>
      <c r="N701" s="267">
        <v>1.260475575509808E-2</v>
      </c>
      <c r="O701" s="267">
        <v>2.7039730210328457E-2</v>
      </c>
      <c r="P701" s="267">
        <v>1.1180622397371566E-2</v>
      </c>
      <c r="Q701" s="267">
        <v>1.6157334185234497E-2</v>
      </c>
      <c r="R701" s="267">
        <v>1.7691962097019062E-2</v>
      </c>
      <c r="S701" s="267">
        <v>1.7636933133583107E-2</v>
      </c>
      <c r="T701" s="267">
        <v>2.1663105875898547E-2</v>
      </c>
      <c r="U701" s="267">
        <v>1.7517386389986896E-2</v>
      </c>
      <c r="V701" s="267">
        <v>1.2390136322016606E-2</v>
      </c>
      <c r="W701" s="267">
        <v>1.059220794007432E-2</v>
      </c>
      <c r="X701" s="267">
        <v>1.8175459311717875E-2</v>
      </c>
      <c r="Y701" s="267">
        <v>6.8203809813956288E-3</v>
      </c>
      <c r="Z701" s="267">
        <v>1.1829398946806149E-2</v>
      </c>
      <c r="AA701" s="267">
        <v>1.679375603300735E-2</v>
      </c>
      <c r="AB701" s="267">
        <v>1.58196466834459E-2</v>
      </c>
      <c r="AC701" s="267">
        <v>1.6987851954133916E-2</v>
      </c>
      <c r="AD701" s="267">
        <v>2.0021193629775995E-2</v>
      </c>
      <c r="AE701" s="267">
        <v>1.1860116486624498E-2</v>
      </c>
      <c r="AF701" s="267">
        <v>1.6427219369045398E-2</v>
      </c>
      <c r="AG701" s="267">
        <v>2.3171254810134854E-2</v>
      </c>
      <c r="AH701" s="267">
        <v>1.7258733731879111E-2</v>
      </c>
      <c r="AI701" s="267">
        <v>1.4729394696898714E-2</v>
      </c>
      <c r="AJ701" s="267">
        <v>2.7757405296838497E-2</v>
      </c>
      <c r="AK701" s="267">
        <v>1.4979109723590752E-2</v>
      </c>
      <c r="AL701" s="267">
        <v>1.8174922020030071E-2</v>
      </c>
      <c r="AM701" s="267">
        <v>1.4292216507860766E-2</v>
      </c>
      <c r="AN701" s="267">
        <v>0</v>
      </c>
      <c r="AO701" s="267">
        <v>1.4800454328091111E-2</v>
      </c>
      <c r="AP701" s="267">
        <v>1.9686597254139404E-2</v>
      </c>
      <c r="AQ701" s="267">
        <v>1.5441250730183397E-2</v>
      </c>
      <c r="AR701" s="267">
        <v>1.7902882298689846E-2</v>
      </c>
      <c r="AS701" s="267">
        <v>8.0592517643148769E-3</v>
      </c>
      <c r="AT701" s="267">
        <v>1.4480344021599669E-2</v>
      </c>
      <c r="AU701" s="267">
        <v>2.2926244448233667E-2</v>
      </c>
      <c r="AV701" s="267">
        <v>2.2250358123769805E-2</v>
      </c>
      <c r="AW701" s="267">
        <v>1.2519834957099999E-2</v>
      </c>
      <c r="AX701" s="267">
        <v>1.3199831953566932E-2</v>
      </c>
      <c r="AY701" s="267">
        <v>9.890046087542223E-3</v>
      </c>
      <c r="AZ701" s="267">
        <v>1.6079523905322319E-2</v>
      </c>
      <c r="BA701" s="267">
        <v>1.7383031846130218E-2</v>
      </c>
      <c r="BB701" s="267">
        <v>1.0528492929701703E-2</v>
      </c>
      <c r="BC701" s="267">
        <v>3.8794843683708519E-3</v>
      </c>
      <c r="BD701" s="267">
        <v>1.7690735937853141E-2</v>
      </c>
      <c r="BE701" s="267">
        <v>1.7340512107934761E-2</v>
      </c>
      <c r="BF701" s="267">
        <v>1.7036721147309419E-2</v>
      </c>
      <c r="BG701" s="267">
        <v>1.5846754184529396E-2</v>
      </c>
      <c r="BH701" s="267">
        <v>2.3037928635572417E-2</v>
      </c>
      <c r="BI701" s="267">
        <v>1.7034916871799373E-2</v>
      </c>
      <c r="BJ701" s="267">
        <v>1.9107752680323407E-2</v>
      </c>
      <c r="BK701" s="267">
        <v>2.7661091359976245E-2</v>
      </c>
      <c r="BL701" s="267">
        <v>1.757228959776571E-2</v>
      </c>
      <c r="BM701" s="267">
        <v>1.0434202935725338E-2</v>
      </c>
      <c r="BN701" s="267">
        <v>1.0184965468782609E-2</v>
      </c>
      <c r="BO701" s="267">
        <v>1.5250292211060714E-2</v>
      </c>
      <c r="BP701" s="267">
        <v>9.2178175688893173E-3</v>
      </c>
    </row>
    <row r="702" spans="2:68" x14ac:dyDescent="0.25">
      <c r="C702" s="261" t="s">
        <v>1073</v>
      </c>
      <c r="D702" s="255">
        <f t="shared" si="61"/>
        <v>1.652892349807444E-2</v>
      </c>
      <c r="E702" s="260">
        <f t="shared" si="62"/>
        <v>316.97516592257352</v>
      </c>
      <c r="F702" s="255">
        <f t="shared" si="63"/>
        <v>1.6968711524514138E-2</v>
      </c>
      <c r="G702" s="260">
        <f t="shared" si="64"/>
        <v>878220.75556468649</v>
      </c>
      <c r="H702" s="255">
        <f t="shared" si="65"/>
        <v>0.24209505740437898</v>
      </c>
      <c r="I702" s="260">
        <f t="shared" si="66"/>
        <v>97.40824148136204</v>
      </c>
      <c r="J702" s="267">
        <v>0</v>
      </c>
      <c r="K702" s="267">
        <v>6.7608071311764956E-3</v>
      </c>
      <c r="L702" s="267">
        <v>7.0273613484537209E-3</v>
      </c>
      <c r="M702" s="267">
        <v>1.5343714754137407E-2</v>
      </c>
      <c r="N702" s="267">
        <v>9.9037366647199213E-3</v>
      </c>
      <c r="O702" s="267">
        <v>1.6855935715529426E-2</v>
      </c>
      <c r="P702" s="267">
        <v>1.9730510113008647E-3</v>
      </c>
      <c r="Q702" s="267">
        <v>8.7811598832796198E-3</v>
      </c>
      <c r="R702" s="267">
        <v>1.6119343243950701E-2</v>
      </c>
      <c r="S702" s="267">
        <v>1.1223502903189251E-2</v>
      </c>
      <c r="T702" s="267">
        <v>2.4499941169170977E-2</v>
      </c>
      <c r="U702" s="267">
        <v>1.2685003937576716E-2</v>
      </c>
      <c r="V702" s="267">
        <v>1.1151122689814948E-2</v>
      </c>
      <c r="W702" s="267">
        <v>1.5888311910111478E-2</v>
      </c>
      <c r="X702" s="267">
        <v>1.3086330704436872E-2</v>
      </c>
      <c r="Y702" s="267">
        <v>1.4493309585465715E-2</v>
      </c>
      <c r="Z702" s="267">
        <v>1.5209227217322195E-2</v>
      </c>
      <c r="AA702" s="267">
        <v>2.0238629065419116E-2</v>
      </c>
      <c r="AB702" s="267">
        <v>8.1570053211517946E-3</v>
      </c>
      <c r="AC702" s="267">
        <v>1.1325234636089277E-2</v>
      </c>
      <c r="AD702" s="267">
        <v>1.0537470331461053E-2</v>
      </c>
      <c r="AE702" s="267">
        <v>1.0035483180989962E-2</v>
      </c>
      <c r="AF702" s="267">
        <v>2.112071061734409E-2</v>
      </c>
      <c r="AG702" s="267">
        <v>1.7939035982039889E-2</v>
      </c>
      <c r="AH702" s="267">
        <v>1.0247373153303227E-2</v>
      </c>
      <c r="AI702" s="267">
        <v>1.6029047170154478E-2</v>
      </c>
      <c r="AJ702" s="267">
        <v>3.0648801681925842E-2</v>
      </c>
      <c r="AK702" s="267">
        <v>7.3367068033913883E-3</v>
      </c>
      <c r="AL702" s="267">
        <v>1.8174922020030074E-2</v>
      </c>
      <c r="AM702" s="267">
        <v>1.8311902400696609E-2</v>
      </c>
      <c r="AN702" s="267">
        <v>5.8110414822007345E-3</v>
      </c>
      <c r="AO702" s="267">
        <v>1.5179953157016523E-2</v>
      </c>
      <c r="AP702" s="267">
        <v>2.0072608965004884E-2</v>
      </c>
      <c r="AQ702" s="267">
        <v>5.8823812305460552E-3</v>
      </c>
      <c r="AR702" s="267">
        <v>1.4647812789837148E-2</v>
      </c>
      <c r="AS702" s="267">
        <v>1.0208385568132179E-2</v>
      </c>
      <c r="AT702" s="267">
        <v>6.9720174918813218E-3</v>
      </c>
      <c r="AU702" s="267">
        <v>2.5265657147033022E-2</v>
      </c>
      <c r="AV702" s="267">
        <v>2.6028720824032604E-2</v>
      </c>
      <c r="AW702" s="267">
        <v>2.3332419692777273E-2</v>
      </c>
      <c r="AX702" s="267">
        <v>1.0057014821765284E-2</v>
      </c>
      <c r="AY702" s="267">
        <v>1.3313523579383762E-2</v>
      </c>
      <c r="AZ702" s="267">
        <v>2.4119285857983484E-2</v>
      </c>
      <c r="BA702" s="267">
        <v>1.9468995667665849E-2</v>
      </c>
      <c r="BB702" s="267">
        <v>1.4037990572935605E-2</v>
      </c>
      <c r="BC702" s="267">
        <v>1.034529164898894E-2</v>
      </c>
      <c r="BD702" s="267">
        <v>2.1921129314296288E-2</v>
      </c>
      <c r="BE702" s="267">
        <v>1.3294392616083318E-2</v>
      </c>
      <c r="BF702" s="267">
        <v>1.0952177880413199E-2</v>
      </c>
      <c r="BG702" s="267">
        <v>1.7486073582928991E-2</v>
      </c>
      <c r="BH702" s="267">
        <v>3.6589651362379724E-2</v>
      </c>
      <c r="BI702" s="267">
        <v>2.1966077018899195E-2</v>
      </c>
      <c r="BJ702" s="267">
        <v>9.5538763401617037E-3</v>
      </c>
      <c r="BK702" s="267">
        <v>2.1733714639981333E-2</v>
      </c>
      <c r="BL702" s="267">
        <v>1.8670557697626069E-2</v>
      </c>
      <c r="BM702" s="267">
        <v>3.1302608807176016E-2</v>
      </c>
      <c r="BN702" s="267">
        <v>9.0097771454615404E-3</v>
      </c>
      <c r="BO702" s="267">
        <v>2.0016008527017192E-2</v>
      </c>
      <c r="BP702" s="267">
        <v>1.0820916276522239E-2</v>
      </c>
    </row>
    <row r="703" spans="2:68" x14ac:dyDescent="0.25">
      <c r="C703" s="261" t="s">
        <v>1074</v>
      </c>
      <c r="D703" s="255">
        <f t="shared" si="61"/>
        <v>1.4160968152623538E-2</v>
      </c>
      <c r="E703" s="260">
        <f t="shared" si="62"/>
        <v>271.56488626286159</v>
      </c>
      <c r="F703" s="255">
        <f t="shared" si="63"/>
        <v>1.369981126013578E-2</v>
      </c>
      <c r="G703" s="260">
        <f t="shared" si="64"/>
        <v>709037.84171170532</v>
      </c>
      <c r="H703" s="255">
        <f t="shared" si="65"/>
        <v>-2.2097809696521156E-2</v>
      </c>
      <c r="I703" s="260">
        <f t="shared" si="66"/>
        <v>103.36615507857141</v>
      </c>
      <c r="J703" s="267">
        <v>1.0233623551888223E-2</v>
      </c>
      <c r="K703" s="267">
        <v>1.3521614262352991E-2</v>
      </c>
      <c r="L703" s="267">
        <v>7.6129747941581965E-3</v>
      </c>
      <c r="M703" s="267">
        <v>9.2062288524824443E-3</v>
      </c>
      <c r="N703" s="267">
        <v>6.30237787754904E-3</v>
      </c>
      <c r="O703" s="267">
        <v>1.1939621131833344E-2</v>
      </c>
      <c r="P703" s="267">
        <v>9.2075713860707009E-3</v>
      </c>
      <c r="Q703" s="267">
        <v>1.334736302258502E-2</v>
      </c>
      <c r="R703" s="267">
        <v>8.6494036918759853E-3</v>
      </c>
      <c r="S703" s="267">
        <v>7.2151090091930881E-3</v>
      </c>
      <c r="T703" s="267">
        <v>1.5473647054213247E-2</v>
      </c>
      <c r="U703" s="267">
        <v>1.0872860517922899E-2</v>
      </c>
      <c r="V703" s="267">
        <v>7.4340817932099634E-3</v>
      </c>
      <c r="W703" s="267">
        <v>1.8536363895130057E-2</v>
      </c>
      <c r="X703" s="267">
        <v>2.3991606291467592E-2</v>
      </c>
      <c r="Y703" s="267">
        <v>1.3640761962791261E-2</v>
      </c>
      <c r="Z703" s="267">
        <v>2.4503754961241311E-2</v>
      </c>
      <c r="AA703" s="267">
        <v>8.1815734519779387E-3</v>
      </c>
      <c r="AB703" s="267">
        <v>1.2111916992013267E-2</v>
      </c>
      <c r="AC703" s="267">
        <v>2.3165252664728065E-2</v>
      </c>
      <c r="AD703" s="267">
        <v>4.2149881325844211E-3</v>
      </c>
      <c r="AE703" s="267">
        <v>1.0947799833807231E-2</v>
      </c>
      <c r="AF703" s="267">
        <v>1.1264378995916847E-2</v>
      </c>
      <c r="AG703" s="267">
        <v>1.1585627405067427E-2</v>
      </c>
      <c r="AH703" s="267">
        <v>1.3483385728030558E-2</v>
      </c>
      <c r="AI703" s="267">
        <v>1.4296177205813457E-2</v>
      </c>
      <c r="AJ703" s="267">
        <v>1.8504936864559E-2</v>
      </c>
      <c r="AK703" s="267">
        <v>1.6507590307630625E-2</v>
      </c>
      <c r="AL703" s="267">
        <v>1.3292107148977215E-2</v>
      </c>
      <c r="AM703" s="267">
        <v>1.3845584741990118E-2</v>
      </c>
      <c r="AN703" s="267">
        <v>2.9055207411003677E-3</v>
      </c>
      <c r="AO703" s="267">
        <v>1.3661957841314871E-2</v>
      </c>
      <c r="AP703" s="267">
        <v>1.3510409880291748E-2</v>
      </c>
      <c r="AQ703" s="267">
        <v>1.4705953076365139E-2</v>
      </c>
      <c r="AR703" s="267">
        <v>2.441302131639524E-2</v>
      </c>
      <c r="AS703" s="267">
        <v>2.3640471841990304E-2</v>
      </c>
      <c r="AT703" s="267">
        <v>1.233510787025157E-2</v>
      </c>
      <c r="AU703" s="267">
        <v>1.7779536510875087E-2</v>
      </c>
      <c r="AV703" s="267">
        <v>1.30143604120163E-2</v>
      </c>
      <c r="AW703" s="267">
        <v>6.8290008856909078E-3</v>
      </c>
      <c r="AX703" s="267">
        <v>6.2856342636033015E-3</v>
      </c>
      <c r="AY703" s="267">
        <v>1.7878160235172483E-2</v>
      </c>
      <c r="AZ703" s="267">
        <v>1.3399603254435268E-2</v>
      </c>
      <c r="BA703" s="267">
        <v>1.355876483998157E-2</v>
      </c>
      <c r="BB703" s="267">
        <v>1.7547488216169502E-2</v>
      </c>
      <c r="BC703" s="267">
        <v>1.8104260385730642E-2</v>
      </c>
      <c r="BD703" s="267">
        <v>1.6152411073691999E-2</v>
      </c>
      <c r="BE703" s="267">
        <v>1.2138358475554334E-2</v>
      </c>
      <c r="BF703" s="267">
        <v>1.4602903840550931E-2</v>
      </c>
      <c r="BG703" s="267">
        <v>1.5846754184529396E-2</v>
      </c>
      <c r="BH703" s="267">
        <v>1.9875859999317375E-2</v>
      </c>
      <c r="BI703" s="267">
        <v>1.2103756724699554E-2</v>
      </c>
      <c r="BJ703" s="267">
        <v>3.0572404288517454E-2</v>
      </c>
      <c r="BK703" s="267">
        <v>3.5564260319969454E-2</v>
      </c>
      <c r="BL703" s="267">
        <v>2.745670249650892E-2</v>
      </c>
      <c r="BM703" s="267">
        <v>1.1686307288012378E-2</v>
      </c>
      <c r="BN703" s="267">
        <v>1.2143612674317725E-2</v>
      </c>
      <c r="BO703" s="267">
        <v>9.5314326319129467E-3</v>
      </c>
      <c r="BP703" s="267">
        <v>1.2023240307246936E-2</v>
      </c>
    </row>
    <row r="704" spans="2:68" x14ac:dyDescent="0.25">
      <c r="B704" s="254" t="s">
        <v>1075</v>
      </c>
      <c r="C704" s="261" t="s">
        <v>1076</v>
      </c>
      <c r="D704" s="255">
        <f t="shared" si="61"/>
        <v>0.33801677736574931</v>
      </c>
      <c r="E704" s="260">
        <f t="shared" si="62"/>
        <v>6482.1477395429747</v>
      </c>
      <c r="F704" s="255">
        <f t="shared" si="63"/>
        <v>0.35330043752728524</v>
      </c>
      <c r="G704" s="260">
        <f t="shared" si="64"/>
        <v>18285170.134355906</v>
      </c>
      <c r="H704" s="255">
        <f t="shared" si="65"/>
        <v>-0.27171404427576662</v>
      </c>
      <c r="I704" s="260">
        <f t="shared" si="66"/>
        <v>95.674033050028257</v>
      </c>
      <c r="J704" s="262">
        <v>0.14869239484819755</v>
      </c>
      <c r="K704" s="262">
        <v>0.73658246515422088</v>
      </c>
      <c r="L704" s="262">
        <v>0.46082989361005949</v>
      </c>
      <c r="M704" s="262">
        <v>0.48383391547453669</v>
      </c>
      <c r="N704" s="262">
        <v>0.44157394376269887</v>
      </c>
      <c r="O704" s="262">
        <v>0.43982686559986367</v>
      </c>
      <c r="P704" s="262">
        <v>0.455412849762452</v>
      </c>
      <c r="Q704" s="262">
        <v>0.3783729573377333</v>
      </c>
      <c r="R704" s="262">
        <v>0.4645206401051567</v>
      </c>
      <c r="S704" s="262">
        <v>0.39387877632293194</v>
      </c>
      <c r="T704" s="262">
        <v>0.36051216802809155</v>
      </c>
      <c r="U704" s="262">
        <v>0.43183807782199213</v>
      </c>
      <c r="V704" s="262">
        <v>0.36457947155163817</v>
      </c>
      <c r="W704" s="262">
        <v>0.48666605391646778</v>
      </c>
      <c r="X704" s="262">
        <v>0.37835121536540051</v>
      </c>
      <c r="Y704" s="262">
        <v>0.48996448796407993</v>
      </c>
      <c r="Z704" s="262">
        <v>0.3594475097642042</v>
      </c>
      <c r="AA704" s="262">
        <v>0.34769418570411365</v>
      </c>
      <c r="AB704" s="262">
        <v>0.41565367553217447</v>
      </c>
      <c r="AC704" s="262">
        <v>0.41801461813363089</v>
      </c>
      <c r="AD704" s="262">
        <v>0.34330793177828756</v>
      </c>
      <c r="AE704" s="262">
        <v>0.35124038207458996</v>
      </c>
      <c r="AF704" s="262">
        <v>0.3095675226193515</v>
      </c>
      <c r="AG704" s="262">
        <v>0.34944772279347669</v>
      </c>
      <c r="AH704" s="262">
        <v>0.38217256130495042</v>
      </c>
      <c r="AI704" s="262">
        <v>0.35677290056064864</v>
      </c>
      <c r="AJ704" s="262">
        <v>0.34420995561131384</v>
      </c>
      <c r="AK704" s="262">
        <v>0.32076933102399108</v>
      </c>
      <c r="AL704" s="262">
        <v>0.33089254316010613</v>
      </c>
      <c r="AM704" s="262">
        <v>0.35373886123021631</v>
      </c>
      <c r="AN704" s="262">
        <v>0.29536543731802162</v>
      </c>
      <c r="AO704" s="262">
        <v>0.3819955426683897</v>
      </c>
      <c r="AP704" s="262">
        <v>0.35558959738364304</v>
      </c>
      <c r="AQ704" s="262">
        <v>0.37944214222247769</v>
      </c>
      <c r="AR704" s="262">
        <v>0.40844723920114451</v>
      </c>
      <c r="AS704" s="262">
        <v>0.39454284085314051</v>
      </c>
      <c r="AT704" s="262">
        <v>0.34794793647600208</v>
      </c>
      <c r="AU704" s="262">
        <v>0.30583423136343518</v>
      </c>
      <c r="AV704" s="262">
        <v>0.30353753055194266</v>
      </c>
      <c r="AW704" s="262">
        <v>0.31441813214872671</v>
      </c>
      <c r="AX704" s="262">
        <v>0.2665369799160961</v>
      </c>
      <c r="AY704" s="262">
        <v>0.27515419230859639</v>
      </c>
      <c r="AZ704" s="262">
        <v>0.27828179092542171</v>
      </c>
      <c r="BA704" s="262">
        <v>0.2652669718690801</v>
      </c>
      <c r="BB704" s="262">
        <v>0.24810708681768057</v>
      </c>
      <c r="BC704" s="262">
        <v>0.29892410024473709</v>
      </c>
      <c r="BD704" s="262">
        <v>0.29474344779497919</v>
      </c>
      <c r="BE704" s="262">
        <v>0.2574728817098334</v>
      </c>
      <c r="BF704" s="262">
        <v>0.3646689110588891</v>
      </c>
      <c r="BG704" s="262">
        <v>0.35816772338327352</v>
      </c>
      <c r="BH704" s="262">
        <v>0.2980394333804004</v>
      </c>
      <c r="BI704" s="262">
        <v>0.24608442295673891</v>
      </c>
      <c r="BJ704" s="262">
        <v>0.3440713879621306</v>
      </c>
      <c r="BK704" s="262">
        <v>0.40968349346318089</v>
      </c>
      <c r="BL704" s="262">
        <v>0.3984504030209241</v>
      </c>
      <c r="BM704" s="262">
        <v>0.2646534719502584</v>
      </c>
      <c r="BN704" s="262">
        <v>0.32777456367924762</v>
      </c>
      <c r="BO704" s="262">
        <v>0.24909285430089823</v>
      </c>
      <c r="BP704" s="262">
        <v>0.26680096945079718</v>
      </c>
    </row>
    <row r="705" spans="1:68" x14ac:dyDescent="0.25">
      <c r="C705" s="261" t="s">
        <v>1077</v>
      </c>
      <c r="D705" s="255">
        <f t="shared" si="61"/>
        <v>0.58716073169242622</v>
      </c>
      <c r="E705" s="260">
        <f t="shared" si="62"/>
        <v>11259.981351665658</v>
      </c>
      <c r="F705" s="255">
        <f t="shared" si="63"/>
        <v>0.60512550287818756</v>
      </c>
      <c r="G705" s="260">
        <f t="shared" si="64"/>
        <v>31318451.93911146</v>
      </c>
      <c r="H705" s="255">
        <f t="shared" si="65"/>
        <v>-0.25844587993360113</v>
      </c>
      <c r="I705" s="260">
        <f t="shared" si="66"/>
        <v>97.031232182363055</v>
      </c>
      <c r="J705" s="262">
        <v>0.54168917654824189</v>
      </c>
      <c r="K705" s="262">
        <v>0.85984505594781868</v>
      </c>
      <c r="L705" s="262">
        <v>0.72775206844534257</v>
      </c>
      <c r="M705" s="262">
        <v>0.71427808286271266</v>
      </c>
      <c r="N705" s="262">
        <v>0.7169127356689794</v>
      </c>
      <c r="O705" s="262">
        <v>0.67593424484281572</v>
      </c>
      <c r="P705" s="262">
        <v>0.71335731654216594</v>
      </c>
      <c r="Q705" s="262">
        <v>0.67747923091330786</v>
      </c>
      <c r="R705" s="262">
        <v>0.69856918802742884</v>
      </c>
      <c r="S705" s="262">
        <v>0.69973521682614304</v>
      </c>
      <c r="T705" s="262">
        <v>0.66341803177400527</v>
      </c>
      <c r="U705" s="262">
        <v>0.70628072353851701</v>
      </c>
      <c r="V705" s="262">
        <v>0.64057985133512074</v>
      </c>
      <c r="W705" s="262">
        <v>0.7815778246820011</v>
      </c>
      <c r="X705" s="262">
        <v>0.64324680785123844</v>
      </c>
      <c r="Y705" s="262">
        <v>0.62421045485779902</v>
      </c>
      <c r="Z705" s="262">
        <v>0.58801570225650102</v>
      </c>
      <c r="AA705" s="262">
        <v>0.62951561850893967</v>
      </c>
      <c r="AB705" s="262">
        <v>0.62184183537850091</v>
      </c>
      <c r="AC705" s="262">
        <v>0.66567236015888687</v>
      </c>
      <c r="AD705" s="262">
        <v>0.65727592112367961</v>
      </c>
      <c r="AE705" s="262">
        <v>0.65532769091596588</v>
      </c>
      <c r="AF705" s="262">
        <v>0.59975495127623668</v>
      </c>
      <c r="AG705" s="262">
        <v>0.66649101849855252</v>
      </c>
      <c r="AH705" s="262">
        <v>0.60498684853958307</v>
      </c>
      <c r="AI705" s="262">
        <v>0.64129298155402636</v>
      </c>
      <c r="AJ705" s="262">
        <v>0.59653954832348022</v>
      </c>
      <c r="AK705" s="262">
        <v>0.59149923375291269</v>
      </c>
      <c r="AL705" s="262">
        <v>0.59438690567948527</v>
      </c>
      <c r="AM705" s="262">
        <v>0.65124534946133683</v>
      </c>
      <c r="AN705" s="262">
        <v>0.68168033983321719</v>
      </c>
      <c r="AO705" s="262">
        <v>0.61468074663566119</v>
      </c>
      <c r="AP705" s="262">
        <v>0.58509962593498288</v>
      </c>
      <c r="AQ705" s="262">
        <v>0.65707267891695531</v>
      </c>
      <c r="AR705" s="262">
        <v>0.53486689876815652</v>
      </c>
      <c r="AS705" s="262">
        <v>0.53960664564887317</v>
      </c>
      <c r="AT705" s="262">
        <v>0.56001003614113964</v>
      </c>
      <c r="AU705" s="262">
        <v>0.58175104918907006</v>
      </c>
      <c r="AV705" s="262">
        <v>0.55275564004959021</v>
      </c>
      <c r="AW705" s="262">
        <v>0.56938802379872877</v>
      </c>
      <c r="AX705" s="262">
        <v>0.54856601380165826</v>
      </c>
      <c r="AY705" s="262">
        <v>0.50172419425068726</v>
      </c>
      <c r="AZ705" s="262">
        <v>0.50981319482773546</v>
      </c>
      <c r="BA705" s="262">
        <v>0.51171348047924869</v>
      </c>
      <c r="BB705" s="262">
        <v>0.54011012697763339</v>
      </c>
      <c r="BC705" s="262">
        <v>0.52820310326347197</v>
      </c>
      <c r="BD705" s="262">
        <v>0.51328617495482631</v>
      </c>
      <c r="BE705" s="262">
        <v>0.49033944003165858</v>
      </c>
      <c r="BF705" s="262">
        <v>0.56544375392858737</v>
      </c>
      <c r="BG705" s="262">
        <v>0.58446690759544218</v>
      </c>
      <c r="BH705" s="262">
        <v>0.52400774219614399</v>
      </c>
      <c r="BI705" s="262">
        <v>0.44432762581887542</v>
      </c>
      <c r="BJ705" s="262">
        <v>0.56251938593716833</v>
      </c>
      <c r="BK705" s="262">
        <v>0.56576368953554035</v>
      </c>
      <c r="BL705" s="262">
        <v>0.56408555588172959</v>
      </c>
      <c r="BM705" s="262">
        <v>0.50356086865131899</v>
      </c>
      <c r="BN705" s="262">
        <v>0.52250061285797156</v>
      </c>
      <c r="BO705" s="262">
        <v>0.48620168820202198</v>
      </c>
      <c r="BP705" s="262">
        <v>0.49115672222081969</v>
      </c>
    </row>
    <row r="706" spans="1:68" x14ac:dyDescent="0.25">
      <c r="C706" s="261" t="s">
        <v>1078</v>
      </c>
      <c r="D706" s="255">
        <f t="shared" si="61"/>
        <v>0.40570819109251827</v>
      </c>
      <c r="E706" s="260">
        <f t="shared" si="62"/>
        <v>7780.2659805812227</v>
      </c>
      <c r="F706" s="255">
        <f t="shared" si="63"/>
        <v>0.41930713734170066</v>
      </c>
      <c r="G706" s="260">
        <f t="shared" si="64"/>
        <v>21701366.685260922</v>
      </c>
      <c r="H706" s="255">
        <f t="shared" si="65"/>
        <v>-0.1007995572604875</v>
      </c>
      <c r="I706" s="260">
        <f t="shared" si="66"/>
        <v>96.756805444477706</v>
      </c>
      <c r="J706" s="262">
        <v>0.35721798183934284</v>
      </c>
      <c r="K706" s="262">
        <v>0.80370177190945069</v>
      </c>
      <c r="L706" s="262">
        <v>0.42627147619224587</v>
      </c>
      <c r="M706" s="262">
        <v>0.52808942749724197</v>
      </c>
      <c r="N706" s="262">
        <v>0.54791491718155538</v>
      </c>
      <c r="O706" s="262">
        <v>0.38560055133949123</v>
      </c>
      <c r="P706" s="262">
        <v>0.38585933544442697</v>
      </c>
      <c r="Q706" s="262">
        <v>0.40073523820186296</v>
      </c>
      <c r="R706" s="262">
        <v>0.41703000661018297</v>
      </c>
      <c r="S706" s="262">
        <v>0.53343675392259482</v>
      </c>
      <c r="T706" s="262">
        <v>0.48264062586415329</v>
      </c>
      <c r="U706" s="262">
        <v>0.57105892622362076</v>
      </c>
      <c r="V706" s="262">
        <v>0.49466068957914544</v>
      </c>
      <c r="W706" s="262">
        <v>0.39175112947069135</v>
      </c>
      <c r="X706" s="262">
        <v>0.26972001442143129</v>
      </c>
      <c r="Y706" s="262">
        <v>0.40397791394894783</v>
      </c>
      <c r="Z706" s="262">
        <v>0.32448665546822236</v>
      </c>
      <c r="AA706" s="262">
        <v>0.36069191075121215</v>
      </c>
      <c r="AB706" s="262">
        <v>0.38740404147668761</v>
      </c>
      <c r="AC706" s="262">
        <v>0.38999873967902721</v>
      </c>
      <c r="AD706" s="262">
        <v>0.58294889594270227</v>
      </c>
      <c r="AE706" s="262">
        <v>0.55542251639927454</v>
      </c>
      <c r="AF706" s="262">
        <v>0.52299079786730918</v>
      </c>
      <c r="AG706" s="262">
        <v>0.44739932298578705</v>
      </c>
      <c r="AH706" s="262">
        <v>0.3272170854386105</v>
      </c>
      <c r="AI706" s="262">
        <v>0.44922053614716106</v>
      </c>
      <c r="AJ706" s="262">
        <v>0.45116966227691679</v>
      </c>
      <c r="AK706" s="262">
        <v>0.39004918495343849</v>
      </c>
      <c r="AL706" s="262">
        <v>0.39727557998471669</v>
      </c>
      <c r="AM706" s="262">
        <v>0.54081897488128916</v>
      </c>
      <c r="AN706" s="262">
        <v>0.44926319707584111</v>
      </c>
      <c r="AO706" s="262">
        <v>0.4034818945125509</v>
      </c>
      <c r="AP706" s="262">
        <v>0.38642768585784848</v>
      </c>
      <c r="AQ706" s="262">
        <v>0.33061943679229333</v>
      </c>
      <c r="AR706" s="262">
        <v>0.27603985648426038</v>
      </c>
      <c r="AS706" s="262">
        <v>0.33361875046357692</v>
      </c>
      <c r="AT706" s="262">
        <v>0.4129422022437314</v>
      </c>
      <c r="AU706" s="262">
        <v>0.4225928386220551</v>
      </c>
      <c r="AV706" s="262">
        <v>0.39007470314879272</v>
      </c>
      <c r="AW706" s="262">
        <v>0.29068791570577818</v>
      </c>
      <c r="AX706" s="262">
        <v>0.44728220662828005</v>
      </c>
      <c r="AY706" s="262">
        <v>0.33865828660887048</v>
      </c>
      <c r="AZ706" s="262">
        <v>0.37791454040270001</v>
      </c>
      <c r="BA706" s="262">
        <v>0.35155879155303998</v>
      </c>
      <c r="BB706" s="262">
        <v>0.54437367450557905</v>
      </c>
      <c r="BC706" s="262">
        <v>0.51924389062136911</v>
      </c>
      <c r="BD706" s="262">
        <v>0.42650574965712174</v>
      </c>
      <c r="BE706" s="262">
        <v>0.39639222518045625</v>
      </c>
      <c r="BF706" s="262">
        <v>0.38860683876490909</v>
      </c>
      <c r="BG706" s="262">
        <v>0.41738587751228984</v>
      </c>
      <c r="BH706" s="262">
        <v>0.3366177029757213</v>
      </c>
      <c r="BI706" s="262">
        <v>0.32740551518123262</v>
      </c>
      <c r="BJ706" s="262">
        <v>0.29883149228731731</v>
      </c>
      <c r="BK706" s="262">
        <v>0.3292081713462679</v>
      </c>
      <c r="BL706" s="262">
        <v>0.2903634726162343</v>
      </c>
      <c r="BM706" s="262">
        <v>0.33826751058649512</v>
      </c>
      <c r="BN706" s="262">
        <v>0.38237007862741673</v>
      </c>
      <c r="BO706" s="262">
        <v>0.33492958952047658</v>
      </c>
      <c r="BP706" s="262">
        <v>0.33964710869433906</v>
      </c>
    </row>
    <row r="707" spans="1:68" x14ac:dyDescent="0.25">
      <c r="C707" s="261" t="s">
        <v>1079</v>
      </c>
      <c r="D707" s="255">
        <f t="shared" si="61"/>
        <v>0.16325129611498412</v>
      </c>
      <c r="E707" s="260">
        <f t="shared" si="62"/>
        <v>3130.6701055970507</v>
      </c>
      <c r="F707" s="255">
        <f t="shared" si="63"/>
        <v>0.17323197366178461</v>
      </c>
      <c r="G707" s="260">
        <f t="shared" si="64"/>
        <v>8965672.7664577607</v>
      </c>
      <c r="H707" s="255">
        <f t="shared" si="65"/>
        <v>-0.27454250736261337</v>
      </c>
      <c r="I707" s="260">
        <f t="shared" si="66"/>
        <v>94.238547690805277</v>
      </c>
      <c r="J707" s="262">
        <v>0</v>
      </c>
      <c r="K707" s="262">
        <v>0.48679966600450841</v>
      </c>
      <c r="L707" s="262">
        <v>0.2626757728273364</v>
      </c>
      <c r="M707" s="262">
        <v>0.25082619523692712</v>
      </c>
      <c r="N707" s="262">
        <v>0.22503055806336422</v>
      </c>
      <c r="O707" s="262">
        <v>0.23144863214933925</v>
      </c>
      <c r="P707" s="262">
        <v>0.26216150675012101</v>
      </c>
      <c r="Q707" s="262">
        <v>0.18605387243230537</v>
      </c>
      <c r="R707" s="262">
        <v>0.25422322179071027</v>
      </c>
      <c r="S707" s="262">
        <v>0.19693197211129421</v>
      </c>
      <c r="T707" s="262">
        <v>0.17915484478219845</v>
      </c>
      <c r="U707" s="262">
        <v>0.21300446842413989</v>
      </c>
      <c r="V707" s="262">
        <v>0.1920530168435694</v>
      </c>
      <c r="W707" s="262">
        <v>0.23893002825884832</v>
      </c>
      <c r="X707" s="262">
        <v>0.2076665889148277</v>
      </c>
      <c r="Y707" s="262">
        <v>0.382761658047168</v>
      </c>
      <c r="Z707" s="262">
        <v>0.23101667071243942</v>
      </c>
      <c r="AA707" s="262">
        <v>0.16602491986052595</v>
      </c>
      <c r="AB707" s="262">
        <v>0.21845255310350289</v>
      </c>
      <c r="AC707" s="262">
        <v>0.1966230931511283</v>
      </c>
      <c r="AD707" s="262">
        <v>0.1918014990540016</v>
      </c>
      <c r="AE707" s="262">
        <v>0.17685040534132385</v>
      </c>
      <c r="AF707" s="262">
        <v>0.14425104227994714</v>
      </c>
      <c r="AG707" s="262">
        <v>0.17140051015309715</v>
      </c>
      <c r="AH707" s="262">
        <v>0.20165037218720155</v>
      </c>
      <c r="AI707" s="262">
        <v>0.14313652039428804</v>
      </c>
      <c r="AJ707" s="262">
        <v>0.16143070218270159</v>
      </c>
      <c r="AK707" s="262">
        <v>0.18007097990077597</v>
      </c>
      <c r="AL707" s="262">
        <v>0.15431410674177773</v>
      </c>
      <c r="AM707" s="262">
        <v>0.17806520095411696</v>
      </c>
      <c r="AN707" s="262">
        <v>0.19260248345220404</v>
      </c>
      <c r="AO707" s="262">
        <v>0.16248861954090577</v>
      </c>
      <c r="AP707" s="262">
        <v>0.17649973242646499</v>
      </c>
      <c r="AQ707" s="262">
        <v>0.17647404190932914</v>
      </c>
      <c r="AR707" s="262">
        <v>0.2055391252718437</v>
      </c>
      <c r="AS707" s="262">
        <v>0.13989733173597191</v>
      </c>
      <c r="AT707" s="262">
        <v>0.19040702289494488</v>
      </c>
      <c r="AU707" s="262">
        <v>0.14407777379022507</v>
      </c>
      <c r="AV707" s="262">
        <v>0.12882963425995625</v>
      </c>
      <c r="AW707" s="262">
        <v>0.12538171142288962</v>
      </c>
      <c r="AX707" s="262">
        <v>0.13307576154919487</v>
      </c>
      <c r="AY707" s="262">
        <v>0.12666967729824655</v>
      </c>
      <c r="AZ707" s="262">
        <v>0.1199956859149692</v>
      </c>
      <c r="BA707" s="262">
        <v>0.11826763239620521</v>
      </c>
      <c r="BB707" s="262">
        <v>0.13314221711689739</v>
      </c>
      <c r="BC707" s="262">
        <v>0.12285961637857469</v>
      </c>
      <c r="BD707" s="262">
        <v>0.13835851998638959</v>
      </c>
      <c r="BE707" s="262">
        <v>0.12893171174376553</v>
      </c>
      <c r="BF707" s="262">
        <v>0.13854350652570432</v>
      </c>
      <c r="BG707" s="262">
        <v>0.18939802396491712</v>
      </c>
      <c r="BH707" s="262">
        <v>0.14335359640660278</v>
      </c>
      <c r="BI707" s="262">
        <v>0.12322175377478357</v>
      </c>
      <c r="BJ707" s="262">
        <v>0.15975978888904205</v>
      </c>
      <c r="BK707" s="262">
        <v>0.15197438943171379</v>
      </c>
      <c r="BL707" s="262">
        <v>0.18273242297779438</v>
      </c>
      <c r="BM707" s="262">
        <v>0.12349985393422415</v>
      </c>
      <c r="BN707" s="262">
        <v>0.12454337403675866</v>
      </c>
      <c r="BO707" s="262">
        <v>0.1228030940343805</v>
      </c>
      <c r="BP707" s="262">
        <v>0.13537576644157348</v>
      </c>
    </row>
    <row r="708" spans="1:68" x14ac:dyDescent="0.25">
      <c r="C708" s="261" t="s">
        <v>1080</v>
      </c>
      <c r="D708" s="255">
        <f t="shared" si="61"/>
        <v>0.44070423962086192</v>
      </c>
      <c r="E708" s="260">
        <f t="shared" si="62"/>
        <v>8451.3852032092691</v>
      </c>
      <c r="F708" s="255">
        <f t="shared" si="63"/>
        <v>0.43391239201863041</v>
      </c>
      <c r="G708" s="260">
        <f t="shared" si="64"/>
        <v>22457266.022641823</v>
      </c>
      <c r="H708" s="255">
        <f t="shared" si="65"/>
        <v>8.65454302302755E-2</v>
      </c>
      <c r="I708" s="260">
        <f t="shared" si="66"/>
        <v>101.56525780944736</v>
      </c>
      <c r="J708" s="262">
        <v>0.62618023600866335</v>
      </c>
      <c r="K708" s="262">
        <v>0.5466659317244652</v>
      </c>
      <c r="L708" s="262">
        <v>0.31835210864082691</v>
      </c>
      <c r="M708" s="262">
        <v>0.42208044246315807</v>
      </c>
      <c r="N708" s="262">
        <v>0.31041152929635268</v>
      </c>
      <c r="O708" s="262">
        <v>0.33867960810825609</v>
      </c>
      <c r="P708" s="262">
        <v>0.32989037219565331</v>
      </c>
      <c r="Q708" s="262">
        <v>0.31796435363290304</v>
      </c>
      <c r="R708" s="262">
        <v>0.34748497501678838</v>
      </c>
      <c r="S708" s="262">
        <v>0.43994565186424145</v>
      </c>
      <c r="T708" s="262">
        <v>0.42670092144745753</v>
      </c>
      <c r="U708" s="262">
        <v>0.46637609550367876</v>
      </c>
      <c r="V708" s="262">
        <v>0.45065234406756061</v>
      </c>
      <c r="W708" s="262">
        <v>0.29947657944861955</v>
      </c>
      <c r="X708" s="262">
        <v>0.29836302216006833</v>
      </c>
      <c r="Y708" s="262">
        <v>0.21432834057970596</v>
      </c>
      <c r="Z708" s="262">
        <v>0.35037722268898608</v>
      </c>
      <c r="AA708" s="262">
        <v>0.3301198537232552</v>
      </c>
      <c r="AB708" s="262">
        <v>0.32395323020412498</v>
      </c>
      <c r="AC708" s="262">
        <v>0.39151020699294642</v>
      </c>
      <c r="AD708" s="262">
        <v>0.44475774616005276</v>
      </c>
      <c r="AE708" s="262">
        <v>0.43721171227581729</v>
      </c>
      <c r="AF708" s="262">
        <v>0.47952046299508228</v>
      </c>
      <c r="AG708" s="262">
        <v>0.43589261574764843</v>
      </c>
      <c r="AH708" s="262">
        <v>0.38156525797917484</v>
      </c>
      <c r="AI708" s="262">
        <v>0.38638873753717429</v>
      </c>
      <c r="AJ708" s="262">
        <v>0.467967714311185</v>
      </c>
      <c r="AK708" s="262">
        <v>0.33967959746605941</v>
      </c>
      <c r="AL708" s="262">
        <v>0.38422261464109014</v>
      </c>
      <c r="AM708" s="262">
        <v>0.55497623036638044</v>
      </c>
      <c r="AN708" s="262">
        <v>0.3990666631430615</v>
      </c>
      <c r="AO708" s="262">
        <v>0.35418813436153823</v>
      </c>
      <c r="AP708" s="262">
        <v>0.38001775954301531</v>
      </c>
      <c r="AQ708" s="262">
        <v>0.27605922229473912</v>
      </c>
      <c r="AR708" s="262">
        <v>0.29946334509215056</v>
      </c>
      <c r="AS708" s="262">
        <v>0.38283248820181992</v>
      </c>
      <c r="AT708" s="262">
        <v>0.46311513925771486</v>
      </c>
      <c r="AU708" s="262">
        <v>0.50625103107512404</v>
      </c>
      <c r="AV708" s="262">
        <v>0.46946854358791479</v>
      </c>
      <c r="AW708" s="262">
        <v>0.47161959839832002</v>
      </c>
      <c r="AX708" s="262">
        <v>0.5039002489919806</v>
      </c>
      <c r="AY708" s="262">
        <v>0.47720890056928006</v>
      </c>
      <c r="AZ708" s="262">
        <v>0.53098985115130781</v>
      </c>
      <c r="BA708" s="262">
        <v>0.57061653127858503</v>
      </c>
      <c r="BB708" s="262">
        <v>0.58900111869087501</v>
      </c>
      <c r="BC708" s="262">
        <v>0.63867893304609136</v>
      </c>
      <c r="BD708" s="262">
        <v>0.55610274130625637</v>
      </c>
      <c r="BE708" s="262">
        <v>0.58959766939071023</v>
      </c>
      <c r="BF708" s="262">
        <v>0.42495926533487588</v>
      </c>
      <c r="BG708" s="262">
        <v>0.42803532441744413</v>
      </c>
      <c r="BH708" s="262">
        <v>0.48438275520134705</v>
      </c>
      <c r="BI708" s="262">
        <v>0.53435989715466825</v>
      </c>
      <c r="BJ708" s="262">
        <v>0.42642770839239363</v>
      </c>
      <c r="BK708" s="262">
        <v>0.4090682542679635</v>
      </c>
      <c r="BL708" s="262">
        <v>0.4165092448140521</v>
      </c>
      <c r="BM708" s="262">
        <v>0.5399685426321239</v>
      </c>
      <c r="BN708" s="262">
        <v>0.54503137122838508</v>
      </c>
      <c r="BO708" s="262">
        <v>0.52129739113532614</v>
      </c>
      <c r="BP708" s="262">
        <v>0.54188689709221061</v>
      </c>
    </row>
    <row r="709" spans="1:68" x14ac:dyDescent="0.25">
      <c r="C709" s="261" t="s">
        <v>1081</v>
      </c>
      <c r="D709" s="255">
        <f t="shared" si="61"/>
        <v>0.60187601617920683</v>
      </c>
      <c r="E709" s="260">
        <f t="shared" si="62"/>
        <v>11542.176362268649</v>
      </c>
      <c r="F709" s="255">
        <f t="shared" si="63"/>
        <v>0.60679840049101863</v>
      </c>
      <c r="G709" s="260">
        <f t="shared" si="64"/>
        <v>31405033.256932814</v>
      </c>
      <c r="H709" s="255">
        <f t="shared" si="65"/>
        <v>-0.12449761161627117</v>
      </c>
      <c r="I709" s="260">
        <f t="shared" si="66"/>
        <v>99.188794118799819</v>
      </c>
      <c r="J709" s="262">
        <v>0.76681637051720519</v>
      </c>
      <c r="K709" s="262">
        <v>0.5975828557411782</v>
      </c>
      <c r="L709" s="262">
        <v>0.52091384678480956</v>
      </c>
      <c r="M709" s="262">
        <v>0.64956224231649429</v>
      </c>
      <c r="N709" s="262">
        <v>0.63549487282277606</v>
      </c>
      <c r="O709" s="262">
        <v>0.60595954689786169</v>
      </c>
      <c r="P709" s="262">
        <v>0.67318012639580238</v>
      </c>
      <c r="Q709" s="262">
        <v>0.64160965436875195</v>
      </c>
      <c r="R709" s="262">
        <v>0.64564872769502191</v>
      </c>
      <c r="S709" s="262">
        <v>0.68940059297560818</v>
      </c>
      <c r="T709" s="262">
        <v>0.65694628921698306</v>
      </c>
      <c r="U709" s="262">
        <v>0.63752797512801906</v>
      </c>
      <c r="V709" s="262">
        <v>0.6615805139935671</v>
      </c>
      <c r="W709" s="262">
        <v>0.63451882906735135</v>
      </c>
      <c r="X709" s="262">
        <v>0.62576340095554273</v>
      </c>
      <c r="Y709" s="262">
        <v>0.49085269305062013</v>
      </c>
      <c r="Z709" s="262">
        <v>0.5889117358254421</v>
      </c>
      <c r="AA709" s="262">
        <v>0.63137117372451668</v>
      </c>
      <c r="AB709" s="262">
        <v>0.61453589604348746</v>
      </c>
      <c r="AC709" s="262">
        <v>0.64171252012945479</v>
      </c>
      <c r="AD709" s="262">
        <v>0.60618677737274362</v>
      </c>
      <c r="AE709" s="262">
        <v>0.61397885189032508</v>
      </c>
      <c r="AF709" s="262">
        <v>0.63183299493139844</v>
      </c>
      <c r="AG709" s="262">
        <v>0.64082229945203961</v>
      </c>
      <c r="AH709" s="262">
        <v>0.57061704186387052</v>
      </c>
      <c r="AI709" s="262">
        <v>0.62002083629171778</v>
      </c>
      <c r="AJ709" s="262">
        <v>0.61440111664616304</v>
      </c>
      <c r="AK709" s="262">
        <v>0.57567578489376436</v>
      </c>
      <c r="AL709" s="262">
        <v>0.60884570872018051</v>
      </c>
      <c r="AM709" s="262">
        <v>0.62426365598209066</v>
      </c>
      <c r="AN709" s="262">
        <v>0.70922904202042014</v>
      </c>
      <c r="AO709" s="262">
        <v>0.60089904880824407</v>
      </c>
      <c r="AP709" s="262">
        <v>0.64067756131255527</v>
      </c>
      <c r="AQ709" s="262">
        <v>0.59681580650761246</v>
      </c>
      <c r="AR709" s="262">
        <v>0.59932401292202619</v>
      </c>
      <c r="AS709" s="262">
        <v>0.59437478915071673</v>
      </c>
      <c r="AT709" s="262">
        <v>0.63324166803904158</v>
      </c>
      <c r="AU709" s="262">
        <v>0.59407173015454073</v>
      </c>
      <c r="AV709" s="262">
        <v>0.56918172690825852</v>
      </c>
      <c r="AW709" s="262">
        <v>0.52718259989363825</v>
      </c>
      <c r="AX709" s="262">
        <v>0.60925294823034837</v>
      </c>
      <c r="AY709" s="262">
        <v>0.58218290204584744</v>
      </c>
      <c r="AZ709" s="262">
        <v>0.54427099967165793</v>
      </c>
      <c r="BA709" s="262">
        <v>0.58366283066295188</v>
      </c>
      <c r="BB709" s="262">
        <v>0.60037878559460534</v>
      </c>
      <c r="BC709" s="262">
        <v>0.60559159250788652</v>
      </c>
      <c r="BD709" s="262">
        <v>0.56973650505490947</v>
      </c>
      <c r="BE709" s="262">
        <v>0.60416102964648344</v>
      </c>
      <c r="BF709" s="262">
        <v>0.58996460054344879</v>
      </c>
      <c r="BG709" s="262">
        <v>0.62245510396618242</v>
      </c>
      <c r="BH709" s="262">
        <v>0.56648622065925169</v>
      </c>
      <c r="BI709" s="262">
        <v>0.53114434948395328</v>
      </c>
      <c r="BJ709" s="262">
        <v>0.51509386818560143</v>
      </c>
      <c r="BK709" s="262">
        <v>0.65058965615555697</v>
      </c>
      <c r="BL709" s="262">
        <v>0.61416703459268029</v>
      </c>
      <c r="BM709" s="262">
        <v>0.57851077467900613</v>
      </c>
      <c r="BN709" s="262">
        <v>0.55710561824185922</v>
      </c>
      <c r="BO709" s="262">
        <v>0.54958516207636698</v>
      </c>
      <c r="BP709" s="262">
        <v>0.54905098605935843</v>
      </c>
    </row>
    <row r="710" spans="1:68" x14ac:dyDescent="0.25">
      <c r="C710" s="261" t="s">
        <v>1082</v>
      </c>
      <c r="D710" s="255">
        <f t="shared" si="61"/>
        <v>0.17317463332940961</v>
      </c>
      <c r="E710" s="260">
        <f t="shared" si="62"/>
        <v>3320.9699433580881</v>
      </c>
      <c r="F710" s="255">
        <f t="shared" si="63"/>
        <v>0.17878496712789232</v>
      </c>
      <c r="G710" s="260">
        <f t="shared" si="64"/>
        <v>9253069.6091942061</v>
      </c>
      <c r="H710" s="255">
        <f t="shared" si="65"/>
        <v>-0.34318465026941031</v>
      </c>
      <c r="I710" s="260">
        <f t="shared" si="66"/>
        <v>96.861965584349491</v>
      </c>
      <c r="J710" s="262">
        <v>0.50591037668754035</v>
      </c>
      <c r="K710" s="262">
        <v>0.34826054095090841</v>
      </c>
      <c r="L710" s="262">
        <v>0.16072893743539898</v>
      </c>
      <c r="M710" s="262">
        <v>0.14194934487161262</v>
      </c>
      <c r="N710" s="262">
        <v>0.17830503532143657</v>
      </c>
      <c r="O710" s="262">
        <v>0.13269372208183527</v>
      </c>
      <c r="P710" s="262">
        <v>0.23331236070457975</v>
      </c>
      <c r="Q710" s="262">
        <v>0.14022746846133768</v>
      </c>
      <c r="R710" s="262">
        <v>0.1347981761053576</v>
      </c>
      <c r="S710" s="262">
        <v>0.21388592668773732</v>
      </c>
      <c r="T710" s="262">
        <v>0.17959434906737293</v>
      </c>
      <c r="U710" s="262">
        <v>0.17767641225156208</v>
      </c>
      <c r="V710" s="262">
        <v>0.19346766731447659</v>
      </c>
      <c r="W710" s="262">
        <v>0.23892819119558165</v>
      </c>
      <c r="X710" s="262">
        <v>0.1684966093697263</v>
      </c>
      <c r="Y710" s="262">
        <v>0.35294330372114918</v>
      </c>
      <c r="Z710" s="262">
        <v>0.23081314443185946</v>
      </c>
      <c r="AA710" s="262">
        <v>0.15010507960555075</v>
      </c>
      <c r="AB710" s="262">
        <v>0.21008805732472569</v>
      </c>
      <c r="AC710" s="262">
        <v>0.19640228159910988</v>
      </c>
      <c r="AD710" s="262">
        <v>0.18959431445763214</v>
      </c>
      <c r="AE710" s="262">
        <v>0.17513308251981899</v>
      </c>
      <c r="AF710" s="262">
        <v>0.1967702645348636</v>
      </c>
      <c r="AG710" s="262">
        <v>0.14689204162342881</v>
      </c>
      <c r="AH710" s="262">
        <v>0.14690067685732161</v>
      </c>
      <c r="AI710" s="262">
        <v>0.16163851145431585</v>
      </c>
      <c r="AJ710" s="262">
        <v>0.17350056424643284</v>
      </c>
      <c r="AK710" s="262">
        <v>0.16937864410506309</v>
      </c>
      <c r="AL710" s="262">
        <v>0.15110113083587354</v>
      </c>
      <c r="AM710" s="262">
        <v>0.17283347305114038</v>
      </c>
      <c r="AN710" s="262">
        <v>0.18411101082412815</v>
      </c>
      <c r="AO710" s="262">
        <v>0.21846897141943186</v>
      </c>
      <c r="AP710" s="262">
        <v>0.14371576844516401</v>
      </c>
      <c r="AQ710" s="262">
        <v>0.17338724397538791</v>
      </c>
      <c r="AR710" s="262">
        <v>0.13028528731838851</v>
      </c>
      <c r="AS710" s="262">
        <v>0.17560198088061424</v>
      </c>
      <c r="AT710" s="262">
        <v>0.16381782451117297</v>
      </c>
      <c r="AU710" s="262">
        <v>0.18312907670076475</v>
      </c>
      <c r="AV710" s="262">
        <v>0.17080117606142067</v>
      </c>
      <c r="AW710" s="262">
        <v>0.22281464081811242</v>
      </c>
      <c r="AX710" s="262">
        <v>0.18424401748387811</v>
      </c>
      <c r="AY710" s="262">
        <v>0.13663131516634672</v>
      </c>
      <c r="AZ710" s="262">
        <v>0.17265389671919398</v>
      </c>
      <c r="BA710" s="262">
        <v>0.16801243445823452</v>
      </c>
      <c r="BB710" s="262">
        <v>0.19255164951686871</v>
      </c>
      <c r="BC710" s="262">
        <v>0.1459064172249756</v>
      </c>
      <c r="BD710" s="262">
        <v>0.19243097843789278</v>
      </c>
      <c r="BE710" s="262">
        <v>0.18470719826978568</v>
      </c>
      <c r="BF710" s="262">
        <v>0.19613615205001489</v>
      </c>
      <c r="BG710" s="262">
        <v>0.22518206021775106</v>
      </c>
      <c r="BH710" s="262">
        <v>0.20152570658744789</v>
      </c>
      <c r="BI710" s="262">
        <v>0.18031247629340824</v>
      </c>
      <c r="BJ710" s="262">
        <v>0.15348146269131938</v>
      </c>
      <c r="BK710" s="262">
        <v>0.21376638035300885</v>
      </c>
      <c r="BL710" s="262">
        <v>0.19229890167430966</v>
      </c>
      <c r="BM710" s="262">
        <v>0.17240520322136163</v>
      </c>
      <c r="BN710" s="262">
        <v>0.19482867671541737</v>
      </c>
      <c r="BO710" s="262">
        <v>0.18412912659883712</v>
      </c>
      <c r="BP710" s="262">
        <v>0.1801308135971294</v>
      </c>
    </row>
    <row r="711" spans="1:68" x14ac:dyDescent="0.25">
      <c r="C711" s="261" t="s">
        <v>314</v>
      </c>
      <c r="D711" s="255">
        <f t="shared" si="61"/>
        <v>0.42472698366497436</v>
      </c>
      <c r="E711" s="260">
        <f t="shared" si="62"/>
        <v>8144.9893657432131</v>
      </c>
      <c r="F711" s="255">
        <f t="shared" si="63"/>
        <v>0.43254452502437646</v>
      </c>
      <c r="G711" s="260">
        <f t="shared" si="64"/>
        <v>22386471.65599411</v>
      </c>
      <c r="H711" s="255">
        <f t="shared" si="65"/>
        <v>-0.18830885876752251</v>
      </c>
      <c r="I711" s="260">
        <f t="shared" si="66"/>
        <v>98.192662048152954</v>
      </c>
      <c r="J711" s="262">
        <v>0.7668163705172053</v>
      </c>
      <c r="K711" s="262">
        <v>0.62239787676847491</v>
      </c>
      <c r="L711" s="262">
        <v>0.5472135603944005</v>
      </c>
      <c r="M711" s="262">
        <v>0.41326602803219992</v>
      </c>
      <c r="N711" s="262">
        <v>0.51268282684492639</v>
      </c>
      <c r="O711" s="262">
        <v>0.51992455840489205</v>
      </c>
      <c r="P711" s="262">
        <v>0.47331124926492479</v>
      </c>
      <c r="Q711" s="262">
        <v>0.4942272590184143</v>
      </c>
      <c r="R711" s="262">
        <v>0.53995464988419428</v>
      </c>
      <c r="S711" s="262">
        <v>0.5119062315390196</v>
      </c>
      <c r="T711" s="262">
        <v>0.42340260171307986</v>
      </c>
      <c r="U711" s="262">
        <v>0.37085040537856423</v>
      </c>
      <c r="V711" s="262">
        <v>0.50551649732190562</v>
      </c>
      <c r="W711" s="262">
        <v>0.5260240592095583</v>
      </c>
      <c r="X711" s="262">
        <v>0.64044025816827921</v>
      </c>
      <c r="Y711" s="262">
        <v>0.46209621789604005</v>
      </c>
      <c r="Z711" s="262">
        <v>0.60342924217584304</v>
      </c>
      <c r="AA711" s="262">
        <v>0.54085699191640491</v>
      </c>
      <c r="AB711" s="262">
        <v>0.55098879299692616</v>
      </c>
      <c r="AC711" s="262">
        <v>0.50251788492913585</v>
      </c>
      <c r="AD711" s="262">
        <v>0.40656964671383755</v>
      </c>
      <c r="AE711" s="262">
        <v>0.51715379716584242</v>
      </c>
      <c r="AF711" s="262">
        <v>0.40550277936289536</v>
      </c>
      <c r="AG711" s="262">
        <v>0.42169745607670284</v>
      </c>
      <c r="AH711" s="262">
        <v>0.32802968680621891</v>
      </c>
      <c r="AI711" s="262">
        <v>0.49390036911994034</v>
      </c>
      <c r="AJ711" s="262">
        <v>0.40669018540505147</v>
      </c>
      <c r="AK711" s="262">
        <v>0.41891929445242188</v>
      </c>
      <c r="AL711" s="262">
        <v>0.47201134308334569</v>
      </c>
      <c r="AM711" s="262">
        <v>0.30299591523308378</v>
      </c>
      <c r="AN711" s="262">
        <v>0.3440648360902881</v>
      </c>
      <c r="AO711" s="262">
        <v>0.49088489462537421</v>
      </c>
      <c r="AP711" s="262">
        <v>0.49196426032329738</v>
      </c>
      <c r="AQ711" s="262">
        <v>0.6002070527527581</v>
      </c>
      <c r="AR711" s="262">
        <v>0.5382658736034871</v>
      </c>
      <c r="AS711" s="262">
        <v>0.45804428034250594</v>
      </c>
      <c r="AT711" s="262">
        <v>0.42578425893450572</v>
      </c>
      <c r="AU711" s="262">
        <v>0.38869714325179155</v>
      </c>
      <c r="AV711" s="262">
        <v>0.4050492828000396</v>
      </c>
      <c r="AW711" s="262">
        <v>0.37142607180226883</v>
      </c>
      <c r="AX711" s="262">
        <v>0.40075183340441412</v>
      </c>
      <c r="AY711" s="262">
        <v>0.38678800992790341</v>
      </c>
      <c r="AZ711" s="262">
        <v>0.36889964440712614</v>
      </c>
      <c r="BA711" s="262">
        <v>0.32290502996473841</v>
      </c>
      <c r="BB711" s="262">
        <v>0.21459189338921139</v>
      </c>
      <c r="BC711" s="262">
        <v>0.1925231365896046</v>
      </c>
      <c r="BD711" s="262">
        <v>0.32272192503654368</v>
      </c>
      <c r="BE711" s="262">
        <v>0.26998259700555433</v>
      </c>
      <c r="BF711" s="262">
        <v>0.40212800803373733</v>
      </c>
      <c r="BG711" s="262">
        <v>0.45387751778974866</v>
      </c>
      <c r="BH711" s="262">
        <v>0.39727811721405798</v>
      </c>
      <c r="BI711" s="262">
        <v>0.32105858375112628</v>
      </c>
      <c r="BJ711" s="262">
        <v>0.45471146734707879</v>
      </c>
      <c r="BK711" s="262">
        <v>0.47862400533783839</v>
      </c>
      <c r="BL711" s="262">
        <v>0.4631384026335954</v>
      </c>
      <c r="BM711" s="262">
        <v>0.37701218405880288</v>
      </c>
      <c r="BN711" s="262">
        <v>0.37900165641557992</v>
      </c>
      <c r="BO711" s="262">
        <v>0.31748199300721236</v>
      </c>
      <c r="BP711" s="262">
        <v>0.29606562597286684</v>
      </c>
    </row>
    <row r="712" spans="1:68" x14ac:dyDescent="0.25">
      <c r="C712" s="261" t="s">
        <v>1083</v>
      </c>
      <c r="D712" s="255">
        <f t="shared" si="61"/>
        <v>0.48369909861298993</v>
      </c>
      <c r="E712" s="260">
        <f t="shared" si="62"/>
        <v>9275.8976141013081</v>
      </c>
      <c r="F712" s="255">
        <f t="shared" si="63"/>
        <v>0.4808365492640837</v>
      </c>
      <c r="G712" s="260">
        <f t="shared" si="64"/>
        <v>24885839.85812743</v>
      </c>
      <c r="H712" s="255">
        <f t="shared" si="65"/>
        <v>-8.4549586384250905E-2</v>
      </c>
      <c r="I712" s="260">
        <f t="shared" si="66"/>
        <v>100.59532690542916</v>
      </c>
      <c r="J712" s="262">
        <v>0.85130760515180237</v>
      </c>
      <c r="K712" s="262">
        <v>0.37888426289203281</v>
      </c>
      <c r="L712" s="262">
        <v>0.34541671523241424</v>
      </c>
      <c r="M712" s="262">
        <v>0.39691377892344731</v>
      </c>
      <c r="N712" s="262">
        <v>0.43842948801593778</v>
      </c>
      <c r="O712" s="262">
        <v>0.47397293996100998</v>
      </c>
      <c r="P712" s="262">
        <v>0.45949133332085318</v>
      </c>
      <c r="Q712" s="262">
        <v>0.42765550716867001</v>
      </c>
      <c r="R712" s="262">
        <v>0.43564506532610581</v>
      </c>
      <c r="S712" s="262">
        <v>0.45177362114668695</v>
      </c>
      <c r="T712" s="262">
        <v>0.4485668141388327</v>
      </c>
      <c r="U712" s="262">
        <v>0.38851362681334778</v>
      </c>
      <c r="V712" s="262">
        <v>0.49037303616220379</v>
      </c>
      <c r="W712" s="262">
        <v>0.43803106052481655</v>
      </c>
      <c r="X712" s="262">
        <v>0.46840267437613847</v>
      </c>
      <c r="Y712" s="262">
        <v>0.48270664318644074</v>
      </c>
      <c r="Z712" s="262">
        <v>0.51160847514013097</v>
      </c>
      <c r="AA712" s="262">
        <v>0.4990056771672492</v>
      </c>
      <c r="AB712" s="262">
        <v>0.47264495053272382</v>
      </c>
      <c r="AC712" s="262">
        <v>0.50515283836758473</v>
      </c>
      <c r="AD712" s="262">
        <v>0.45735380766876754</v>
      </c>
      <c r="AE712" s="262">
        <v>0.46844024157993924</v>
      </c>
      <c r="AF712" s="262">
        <v>0.4585357077755694</v>
      </c>
      <c r="AG712" s="262">
        <v>0.46850124095918366</v>
      </c>
      <c r="AH712" s="262">
        <v>0.44119704097269263</v>
      </c>
      <c r="AI712" s="262">
        <v>0.50640862145568299</v>
      </c>
      <c r="AJ712" s="262">
        <v>0.45188379633734593</v>
      </c>
      <c r="AK712" s="262">
        <v>0.44719975264969519</v>
      </c>
      <c r="AL712" s="262">
        <v>0.50636370643312634</v>
      </c>
      <c r="AM712" s="262">
        <v>0.42588152741585256</v>
      </c>
      <c r="AN712" s="262">
        <v>0.50409718581186957</v>
      </c>
      <c r="AO712" s="262">
        <v>0.47409429199680991</v>
      </c>
      <c r="AP712" s="262">
        <v>0.54640507884108958</v>
      </c>
      <c r="AQ712" s="262">
        <v>0.67962774826149153</v>
      </c>
      <c r="AR712" s="262">
        <v>0.58786087609610949</v>
      </c>
      <c r="AS712" s="262">
        <v>0.54083489194694068</v>
      </c>
      <c r="AT712" s="262">
        <v>0.47176602689813674</v>
      </c>
      <c r="AU712" s="262">
        <v>0.50350241778080695</v>
      </c>
      <c r="AV712" s="262">
        <v>0.48824836416632117</v>
      </c>
      <c r="AW712" s="262">
        <v>0.43720709015032844</v>
      </c>
      <c r="AX712" s="262">
        <v>0.50065675887388306</v>
      </c>
      <c r="AY712" s="262">
        <v>0.47276098701205393</v>
      </c>
      <c r="AZ712" s="262">
        <v>0.50359877273198539</v>
      </c>
      <c r="BA712" s="262">
        <v>0.5152058549862899</v>
      </c>
      <c r="BB712" s="262">
        <v>0.41203324555161203</v>
      </c>
      <c r="BC712" s="262">
        <v>0.46378728712247219</v>
      </c>
      <c r="BD712" s="262">
        <v>0.52111732489906271</v>
      </c>
      <c r="BE712" s="262">
        <v>0.52562998230872304</v>
      </c>
      <c r="BF712" s="262">
        <v>0.50633737257037315</v>
      </c>
      <c r="BG712" s="262">
        <v>0.5603204608654978</v>
      </c>
      <c r="BH712" s="262">
        <v>0.56250867985180342</v>
      </c>
      <c r="BI712" s="262">
        <v>0.52701092035008479</v>
      </c>
      <c r="BJ712" s="262">
        <v>0.49439818471558755</v>
      </c>
      <c r="BK712" s="262">
        <v>0.52063733731558537</v>
      </c>
      <c r="BL712" s="262">
        <v>0.46457023562734573</v>
      </c>
      <c r="BM712" s="262">
        <v>0.5387553472924741</v>
      </c>
      <c r="BN712" s="262">
        <v>0.52671545110498896</v>
      </c>
      <c r="BO712" s="262">
        <v>0.52045207585358233</v>
      </c>
      <c r="BP712" s="262">
        <v>0.47114636968215173</v>
      </c>
    </row>
    <row r="713" spans="1:68" x14ac:dyDescent="0.25">
      <c r="C713" s="261" t="s">
        <v>1084</v>
      </c>
      <c r="D713" s="255">
        <f t="shared" si="61"/>
        <v>0.33504138274994077</v>
      </c>
      <c r="E713" s="260">
        <f t="shared" si="62"/>
        <v>6425.0885969956144</v>
      </c>
      <c r="F713" s="255">
        <f t="shared" si="63"/>
        <v>0.33230942771468569</v>
      </c>
      <c r="G713" s="260">
        <f t="shared" si="64"/>
        <v>17198774.124201871</v>
      </c>
      <c r="H713" s="255">
        <f t="shared" si="65"/>
        <v>4.0714020915012472E-2</v>
      </c>
      <c r="I713" s="260">
        <f t="shared" si="66"/>
        <v>100.82211180526623</v>
      </c>
      <c r="J713" s="262">
        <v>0.45831082345175805</v>
      </c>
      <c r="K713" s="262">
        <v>0.68981629217031593</v>
      </c>
      <c r="L713" s="262">
        <v>0.3169282659036779</v>
      </c>
      <c r="M713" s="262">
        <v>0.34896342911004119</v>
      </c>
      <c r="N713" s="262">
        <v>0.30640364176567986</v>
      </c>
      <c r="O713" s="262">
        <v>0.35022477170398297</v>
      </c>
      <c r="P713" s="262">
        <v>0.29471597652408427</v>
      </c>
      <c r="Q713" s="262">
        <v>0.32867110803564387</v>
      </c>
      <c r="R713" s="262">
        <v>0.33943888341150646</v>
      </c>
      <c r="S713" s="262">
        <v>0.36287140763835474</v>
      </c>
      <c r="T713" s="262">
        <v>0.3522511024615087</v>
      </c>
      <c r="U713" s="262">
        <v>0.35007587798251633</v>
      </c>
      <c r="V713" s="262">
        <v>0.39060557250336714</v>
      </c>
      <c r="W713" s="262">
        <v>0.30537047866903055</v>
      </c>
      <c r="X713" s="262">
        <v>0.25124155911084706</v>
      </c>
      <c r="Y713" s="262">
        <v>0.32955627352241784</v>
      </c>
      <c r="Z713" s="262">
        <v>0.37573362054163167</v>
      </c>
      <c r="AA713" s="262">
        <v>0.33827264203681118</v>
      </c>
      <c r="AB713" s="262">
        <v>0.34201216496621156</v>
      </c>
      <c r="AC713" s="262">
        <v>0.24223098583605879</v>
      </c>
      <c r="AD713" s="262">
        <v>0.35856880716199668</v>
      </c>
      <c r="AE713" s="262">
        <v>0.36971978906470376</v>
      </c>
      <c r="AF713" s="262">
        <v>0.34556100864475675</v>
      </c>
      <c r="AG713" s="262">
        <v>0.35966688767266636</v>
      </c>
      <c r="AH713" s="262">
        <v>0.2849773277229109</v>
      </c>
      <c r="AI713" s="262">
        <v>0.34124928728397674</v>
      </c>
      <c r="AJ713" s="262">
        <v>0.37956321054003028</v>
      </c>
      <c r="AK713" s="262">
        <v>0.34677066354837344</v>
      </c>
      <c r="AL713" s="262">
        <v>0.33919113646670546</v>
      </c>
      <c r="AM713" s="262">
        <v>0.32164953089005388</v>
      </c>
      <c r="AN713" s="262">
        <v>0.28495862094690005</v>
      </c>
      <c r="AO713" s="262">
        <v>0.30917355746174174</v>
      </c>
      <c r="AP713" s="262">
        <v>0.38114476602382208</v>
      </c>
      <c r="AQ713" s="262">
        <v>0.26374898813345682</v>
      </c>
      <c r="AR713" s="262">
        <v>0.41190092406140294</v>
      </c>
      <c r="AS713" s="262">
        <v>0.2824316961558308</v>
      </c>
      <c r="AT713" s="262">
        <v>0.31210220660706839</v>
      </c>
      <c r="AU713" s="262">
        <v>0.34497068389584784</v>
      </c>
      <c r="AV713" s="262">
        <v>0.34013905493491614</v>
      </c>
      <c r="AW713" s="262">
        <v>0.21873597950910884</v>
      </c>
      <c r="AX713" s="262">
        <v>0.38478584991375453</v>
      </c>
      <c r="AY713" s="262">
        <v>0.34514101720108337</v>
      </c>
      <c r="AZ713" s="262">
        <v>0.35428818774791654</v>
      </c>
      <c r="BA713" s="262">
        <v>0.34045283988732628</v>
      </c>
      <c r="BB713" s="262">
        <v>0.32556117656103645</v>
      </c>
      <c r="BC713" s="262">
        <v>0.24007161432604726</v>
      </c>
      <c r="BD713" s="262">
        <v>0.34612332617037711</v>
      </c>
      <c r="BE713" s="262">
        <v>0.308113883552734</v>
      </c>
      <c r="BF713" s="262">
        <v>0.31325857515980365</v>
      </c>
      <c r="BG713" s="262">
        <v>0.30906041420537567</v>
      </c>
      <c r="BH713" s="262">
        <v>0.30842178014924027</v>
      </c>
      <c r="BI713" s="262">
        <v>0.31172631743925694</v>
      </c>
      <c r="BJ713" s="262">
        <v>0.27776434966594021</v>
      </c>
      <c r="BK713" s="262">
        <v>0.28866331908636067</v>
      </c>
      <c r="BL713" s="262">
        <v>0.26707640613726663</v>
      </c>
      <c r="BM713" s="262">
        <v>0.32536756349245588</v>
      </c>
      <c r="BN713" s="262">
        <v>0.311552936783766</v>
      </c>
      <c r="BO713" s="262">
        <v>0.31931085205928028</v>
      </c>
      <c r="BP713" s="262">
        <v>0.29267785860261786</v>
      </c>
    </row>
    <row r="714" spans="1:68" x14ac:dyDescent="0.25">
      <c r="C714" s="261" t="s">
        <v>1085</v>
      </c>
      <c r="D714" s="255">
        <f t="shared" si="61"/>
        <v>0.57136198891184142</v>
      </c>
      <c r="E714" s="260">
        <f t="shared" si="62"/>
        <v>10957.008861362383</v>
      </c>
      <c r="F714" s="255">
        <f t="shared" si="63"/>
        <v>0.58582608439293649</v>
      </c>
      <c r="G714" s="260">
        <f t="shared" si="64"/>
        <v>30319604.745581746</v>
      </c>
      <c r="H714" s="255">
        <f t="shared" si="65"/>
        <v>-0.29423760769742713</v>
      </c>
      <c r="I714" s="260">
        <f t="shared" si="66"/>
        <v>97.530991557659391</v>
      </c>
      <c r="J714" s="262">
        <v>0.77487263085686098</v>
      </c>
      <c r="K714" s="262">
        <v>0.65313616996738877</v>
      </c>
      <c r="L714" s="262">
        <v>0.71504820290293181</v>
      </c>
      <c r="M714" s="262">
        <v>0.6577283337216121</v>
      </c>
      <c r="N714" s="262">
        <v>0.71253412237771663</v>
      </c>
      <c r="O714" s="262">
        <v>0.62242148187408508</v>
      </c>
      <c r="P714" s="262">
        <v>0.64569236175021805</v>
      </c>
      <c r="Q714" s="262">
        <v>0.58702698547104815</v>
      </c>
      <c r="R714" s="262">
        <v>0.65185771522079927</v>
      </c>
      <c r="S714" s="262">
        <v>0.64966547064461011</v>
      </c>
      <c r="T714" s="262">
        <v>0.62395655312027254</v>
      </c>
      <c r="U714" s="262">
        <v>0.65143486294819219</v>
      </c>
      <c r="V714" s="262">
        <v>0.61569257433428637</v>
      </c>
      <c r="W714" s="262">
        <v>0.71775635366965229</v>
      </c>
      <c r="X714" s="262">
        <v>0.55041365755010185</v>
      </c>
      <c r="Y714" s="262">
        <v>0.72732460024685042</v>
      </c>
      <c r="Z714" s="262">
        <v>0.62240575323217673</v>
      </c>
      <c r="AA714" s="262">
        <v>0.5847759415197179</v>
      </c>
      <c r="AB714" s="262">
        <v>0.62566060157797776</v>
      </c>
      <c r="AC714" s="262">
        <v>0.58561150396931982</v>
      </c>
      <c r="AD714" s="262">
        <v>0.61222425961600002</v>
      </c>
      <c r="AE714" s="262">
        <v>0.61803956549257766</v>
      </c>
      <c r="AF714" s="262">
        <v>0.61398157271221154</v>
      </c>
      <c r="AG714" s="262">
        <v>0.60415761753979957</v>
      </c>
      <c r="AH714" s="262">
        <v>0.62252223118375183</v>
      </c>
      <c r="AI714" s="262">
        <v>0.60454611904470346</v>
      </c>
      <c r="AJ714" s="262">
        <v>0.5971196746109606</v>
      </c>
      <c r="AK714" s="262">
        <v>0.54206103613733425</v>
      </c>
      <c r="AL714" s="262">
        <v>0.59222087931592782</v>
      </c>
      <c r="AM714" s="262">
        <v>0.64535178532699811</v>
      </c>
      <c r="AN714" s="262">
        <v>0.63650635842109338</v>
      </c>
      <c r="AO714" s="262">
        <v>0.58343683272540958</v>
      </c>
      <c r="AP714" s="262">
        <v>0.55144029962463625</v>
      </c>
      <c r="AQ714" s="262">
        <v>0.48722881100444709</v>
      </c>
      <c r="AR714" s="262">
        <v>0.45903805820944737</v>
      </c>
      <c r="AS714" s="262">
        <v>0.54979570035028247</v>
      </c>
      <c r="AT714" s="262">
        <v>0.64563390126817</v>
      </c>
      <c r="AU714" s="262">
        <v>0.55791779723637924</v>
      </c>
      <c r="AV714" s="262">
        <v>0.56786268478242863</v>
      </c>
      <c r="AW714" s="262">
        <v>0.52457276777031647</v>
      </c>
      <c r="AX714" s="262">
        <v>0.56062394757773781</v>
      </c>
      <c r="AY714" s="262">
        <v>0.48338588226961399</v>
      </c>
      <c r="AZ714" s="262">
        <v>0.53058531095661887</v>
      </c>
      <c r="BA714" s="262">
        <v>0.53106123051811815</v>
      </c>
      <c r="BB714" s="262">
        <v>0.59682880244058101</v>
      </c>
      <c r="BC714" s="262">
        <v>0.58599122644375246</v>
      </c>
      <c r="BD714" s="262">
        <v>0.52373023533164387</v>
      </c>
      <c r="BE714" s="262">
        <v>0.50680599215395661</v>
      </c>
      <c r="BF714" s="262">
        <v>0.55741655686307789</v>
      </c>
      <c r="BG714" s="262">
        <v>0.55300642536146982</v>
      </c>
      <c r="BH714" s="262">
        <v>0.52199124455817925</v>
      </c>
      <c r="BI714" s="262">
        <v>0.48382338543482301</v>
      </c>
      <c r="BJ714" s="262">
        <v>0.55666527726218573</v>
      </c>
      <c r="BK714" s="262">
        <v>0.51536903263485212</v>
      </c>
      <c r="BL714" s="262">
        <v>0.54636692178597757</v>
      </c>
      <c r="BM714" s="262">
        <v>0.4962189009381423</v>
      </c>
      <c r="BN714" s="262">
        <v>0.52374773478260572</v>
      </c>
      <c r="BO714" s="262">
        <v>0.48874301174202245</v>
      </c>
      <c r="BP714" s="262">
        <v>0.53749822056874008</v>
      </c>
    </row>
    <row r="715" spans="1:68" x14ac:dyDescent="0.25">
      <c r="C715" s="261" t="s">
        <v>1086</v>
      </c>
      <c r="D715" s="255">
        <f t="shared" si="61"/>
        <v>0.5400056464680848</v>
      </c>
      <c r="E715" s="260">
        <f t="shared" si="62"/>
        <v>10355.688282318462</v>
      </c>
      <c r="F715" s="255">
        <f t="shared" si="63"/>
        <v>0.55810818212756363</v>
      </c>
      <c r="G715" s="260">
        <f t="shared" si="64"/>
        <v>28885056.398466695</v>
      </c>
      <c r="H715" s="255">
        <f t="shared" si="65"/>
        <v>-0.30260303568273822</v>
      </c>
      <c r="I715" s="260">
        <f t="shared" si="66"/>
        <v>96.75644682533229</v>
      </c>
      <c r="J715" s="262">
        <v>1</v>
      </c>
      <c r="K715" s="262">
        <v>0.79776227969173952</v>
      </c>
      <c r="L715" s="262">
        <v>0.65570193224185724</v>
      </c>
      <c r="M715" s="262">
        <v>0.65169888631966499</v>
      </c>
      <c r="N715" s="262">
        <v>0.6801848362303724</v>
      </c>
      <c r="O715" s="262">
        <v>0.6550938097473612</v>
      </c>
      <c r="P715" s="262">
        <v>0.61394286392741715</v>
      </c>
      <c r="Q715" s="262">
        <v>0.6269368051652453</v>
      </c>
      <c r="R715" s="262">
        <v>0.65496764747783998</v>
      </c>
      <c r="S715" s="262">
        <v>0.63490913087411371</v>
      </c>
      <c r="T715" s="262">
        <v>0.59743997863704901</v>
      </c>
      <c r="U715" s="262">
        <v>0.59688494656397839</v>
      </c>
      <c r="V715" s="262">
        <v>0.63530496098734712</v>
      </c>
      <c r="W715" s="262">
        <v>0.65558702918030853</v>
      </c>
      <c r="X715" s="262">
        <v>0.72588375620014678</v>
      </c>
      <c r="Y715" s="262">
        <v>0.61040395667933878</v>
      </c>
      <c r="Z715" s="262">
        <v>0.65828884560543888</v>
      </c>
      <c r="AA715" s="262">
        <v>0.61084295351534001</v>
      </c>
      <c r="AB715" s="262">
        <v>0.65332831175493244</v>
      </c>
      <c r="AC715" s="262">
        <v>0.61683333625346282</v>
      </c>
      <c r="AD715" s="262">
        <v>0.63161951035861241</v>
      </c>
      <c r="AE715" s="262">
        <v>0.65899222349511244</v>
      </c>
      <c r="AF715" s="262">
        <v>0.54420567032169187</v>
      </c>
      <c r="AG715" s="262">
        <v>0.5671150094959414</v>
      </c>
      <c r="AH715" s="262">
        <v>0.51988800505815891</v>
      </c>
      <c r="AI715" s="262">
        <v>0.57508516180691327</v>
      </c>
      <c r="AJ715" s="262">
        <v>0.53434967359425978</v>
      </c>
      <c r="AK715" s="262">
        <v>0.56283455084086265</v>
      </c>
      <c r="AL715" s="262">
        <v>0.59703949448977844</v>
      </c>
      <c r="AM715" s="262">
        <v>0.54988927439565016</v>
      </c>
      <c r="AN715" s="262">
        <v>0.4752431476693299</v>
      </c>
      <c r="AO715" s="262">
        <v>0.59136971172976016</v>
      </c>
      <c r="AP715" s="262">
        <v>0.58507261338601591</v>
      </c>
      <c r="AQ715" s="262">
        <v>0.66818007667358825</v>
      </c>
      <c r="AR715" s="262">
        <v>0.58555439080405491</v>
      </c>
      <c r="AS715" s="262">
        <v>0.60847289192563248</v>
      </c>
      <c r="AT715" s="262">
        <v>0.54583506191180731</v>
      </c>
      <c r="AU715" s="262">
        <v>0.53406447444561844</v>
      </c>
      <c r="AV715" s="262">
        <v>0.49508146481573517</v>
      </c>
      <c r="AW715" s="262">
        <v>0.46777914956042232</v>
      </c>
      <c r="AX715" s="262">
        <v>0.48863623997887146</v>
      </c>
      <c r="AY715" s="262">
        <v>0.473785242471012</v>
      </c>
      <c r="AZ715" s="262">
        <v>0.43908734779997283</v>
      </c>
      <c r="BA715" s="262">
        <v>0.46961779818605537</v>
      </c>
      <c r="BB715" s="262">
        <v>0.43797598071849048</v>
      </c>
      <c r="BC715" s="262">
        <v>0.47346450138823959</v>
      </c>
      <c r="BD715" s="262">
        <v>0.4271143480132451</v>
      </c>
      <c r="BE715" s="262">
        <v>0.45313499090675963</v>
      </c>
      <c r="BF715" s="262">
        <v>0.51638048124876446</v>
      </c>
      <c r="BG715" s="262">
        <v>0.57014370233703637</v>
      </c>
      <c r="BH715" s="262">
        <v>0.47240451044170556</v>
      </c>
      <c r="BI715" s="262">
        <v>0.39917234540698132</v>
      </c>
      <c r="BJ715" s="262">
        <v>0.49951637721739034</v>
      </c>
      <c r="BK715" s="262">
        <v>0.5492312341925295</v>
      </c>
      <c r="BL715" s="262">
        <v>0.45609240710330018</v>
      </c>
      <c r="BM715" s="262">
        <v>0.4317772439225997</v>
      </c>
      <c r="BN715" s="262">
        <v>0.44681468086005371</v>
      </c>
      <c r="BO715" s="262">
        <v>0.43042887960594073</v>
      </c>
      <c r="BP715" s="262">
        <v>0.38204522388954593</v>
      </c>
    </row>
    <row r="716" spans="1:68" x14ac:dyDescent="0.25">
      <c r="A716" s="254" t="s">
        <v>1087</v>
      </c>
      <c r="B716" s="254" t="s">
        <v>1088</v>
      </c>
      <c r="C716" s="254" t="s">
        <v>291</v>
      </c>
      <c r="D716" s="255">
        <f t="shared" si="61"/>
        <v>4.2990629399801854E-2</v>
      </c>
      <c r="E716" s="260">
        <f t="shared" si="62"/>
        <v>824.43130000000019</v>
      </c>
      <c r="F716" s="255">
        <f t="shared" si="63"/>
        <v>5.3429062442880253E-2</v>
      </c>
      <c r="G716" s="260">
        <f t="shared" si="64"/>
        <v>2765237.1554500004</v>
      </c>
      <c r="H716" s="255">
        <f t="shared" si="65"/>
        <v>-0.10218601175021522</v>
      </c>
      <c r="I716" s="260">
        <f t="shared" si="66"/>
        <v>80.46300540227918</v>
      </c>
      <c r="J716" s="262">
        <v>1.43E-2</v>
      </c>
      <c r="K716" s="262">
        <v>1.43E-2</v>
      </c>
      <c r="L716" s="262">
        <v>1.32E-2</v>
      </c>
      <c r="M716" s="262">
        <v>0.11605</v>
      </c>
      <c r="N716" s="262">
        <v>0.1419</v>
      </c>
      <c r="O716" s="262">
        <v>0.20185</v>
      </c>
      <c r="P716" s="262">
        <v>8.0850000000000005E-2</v>
      </c>
      <c r="Q716" s="262">
        <v>5.3350000000000002E-2</v>
      </c>
      <c r="R716" s="262">
        <v>0.18149999999999999</v>
      </c>
      <c r="S716" s="262">
        <v>0.10065</v>
      </c>
      <c r="T716" s="262">
        <v>5.3350000000000002E-2</v>
      </c>
      <c r="U716" s="262">
        <v>0.14465</v>
      </c>
      <c r="V716" s="262">
        <v>8.14E-2</v>
      </c>
      <c r="W716" s="262">
        <v>7.7000000000000011E-3</v>
      </c>
      <c r="X716" s="262">
        <v>9.3500000000000007E-3</v>
      </c>
      <c r="Y716" s="262">
        <v>1.9799999999999998E-2</v>
      </c>
      <c r="Z716" s="262">
        <v>1.265E-2</v>
      </c>
      <c r="AA716" s="262">
        <v>6.5449999999999994E-2</v>
      </c>
      <c r="AB716" s="262">
        <v>2.64E-2</v>
      </c>
      <c r="AC716" s="262">
        <v>1.925E-2</v>
      </c>
      <c r="AD716" s="262">
        <v>0.13639999999999999</v>
      </c>
      <c r="AE716" s="262">
        <v>0.15509999999999999</v>
      </c>
      <c r="AF716" s="262">
        <v>6.6549999999999998E-2</v>
      </c>
      <c r="AG716" s="262">
        <v>0.14244999999999999</v>
      </c>
      <c r="AH716" s="262">
        <v>4.1250000000000002E-2</v>
      </c>
      <c r="AI716" s="262">
        <v>7.7000000000000011E-3</v>
      </c>
      <c r="AJ716" s="262">
        <v>2.86E-2</v>
      </c>
      <c r="AK716" s="262">
        <v>3.8500000000000006E-3</v>
      </c>
      <c r="AL716" s="262">
        <v>4.5649999999999996E-2</v>
      </c>
      <c r="AM716" s="262">
        <v>3.3000000000000002E-2</v>
      </c>
      <c r="AN716" s="262">
        <v>2.9700000000000001E-2</v>
      </c>
      <c r="AO716" s="262">
        <v>3.3E-3</v>
      </c>
      <c r="AP716" s="262">
        <v>3.5750000000000004E-2</v>
      </c>
      <c r="AQ716" s="262">
        <v>5.0050000000000004E-2</v>
      </c>
      <c r="AR716" s="262">
        <v>1.1000000000000001E-2</v>
      </c>
      <c r="AS716" s="262">
        <v>5.2249999999999998E-2</v>
      </c>
      <c r="AT716" s="262">
        <v>8.4150000000000003E-2</v>
      </c>
      <c r="AU716" s="262">
        <v>1.375E-2</v>
      </c>
      <c r="AV716" s="262">
        <v>3.3E-3</v>
      </c>
      <c r="AW716" s="262">
        <v>3.8500000000000006E-3</v>
      </c>
      <c r="AX716" s="262">
        <v>2.8050000000000002E-2</v>
      </c>
      <c r="AY716" s="262">
        <v>3.8500000000000006E-3</v>
      </c>
      <c r="AZ716" s="262">
        <v>2.0900000000000002E-2</v>
      </c>
      <c r="BA716" s="262">
        <v>9.8999999999999991E-3</v>
      </c>
      <c r="BB716" s="262">
        <v>1.155E-2</v>
      </c>
      <c r="BC716" s="262">
        <v>1.0450000000000001E-2</v>
      </c>
      <c r="BD716" s="262">
        <v>3.0250000000000003E-2</v>
      </c>
      <c r="BE716" s="262">
        <v>5.3350000000000002E-2</v>
      </c>
      <c r="BF716" s="262">
        <v>8.8000000000000009E-2</v>
      </c>
      <c r="BG716" s="262">
        <v>1.9799999999999998E-2</v>
      </c>
      <c r="BH716" s="262">
        <v>2.2000000000000001E-3</v>
      </c>
      <c r="BI716" s="262">
        <v>5.5000000000000005E-3</v>
      </c>
      <c r="BJ716" s="262">
        <v>5.5000000000000005E-3</v>
      </c>
      <c r="BK716" s="262">
        <v>1.8700000000000001E-2</v>
      </c>
      <c r="BL716" s="262">
        <v>2.53E-2</v>
      </c>
      <c r="BM716" s="262">
        <v>1.43E-2</v>
      </c>
      <c r="BN716" s="262">
        <v>6.8199999999999997E-2</v>
      </c>
      <c r="BO716" s="262">
        <v>9.8999999999999991E-3</v>
      </c>
      <c r="BP716" s="262">
        <v>5.5550000000000002E-2</v>
      </c>
    </row>
    <row r="717" spans="1:68" x14ac:dyDescent="0.25">
      <c r="C717" s="254" t="s">
        <v>1089</v>
      </c>
      <c r="D717" s="255">
        <f t="shared" si="61"/>
        <v>0.33884442613547461</v>
      </c>
      <c r="E717" s="260">
        <f t="shared" si="62"/>
        <v>6498.019559999997</v>
      </c>
      <c r="F717" s="255">
        <f t="shared" si="63"/>
        <v>0.33709429922191536</v>
      </c>
      <c r="G717" s="260">
        <f t="shared" si="64"/>
        <v>17446416.584519997</v>
      </c>
      <c r="H717" s="255">
        <f t="shared" si="65"/>
        <v>0.12389429822504533</v>
      </c>
      <c r="I717" s="260">
        <f t="shared" si="66"/>
        <v>100.51918021681141</v>
      </c>
      <c r="J717" s="262">
        <v>1.392E-2</v>
      </c>
      <c r="K717" s="262">
        <v>1.392E-2</v>
      </c>
      <c r="L717" s="262">
        <v>1.392E-2</v>
      </c>
      <c r="M717" s="262">
        <v>0.21923999999999999</v>
      </c>
      <c r="N717" s="262">
        <v>0.24707999999999997</v>
      </c>
      <c r="O717" s="262">
        <v>0.11484</v>
      </c>
      <c r="P717" s="262">
        <v>7.3079999999999992E-2</v>
      </c>
      <c r="Q717" s="262">
        <v>0.12179999999999998</v>
      </c>
      <c r="R717" s="262">
        <v>7.6559999999999989E-2</v>
      </c>
      <c r="S717" s="262">
        <v>0.35147999999999996</v>
      </c>
      <c r="T717" s="262">
        <v>0.37931999999999999</v>
      </c>
      <c r="U717" s="262">
        <v>0.5915999999999999</v>
      </c>
      <c r="V717" s="262">
        <v>0.39323999999999992</v>
      </c>
      <c r="W717" s="262">
        <v>3.1319999999999994E-2</v>
      </c>
      <c r="X717" s="262">
        <v>1.044E-2</v>
      </c>
      <c r="Y717" s="262">
        <v>1.392E-2</v>
      </c>
      <c r="Z717" s="262">
        <v>2.784E-2</v>
      </c>
      <c r="AA717" s="262">
        <v>9.0479999999999991E-2</v>
      </c>
      <c r="AB717" s="262">
        <v>5.568E-2</v>
      </c>
      <c r="AC717" s="262">
        <v>9.0479999999999991E-2</v>
      </c>
      <c r="AD717" s="262">
        <v>0.65076000000000001</v>
      </c>
      <c r="AE717" s="262">
        <v>0.50459999999999994</v>
      </c>
      <c r="AF717" s="262">
        <v>0.49763999999999997</v>
      </c>
      <c r="AG717" s="262">
        <v>0.30972</v>
      </c>
      <c r="AH717" s="262">
        <v>0.25055999999999995</v>
      </c>
      <c r="AI717" s="262">
        <v>0.24359999999999996</v>
      </c>
      <c r="AJ717" s="262">
        <v>0.44195999999999996</v>
      </c>
      <c r="AK717" s="262">
        <v>0.21575999999999998</v>
      </c>
      <c r="AL717" s="262">
        <v>0.29579999999999995</v>
      </c>
      <c r="AM717" s="262">
        <v>0.60899999999999999</v>
      </c>
      <c r="AN717" s="262">
        <v>0.75168000000000001</v>
      </c>
      <c r="AO717" s="262">
        <v>0.13572000000000001</v>
      </c>
      <c r="AP717" s="262">
        <v>0.21923999999999999</v>
      </c>
      <c r="AQ717" s="262">
        <v>0.14267999999999997</v>
      </c>
      <c r="AR717" s="262">
        <v>0.12179999999999998</v>
      </c>
      <c r="AS717" s="262">
        <v>0.10091999999999998</v>
      </c>
      <c r="AT717" s="262">
        <v>0.29231999999999997</v>
      </c>
      <c r="AU717" s="262">
        <v>0.45239999999999997</v>
      </c>
      <c r="AV717" s="262">
        <v>0.43151999999999996</v>
      </c>
      <c r="AW717" s="262">
        <v>0.43151999999999996</v>
      </c>
      <c r="AX717" s="262">
        <v>0.49067999999999995</v>
      </c>
      <c r="AY717" s="262">
        <v>0.39323999999999992</v>
      </c>
      <c r="AZ717" s="262">
        <v>0.48719999999999991</v>
      </c>
      <c r="BA717" s="262">
        <v>0.58811999999999998</v>
      </c>
      <c r="BB717" s="262">
        <v>0.75515999999999994</v>
      </c>
      <c r="BC717" s="262">
        <v>0.81084000000000001</v>
      </c>
      <c r="BD717" s="262">
        <v>0.61943999999999999</v>
      </c>
      <c r="BE717" s="262">
        <v>0.57071999999999989</v>
      </c>
      <c r="BF717" s="262">
        <v>0.29579999999999995</v>
      </c>
      <c r="BG717" s="262">
        <v>0.30275999999999997</v>
      </c>
      <c r="BH717" s="262">
        <v>0.40715999999999997</v>
      </c>
      <c r="BI717" s="262">
        <v>0.56028</v>
      </c>
      <c r="BJ717" s="262">
        <v>0.21575999999999998</v>
      </c>
      <c r="BK717" s="262">
        <v>7.6559999999999989E-2</v>
      </c>
      <c r="BL717" s="262">
        <v>0.14964</v>
      </c>
      <c r="BM717" s="262">
        <v>0.50807999999999998</v>
      </c>
      <c r="BN717" s="262">
        <v>0.40367999999999993</v>
      </c>
      <c r="BO717" s="262">
        <v>0.53939999999999999</v>
      </c>
      <c r="BP717" s="262">
        <v>0.44544</v>
      </c>
    </row>
    <row r="718" spans="1:68" x14ac:dyDescent="0.25">
      <c r="C718" s="254" t="s">
        <v>295</v>
      </c>
      <c r="D718" s="255">
        <f t="shared" si="61"/>
        <v>0.60378546853000992</v>
      </c>
      <c r="E718" s="260">
        <f t="shared" si="62"/>
        <v>11578.79393</v>
      </c>
      <c r="F718" s="255">
        <f t="shared" si="63"/>
        <v>0.59575804414311184</v>
      </c>
      <c r="G718" s="260">
        <f t="shared" si="64"/>
        <v>30833636.302039996</v>
      </c>
      <c r="H718" s="255">
        <f t="shared" si="65"/>
        <v>-9.91249007762567E-2</v>
      </c>
      <c r="I718" s="260">
        <f t="shared" si="66"/>
        <v>101.34743029755377</v>
      </c>
      <c r="J718" s="262">
        <v>0.97943999999999987</v>
      </c>
      <c r="K718" s="262">
        <v>0.97943999999999987</v>
      </c>
      <c r="L718" s="262">
        <v>0.97943999999999987</v>
      </c>
      <c r="M718" s="262">
        <v>0.65878999999999988</v>
      </c>
      <c r="N718" s="262">
        <v>0.59465999999999997</v>
      </c>
      <c r="O718" s="262">
        <v>0.68210999999999988</v>
      </c>
      <c r="P718" s="262">
        <v>0.83951999999999993</v>
      </c>
      <c r="Q718" s="262">
        <v>0.81619999999999993</v>
      </c>
      <c r="R718" s="262">
        <v>0.73458000000000001</v>
      </c>
      <c r="S718" s="262">
        <v>0.52469999999999994</v>
      </c>
      <c r="T718" s="262">
        <v>0.55384999999999995</v>
      </c>
      <c r="U718" s="262">
        <v>0.25068999999999997</v>
      </c>
      <c r="V718" s="262">
        <v>0.51303999999999994</v>
      </c>
      <c r="W718" s="262">
        <v>0.96194999999999986</v>
      </c>
      <c r="X718" s="262">
        <v>0.98526999999999987</v>
      </c>
      <c r="Y718" s="262">
        <v>0.96194999999999986</v>
      </c>
      <c r="Z718" s="262">
        <v>0.95611999999999986</v>
      </c>
      <c r="AA718" s="262">
        <v>0.83368999999999993</v>
      </c>
      <c r="AB718" s="262">
        <v>0.90947999999999996</v>
      </c>
      <c r="AC718" s="262">
        <v>0.88032999999999995</v>
      </c>
      <c r="AD718" s="262">
        <v>0.19239000000000001</v>
      </c>
      <c r="AE718" s="262">
        <v>0.32647999999999999</v>
      </c>
      <c r="AF718" s="262">
        <v>0.42558999999999997</v>
      </c>
      <c r="AG718" s="262">
        <v>0.53052999999999995</v>
      </c>
      <c r="AH718" s="262">
        <v>0.69959999999999989</v>
      </c>
      <c r="AI718" s="262">
        <v>0.74624000000000001</v>
      </c>
      <c r="AJ718" s="262">
        <v>0.52469999999999994</v>
      </c>
      <c r="AK718" s="262">
        <v>0.78122000000000003</v>
      </c>
      <c r="AL718" s="262">
        <v>0.64712999999999998</v>
      </c>
      <c r="AM718" s="262">
        <v>0.34979999999999994</v>
      </c>
      <c r="AN718" s="262">
        <v>0.20987999999999998</v>
      </c>
      <c r="AO718" s="262">
        <v>0.86283999999999994</v>
      </c>
      <c r="AP718" s="262">
        <v>0.72875000000000001</v>
      </c>
      <c r="AQ718" s="262">
        <v>0.79288000000000003</v>
      </c>
      <c r="AR718" s="262">
        <v>0.84534999999999993</v>
      </c>
      <c r="AS718" s="262">
        <v>0.82202999999999993</v>
      </c>
      <c r="AT718" s="262">
        <v>0.59465999999999997</v>
      </c>
      <c r="AU718" s="262">
        <v>0.52469999999999994</v>
      </c>
      <c r="AV718" s="262">
        <v>0.55967999999999996</v>
      </c>
      <c r="AW718" s="262">
        <v>0.55384999999999995</v>
      </c>
      <c r="AX718" s="262">
        <v>0.46639999999999998</v>
      </c>
      <c r="AY718" s="262">
        <v>0.59465999999999997</v>
      </c>
      <c r="AZ718" s="262">
        <v>0.47805999999999993</v>
      </c>
      <c r="BA718" s="262">
        <v>0.38478000000000001</v>
      </c>
      <c r="BB718" s="262">
        <v>0.21570999999999999</v>
      </c>
      <c r="BC718" s="262">
        <v>0.16324</v>
      </c>
      <c r="BD718" s="262">
        <v>0.32647999999999999</v>
      </c>
      <c r="BE718" s="262">
        <v>0.33813999999999994</v>
      </c>
      <c r="BF718" s="262">
        <v>0.59465999999999997</v>
      </c>
      <c r="BG718" s="262">
        <v>0.65878999999999988</v>
      </c>
      <c r="BH718" s="262">
        <v>0.58299999999999996</v>
      </c>
      <c r="BI718" s="262">
        <v>0.40809999999999996</v>
      </c>
      <c r="BJ718" s="262">
        <v>0.76956000000000002</v>
      </c>
      <c r="BK718" s="262">
        <v>0.87449999999999994</v>
      </c>
      <c r="BL718" s="262">
        <v>0.79871000000000003</v>
      </c>
      <c r="BM718" s="262">
        <v>0.44307999999999997</v>
      </c>
      <c r="BN718" s="262">
        <v>0.47805999999999993</v>
      </c>
      <c r="BO718" s="262">
        <v>0.41975999999999997</v>
      </c>
      <c r="BP718" s="262">
        <v>0.44307999999999997</v>
      </c>
    </row>
    <row r="719" spans="1:68" x14ac:dyDescent="0.25">
      <c r="C719" s="254" t="s">
        <v>297</v>
      </c>
      <c r="D719" s="255">
        <f t="shared" si="61"/>
        <v>1.4783319601606089E-2</v>
      </c>
      <c r="E719" s="260">
        <f t="shared" si="62"/>
        <v>283.49971999999997</v>
      </c>
      <c r="F719" s="255">
        <f t="shared" si="63"/>
        <v>1.3912521133101348E-2</v>
      </c>
      <c r="G719" s="260">
        <f t="shared" si="64"/>
        <v>720046.70500000019</v>
      </c>
      <c r="H719" s="255">
        <f t="shared" si="65"/>
        <v>8.2881631260569091E-2</v>
      </c>
      <c r="I719" s="260">
        <f t="shared" si="66"/>
        <v>106.25909898122559</v>
      </c>
      <c r="J719" s="262">
        <v>1.4000000000000002E-3</v>
      </c>
      <c r="K719" s="262">
        <v>1.4000000000000002E-3</v>
      </c>
      <c r="L719" s="262">
        <v>1.4000000000000002E-3</v>
      </c>
      <c r="M719" s="262">
        <v>1.0359999999999999E-2</v>
      </c>
      <c r="N719" s="262">
        <v>1.456E-2</v>
      </c>
      <c r="O719" s="262">
        <v>5.8799999999999998E-3</v>
      </c>
      <c r="P719" s="262">
        <v>9.9399999999999992E-3</v>
      </c>
      <c r="Q719" s="262">
        <v>9.9399999999999992E-3</v>
      </c>
      <c r="R719" s="262">
        <v>6.3E-3</v>
      </c>
      <c r="S719" s="262">
        <v>1.9879999999999998E-2</v>
      </c>
      <c r="T719" s="262">
        <v>1.372E-2</v>
      </c>
      <c r="U719" s="262">
        <v>1.064E-2</v>
      </c>
      <c r="V719" s="262">
        <v>1.6239999999999997E-2</v>
      </c>
      <c r="W719" s="262">
        <v>4.62E-3</v>
      </c>
      <c r="X719" s="262">
        <v>3.7800000000000004E-3</v>
      </c>
      <c r="Y719" s="262">
        <v>4.62E-3</v>
      </c>
      <c r="Z719" s="262">
        <v>4.7600000000000003E-3</v>
      </c>
      <c r="AA719" s="262">
        <v>7.4200000000000004E-3</v>
      </c>
      <c r="AB719" s="262">
        <v>8.6800000000000002E-3</v>
      </c>
      <c r="AC719" s="262">
        <v>1.316E-2</v>
      </c>
      <c r="AD719" s="262">
        <v>1.2880000000000001E-2</v>
      </c>
      <c r="AE719" s="262">
        <v>1.5260000000000001E-2</v>
      </c>
      <c r="AF719" s="262">
        <v>1.218E-2</v>
      </c>
      <c r="AG719" s="262">
        <v>8.8199999999999997E-3</v>
      </c>
      <c r="AH719" s="262">
        <v>8.8199999999999997E-3</v>
      </c>
      <c r="AI719" s="262">
        <v>6.7200000000000003E-3</v>
      </c>
      <c r="AJ719" s="262">
        <v>8.1199999999999987E-3</v>
      </c>
      <c r="AK719" s="262">
        <v>6.4400000000000004E-3</v>
      </c>
      <c r="AL719" s="262">
        <v>9.2399999999999999E-3</v>
      </c>
      <c r="AM719" s="262">
        <v>9.6600000000000002E-3</v>
      </c>
      <c r="AN719" s="262">
        <v>9.7999999999999997E-3</v>
      </c>
      <c r="AO719" s="262">
        <v>6.3E-3</v>
      </c>
      <c r="AP719" s="262">
        <v>1.0359999999999999E-2</v>
      </c>
      <c r="AQ719" s="262">
        <v>1.3440000000000001E-2</v>
      </c>
      <c r="AR719" s="262">
        <v>7.8400000000000015E-3</v>
      </c>
      <c r="AS719" s="262">
        <v>2.0580000000000001E-2</v>
      </c>
      <c r="AT719" s="262">
        <v>1.806E-2</v>
      </c>
      <c r="AU719" s="262">
        <v>8.9600000000000009E-3</v>
      </c>
      <c r="AV719" s="262">
        <v>5.6000000000000008E-3</v>
      </c>
      <c r="AW719" s="262">
        <v>8.9600000000000009E-3</v>
      </c>
      <c r="AX719" s="262">
        <v>1.652E-2</v>
      </c>
      <c r="AY719" s="262">
        <v>1.2460000000000001E-2</v>
      </c>
      <c r="AZ719" s="262">
        <v>1.5260000000000001E-2</v>
      </c>
      <c r="BA719" s="262">
        <v>1.806E-2</v>
      </c>
      <c r="BB719" s="262">
        <v>1.8340000000000002E-2</v>
      </c>
      <c r="BC719" s="262">
        <v>2.044E-2</v>
      </c>
      <c r="BD719" s="262">
        <v>2.0580000000000001E-2</v>
      </c>
      <c r="BE719" s="262">
        <v>3.066E-2</v>
      </c>
      <c r="BF719" s="262">
        <v>2.4920000000000001E-2</v>
      </c>
      <c r="BG719" s="262">
        <v>1.7920000000000002E-2</v>
      </c>
      <c r="BH719" s="262">
        <v>9.5200000000000007E-3</v>
      </c>
      <c r="BI719" s="262">
        <v>2.6040000000000001E-2</v>
      </c>
      <c r="BJ719" s="262">
        <v>1.2320000000000001E-2</v>
      </c>
      <c r="BK719" s="262">
        <v>2.6460000000000001E-2</v>
      </c>
      <c r="BL719" s="262">
        <v>2.6460000000000001E-2</v>
      </c>
      <c r="BM719" s="262">
        <v>3.1360000000000006E-2</v>
      </c>
      <c r="BN719" s="262">
        <v>4.3960000000000006E-2</v>
      </c>
      <c r="BO719" s="262">
        <v>3.6400000000000002E-2</v>
      </c>
      <c r="BP719" s="262">
        <v>4.7740000000000005E-2</v>
      </c>
    </row>
    <row r="720" spans="1:68" x14ac:dyDescent="0.25">
      <c r="A720" s="254" t="s">
        <v>1090</v>
      </c>
      <c r="B720" s="254" t="s">
        <v>1091</v>
      </c>
      <c r="C720" s="254" t="s">
        <v>1092</v>
      </c>
      <c r="D720" s="255">
        <f t="shared" si="61"/>
        <v>0.4947385696407155</v>
      </c>
      <c r="E720" s="260">
        <f t="shared" si="62"/>
        <v>9487.6015500000012</v>
      </c>
      <c r="F720" s="255">
        <f t="shared" si="63"/>
        <v>0.51389905774345812</v>
      </c>
      <c r="G720" s="260">
        <f t="shared" si="64"/>
        <v>26596999.903229997</v>
      </c>
      <c r="H720" s="255">
        <f t="shared" si="65"/>
        <v>-0.22756432790523293</v>
      </c>
      <c r="I720" s="260">
        <f t="shared" si="66"/>
        <v>96.271546364206856</v>
      </c>
      <c r="J720" s="262">
        <v>0.86183999999999994</v>
      </c>
      <c r="K720" s="262">
        <v>0.72846</v>
      </c>
      <c r="L720" s="262">
        <v>0.72846</v>
      </c>
      <c r="M720" s="262">
        <v>0.68229000000000006</v>
      </c>
      <c r="N720" s="262">
        <v>0.68229000000000006</v>
      </c>
      <c r="O720" s="262">
        <v>0.58994999999999997</v>
      </c>
      <c r="P720" s="262">
        <v>0.66690000000000005</v>
      </c>
      <c r="Q720" s="262">
        <v>0.65151000000000003</v>
      </c>
      <c r="R720" s="262">
        <v>0.65151000000000003</v>
      </c>
      <c r="S720" s="262">
        <v>0.61560000000000004</v>
      </c>
      <c r="T720" s="262">
        <v>0.61560000000000004</v>
      </c>
      <c r="U720" s="262">
        <v>0.59507999999999994</v>
      </c>
      <c r="V720" s="262">
        <v>0.61560000000000004</v>
      </c>
      <c r="W720" s="262">
        <v>0.62585999999999997</v>
      </c>
      <c r="X720" s="262">
        <v>0.57968999999999993</v>
      </c>
      <c r="Y720" s="262">
        <v>0.57968999999999993</v>
      </c>
      <c r="Z720" s="262">
        <v>0.57968999999999993</v>
      </c>
      <c r="AA720" s="262">
        <v>0.60533999999999999</v>
      </c>
      <c r="AB720" s="262">
        <v>0.55917000000000006</v>
      </c>
      <c r="AC720" s="262">
        <v>0.43604999999999999</v>
      </c>
      <c r="AD720" s="262">
        <v>0.55917000000000006</v>
      </c>
      <c r="AE720" s="262">
        <v>0.53351999999999999</v>
      </c>
      <c r="AF720" s="262">
        <v>0.52839000000000003</v>
      </c>
      <c r="AG720" s="262">
        <v>0.54378000000000004</v>
      </c>
      <c r="AH720" s="262">
        <v>0.44630999999999998</v>
      </c>
      <c r="AI720" s="262">
        <v>0.57456000000000007</v>
      </c>
      <c r="AJ720" s="262">
        <v>0.52839000000000003</v>
      </c>
      <c r="AK720" s="262">
        <v>0.54891000000000001</v>
      </c>
      <c r="AL720" s="262">
        <v>0.53351999999999999</v>
      </c>
      <c r="AM720" s="262">
        <v>0.53351999999999999</v>
      </c>
      <c r="AN720" s="262">
        <v>0.61046999999999996</v>
      </c>
      <c r="AO720" s="262">
        <v>0.53351999999999999</v>
      </c>
      <c r="AP720" s="262">
        <v>0.52839000000000003</v>
      </c>
      <c r="AQ720" s="262">
        <v>0.51300000000000001</v>
      </c>
      <c r="AR720" s="262">
        <v>0.50273999999999996</v>
      </c>
      <c r="AS720" s="262">
        <v>0.48221999999999998</v>
      </c>
      <c r="AT720" s="262">
        <v>0.48221999999999998</v>
      </c>
      <c r="AU720" s="262">
        <v>0.4617</v>
      </c>
      <c r="AV720" s="262">
        <v>0.45657000000000003</v>
      </c>
      <c r="AW720" s="262">
        <v>0.34371000000000002</v>
      </c>
      <c r="AX720" s="262">
        <v>0.4617</v>
      </c>
      <c r="AY720" s="262">
        <v>0.42065999999999998</v>
      </c>
      <c r="AZ720" s="262">
        <v>0.40014</v>
      </c>
      <c r="BA720" s="262">
        <v>0.38988</v>
      </c>
      <c r="BB720" s="262">
        <v>0.42579</v>
      </c>
      <c r="BC720" s="262">
        <v>0.42579</v>
      </c>
      <c r="BD720" s="262">
        <v>0.41553000000000001</v>
      </c>
      <c r="BE720" s="262">
        <v>0.42579</v>
      </c>
      <c r="BF720" s="262">
        <v>0.45144000000000001</v>
      </c>
      <c r="BG720" s="262">
        <v>0.44630999999999998</v>
      </c>
      <c r="BH720" s="262">
        <v>0.44118000000000002</v>
      </c>
      <c r="BI720" s="262">
        <v>0.34884000000000004</v>
      </c>
      <c r="BJ720" s="262">
        <v>0.37962000000000001</v>
      </c>
      <c r="BK720" s="262">
        <v>0.42579</v>
      </c>
      <c r="BL720" s="262">
        <v>0.37448999999999999</v>
      </c>
      <c r="BM720" s="262">
        <v>0.35397000000000001</v>
      </c>
      <c r="BN720" s="262">
        <v>0.33345000000000002</v>
      </c>
      <c r="BO720" s="262">
        <v>0.32832</v>
      </c>
      <c r="BP720" s="262">
        <v>0.33345000000000002</v>
      </c>
    </row>
    <row r="721" spans="1:68" x14ac:dyDescent="0.25">
      <c r="C721" s="254" t="s">
        <v>1093</v>
      </c>
      <c r="D721" s="255">
        <f t="shared" si="61"/>
        <v>0.43212530635657298</v>
      </c>
      <c r="E721" s="260">
        <f t="shared" si="62"/>
        <v>8286.8670000000002</v>
      </c>
      <c r="F721" s="255">
        <f t="shared" si="63"/>
        <v>0.45191923604925482</v>
      </c>
      <c r="G721" s="260">
        <f t="shared" si="64"/>
        <v>23389215.637499999</v>
      </c>
      <c r="H721" s="255">
        <f t="shared" si="65"/>
        <v>-0.31524925883165317</v>
      </c>
      <c r="I721" s="260">
        <f t="shared" si="66"/>
        <v>95.620029396021451</v>
      </c>
      <c r="J721" s="262">
        <v>0.66149999999999998</v>
      </c>
      <c r="K721" s="262">
        <v>0.66149999999999998</v>
      </c>
      <c r="L721" s="262">
        <v>0.66149999999999998</v>
      </c>
      <c r="M721" s="262">
        <v>0.58500000000000008</v>
      </c>
      <c r="N721" s="262">
        <v>0.60750000000000004</v>
      </c>
      <c r="O721" s="262">
        <v>0.49950000000000006</v>
      </c>
      <c r="P721" s="262">
        <v>0.5625</v>
      </c>
      <c r="Q721" s="262">
        <v>0.57150000000000001</v>
      </c>
      <c r="R721" s="262">
        <v>0.5625</v>
      </c>
      <c r="S721" s="262">
        <v>0.53100000000000003</v>
      </c>
      <c r="T721" s="262">
        <v>0.52200000000000002</v>
      </c>
      <c r="U721" s="262">
        <v>0.51749999999999996</v>
      </c>
      <c r="V721" s="262">
        <v>0.56700000000000006</v>
      </c>
      <c r="W721" s="262">
        <v>0.54</v>
      </c>
      <c r="X721" s="262">
        <v>0.49950000000000006</v>
      </c>
      <c r="Y721" s="262">
        <v>0.51749999999999996</v>
      </c>
      <c r="Z721" s="262">
        <v>0.51749999999999996</v>
      </c>
      <c r="AA721" s="262">
        <v>0.54</v>
      </c>
      <c r="AB721" s="262">
        <v>0.49950000000000006</v>
      </c>
      <c r="AC721" s="262">
        <v>0.36899999999999999</v>
      </c>
      <c r="AD721" s="262">
        <v>0.48600000000000004</v>
      </c>
      <c r="AE721" s="262">
        <v>0.51749999999999996</v>
      </c>
      <c r="AF721" s="262">
        <v>0.48600000000000004</v>
      </c>
      <c r="AG721" s="262">
        <v>0.47700000000000004</v>
      </c>
      <c r="AH721" s="262">
        <v>0.47700000000000004</v>
      </c>
      <c r="AI721" s="262">
        <v>0.49500000000000005</v>
      </c>
      <c r="AJ721" s="262">
        <v>0.432</v>
      </c>
      <c r="AK721" s="262">
        <v>0.441</v>
      </c>
      <c r="AL721" s="262">
        <v>0.441</v>
      </c>
      <c r="AM721" s="262">
        <v>0.46350000000000002</v>
      </c>
      <c r="AN721" s="262">
        <v>0.54449999999999998</v>
      </c>
      <c r="AO721" s="262">
        <v>0.45900000000000002</v>
      </c>
      <c r="AP721" s="262">
        <v>0.45900000000000002</v>
      </c>
      <c r="AQ721" s="262">
        <v>0.53100000000000003</v>
      </c>
      <c r="AR721" s="262">
        <v>0.41400000000000003</v>
      </c>
      <c r="AS721" s="262">
        <v>0.41400000000000003</v>
      </c>
      <c r="AT721" s="262">
        <v>0.40950000000000003</v>
      </c>
      <c r="AU721" s="262">
        <v>0.38700000000000001</v>
      </c>
      <c r="AV721" s="262">
        <v>0.39150000000000001</v>
      </c>
      <c r="AW721" s="262">
        <v>0.35100000000000003</v>
      </c>
      <c r="AX721" s="262">
        <v>0.42749999999999999</v>
      </c>
      <c r="AY721" s="262">
        <v>0.36000000000000004</v>
      </c>
      <c r="AZ721" s="262">
        <v>0.31950000000000001</v>
      </c>
      <c r="BA721" s="262">
        <v>0.35100000000000003</v>
      </c>
      <c r="BB721" s="262">
        <v>0.38700000000000001</v>
      </c>
      <c r="BC721" s="262">
        <v>0.40950000000000003</v>
      </c>
      <c r="BD721" s="262">
        <v>0.38250000000000001</v>
      </c>
      <c r="BE721" s="262">
        <v>0.38250000000000001</v>
      </c>
      <c r="BF721" s="262">
        <v>0.36899999999999999</v>
      </c>
      <c r="BG721" s="262">
        <v>0.40950000000000003</v>
      </c>
      <c r="BH721" s="262">
        <v>0.36000000000000004</v>
      </c>
      <c r="BI721" s="262">
        <v>0.315</v>
      </c>
      <c r="BJ721" s="262">
        <v>0.34650000000000003</v>
      </c>
      <c r="BK721" s="262">
        <v>0.41400000000000003</v>
      </c>
      <c r="BL721" s="262">
        <v>0.34650000000000003</v>
      </c>
      <c r="BM721" s="262">
        <v>0.33300000000000002</v>
      </c>
      <c r="BN721" s="262">
        <v>0.32400000000000001</v>
      </c>
      <c r="BO721" s="262">
        <v>0.315</v>
      </c>
      <c r="BP721" s="262">
        <v>0.32400000000000001</v>
      </c>
    </row>
    <row r="722" spans="1:68" x14ac:dyDescent="0.25">
      <c r="B722" s="254" t="s">
        <v>1094</v>
      </c>
      <c r="C722" s="254" t="s">
        <v>1095</v>
      </c>
      <c r="D722" s="255">
        <f t="shared" si="61"/>
        <v>0.44644752174194596</v>
      </c>
      <c r="E722" s="260">
        <f t="shared" si="62"/>
        <v>8561.5241244452973</v>
      </c>
      <c r="F722" s="255">
        <f t="shared" si="63"/>
        <v>0.45165302818538627</v>
      </c>
      <c r="G722" s="260">
        <f t="shared" si="64"/>
        <v>23375437.969643123</v>
      </c>
      <c r="H722" s="255">
        <f t="shared" si="65"/>
        <v>-2.0580476366571142E-2</v>
      </c>
      <c r="I722" s="260">
        <f t="shared" si="66"/>
        <v>98.847454546169089</v>
      </c>
      <c r="J722" s="262">
        <v>0.63124830889374728</v>
      </c>
      <c r="K722" s="262">
        <v>0.40297095498645047</v>
      </c>
      <c r="L722" s="262">
        <v>0.43686436236488985</v>
      </c>
      <c r="M722" s="262">
        <v>0.55877519549315779</v>
      </c>
      <c r="N722" s="262">
        <v>0.46805422964415333</v>
      </c>
      <c r="O722" s="262">
        <v>0.46494867428690972</v>
      </c>
      <c r="P722" s="262">
        <v>0.42337344076548228</v>
      </c>
      <c r="Q722" s="262">
        <v>0.47964095678041851</v>
      </c>
      <c r="R722" s="262">
        <v>0.33235928803654352</v>
      </c>
      <c r="S722" s="262">
        <v>0.44206933756814559</v>
      </c>
      <c r="T722" s="262">
        <v>0.47069116927343674</v>
      </c>
      <c r="U722" s="262">
        <v>0.51636790523665455</v>
      </c>
      <c r="V722" s="262">
        <v>0.68419028916246538</v>
      </c>
      <c r="W722" s="262">
        <v>0.43276722997803035</v>
      </c>
      <c r="X722" s="262">
        <v>0.32236860264556572</v>
      </c>
      <c r="Y722" s="262">
        <v>0.23391816822146591</v>
      </c>
      <c r="Z722" s="262">
        <v>0.62258810037512524</v>
      </c>
      <c r="AA722" s="262">
        <v>0.44201954994746084</v>
      </c>
      <c r="AB722" s="262">
        <v>0.39407757529504306</v>
      </c>
      <c r="AC722" s="262">
        <v>0.42632936960400347</v>
      </c>
      <c r="AD722" s="262">
        <v>0.43729146438585009</v>
      </c>
      <c r="AE722" s="262">
        <v>0.4290532851754838</v>
      </c>
      <c r="AF722" s="262">
        <v>0.46825249337142572</v>
      </c>
      <c r="AG722" s="262">
        <v>0.44454937610233414</v>
      </c>
      <c r="AH722" s="262">
        <v>0.34172085366791605</v>
      </c>
      <c r="AI722" s="262">
        <v>0.49479321615037875</v>
      </c>
      <c r="AJ722" s="262">
        <v>0.54867909313102792</v>
      </c>
      <c r="AK722" s="262">
        <v>0.46009034371593222</v>
      </c>
      <c r="AL722" s="262">
        <v>0.42908252759332327</v>
      </c>
      <c r="AM722" s="262">
        <v>0.56136550871149249</v>
      </c>
      <c r="AN722" s="262">
        <v>0.58143263630549002</v>
      </c>
      <c r="AO722" s="262">
        <v>0.38658173417536101</v>
      </c>
      <c r="AP722" s="262">
        <v>0.42547516458764384</v>
      </c>
      <c r="AQ722" s="262">
        <v>0.42371832726577341</v>
      </c>
      <c r="AR722" s="262">
        <v>0.26364839923211292</v>
      </c>
      <c r="AS722" s="262">
        <v>0.35843436387987415</v>
      </c>
      <c r="AT722" s="262">
        <v>0.22658635344462333</v>
      </c>
      <c r="AU722" s="262">
        <v>0.49988409001180273</v>
      </c>
      <c r="AV722" s="262">
        <v>0.49571195869395562</v>
      </c>
      <c r="AW722" s="262">
        <v>0.3581087283973779</v>
      </c>
      <c r="AX722" s="262">
        <v>0.50200667874639315</v>
      </c>
      <c r="AY722" s="262">
        <v>0.40114642030003467</v>
      </c>
      <c r="AZ722" s="262">
        <v>0.39618612885425031</v>
      </c>
      <c r="BA722" s="262">
        <v>0.40964471089689969</v>
      </c>
      <c r="BB722" s="262">
        <v>0.68631141083588876</v>
      </c>
      <c r="BC722" s="262">
        <v>0.64080324186718385</v>
      </c>
      <c r="BD722" s="262">
        <v>0.4189153000073278</v>
      </c>
      <c r="BE722" s="262">
        <v>0.36384316779740178</v>
      </c>
      <c r="BF722" s="262">
        <v>0.52702191570435875</v>
      </c>
      <c r="BG722" s="262">
        <v>0.36193683371904994</v>
      </c>
      <c r="BH722" s="262">
        <v>0.4098881078506183</v>
      </c>
      <c r="BI722" s="262">
        <v>0.47642637322521664</v>
      </c>
      <c r="BJ722" s="262">
        <v>0.36824984153983326</v>
      </c>
      <c r="BK722" s="262">
        <v>0.43669239457522857</v>
      </c>
      <c r="BL722" s="262">
        <v>0.42912117706549108</v>
      </c>
      <c r="BM722" s="262">
        <v>0.493227193120028</v>
      </c>
      <c r="BN722" s="262">
        <v>0.37090212179415943</v>
      </c>
      <c r="BO722" s="262">
        <v>0.46459169326282818</v>
      </c>
      <c r="BP722" s="262">
        <v>0.46034518348784026</v>
      </c>
    </row>
    <row r="723" spans="1:68" x14ac:dyDescent="0.25">
      <c r="C723" s="254" t="s">
        <v>1096</v>
      </c>
      <c r="D723" s="255">
        <f t="shared" si="61"/>
        <v>0.5241557355666141</v>
      </c>
      <c r="E723" s="260">
        <f t="shared" si="62"/>
        <v>10051.734540960959</v>
      </c>
      <c r="F723" s="255">
        <f t="shared" si="63"/>
        <v>0.53553063396375367</v>
      </c>
      <c r="G723" s="260">
        <f t="shared" si="64"/>
        <v>27716548.619984258</v>
      </c>
      <c r="H723" s="255">
        <f t="shared" si="65"/>
        <v>-0.23296985053533362</v>
      </c>
      <c r="I723" s="260">
        <f t="shared" si="66"/>
        <v>97.875957475495341</v>
      </c>
      <c r="J723" s="262">
        <v>1.0876295731485561</v>
      </c>
      <c r="K723" s="262">
        <v>0.67710344544441192</v>
      </c>
      <c r="L723" s="262">
        <v>0.52466422133587887</v>
      </c>
      <c r="M723" s="262">
        <v>0.63425721438543314</v>
      </c>
      <c r="N723" s="262">
        <v>0.58292649409687891</v>
      </c>
      <c r="O723" s="262">
        <v>0.60892378713955764</v>
      </c>
      <c r="P723" s="262">
        <v>0.58885818426244607</v>
      </c>
      <c r="Q723" s="262">
        <v>0.68999568967032054</v>
      </c>
      <c r="R723" s="262">
        <v>0.49941843532973507</v>
      </c>
      <c r="S723" s="262">
        <v>0.56229553279010613</v>
      </c>
      <c r="T723" s="262">
        <v>0.54269280840766843</v>
      </c>
      <c r="U723" s="262">
        <v>0.61090727700394709</v>
      </c>
      <c r="V723" s="262">
        <v>0.84268938384356351</v>
      </c>
      <c r="W723" s="262">
        <v>0.57035307703114202</v>
      </c>
      <c r="X723" s="262">
        <v>0.58371918105954035</v>
      </c>
      <c r="Y723" s="262">
        <v>0.52090530378454258</v>
      </c>
      <c r="Z723" s="262">
        <v>0.7420955216473466</v>
      </c>
      <c r="AA723" s="262">
        <v>0.6567969731732417</v>
      </c>
      <c r="AB723" s="262">
        <v>0.51193115130173528</v>
      </c>
      <c r="AC723" s="262">
        <v>0.59627864051560242</v>
      </c>
      <c r="AD723" s="262">
        <v>0.52595495841580819</v>
      </c>
      <c r="AE723" s="262">
        <v>0.51846422935646963</v>
      </c>
      <c r="AF723" s="262">
        <v>0.54569692615572885</v>
      </c>
      <c r="AG723" s="262">
        <v>0.54798026494712304</v>
      </c>
      <c r="AH723" s="262">
        <v>0.44030900084774849</v>
      </c>
      <c r="AI723" s="262">
        <v>0.5750671264644025</v>
      </c>
      <c r="AJ723" s="262">
        <v>0.53117846627974996</v>
      </c>
      <c r="AK723" s="262">
        <v>0.57926877391885057</v>
      </c>
      <c r="AL723" s="262">
        <v>0.51419016862374678</v>
      </c>
      <c r="AM723" s="262">
        <v>0.59215404430247731</v>
      </c>
      <c r="AN723" s="262">
        <v>0.57795262347935472</v>
      </c>
      <c r="AO723" s="262">
        <v>0.50499614822986161</v>
      </c>
      <c r="AP723" s="262">
        <v>0.49437127588449492</v>
      </c>
      <c r="AQ723" s="262">
        <v>0.65959802980537841</v>
      </c>
      <c r="AR723" s="262">
        <v>0.48227210707475837</v>
      </c>
      <c r="AS723" s="262">
        <v>0.46308432656515608</v>
      </c>
      <c r="AT723" s="262">
        <v>0.2508216691781614</v>
      </c>
      <c r="AU723" s="262">
        <v>0.54132854661580854</v>
      </c>
      <c r="AV723" s="262">
        <v>0.47879342549549886</v>
      </c>
      <c r="AW723" s="262">
        <v>0.41632823802545177</v>
      </c>
      <c r="AX723" s="262">
        <v>0.54565744524203341</v>
      </c>
      <c r="AY723" s="262">
        <v>0.46397558381582776</v>
      </c>
      <c r="AZ723" s="262">
        <v>0.47258007790187323</v>
      </c>
      <c r="BA723" s="262">
        <v>0.39845801716032198</v>
      </c>
      <c r="BB723" s="262">
        <v>0.66904591437144301</v>
      </c>
      <c r="BC723" s="262">
        <v>0.65117147788851937</v>
      </c>
      <c r="BD723" s="262">
        <v>0.42288067347397146</v>
      </c>
      <c r="BE723" s="262">
        <v>0.32148353757030451</v>
      </c>
      <c r="BF723" s="262">
        <v>0.56587321599362705</v>
      </c>
      <c r="BG723" s="262">
        <v>0.47093931206667072</v>
      </c>
      <c r="BH723" s="262">
        <v>0.45047729964422384</v>
      </c>
      <c r="BI723" s="262">
        <v>0.46217727787077123</v>
      </c>
      <c r="BJ723" s="262">
        <v>0.4870376912544781</v>
      </c>
      <c r="BK723" s="262">
        <v>0.61504057514150401</v>
      </c>
      <c r="BL723" s="262">
        <v>0.53422252200994613</v>
      </c>
      <c r="BM723" s="262">
        <v>0.53611553605855533</v>
      </c>
      <c r="BN723" s="262">
        <v>0.38385352459080735</v>
      </c>
      <c r="BO723" s="262">
        <v>0.51971718229619746</v>
      </c>
      <c r="BP723" s="262">
        <v>0.46763905071945738</v>
      </c>
    </row>
    <row r="724" spans="1:68" x14ac:dyDescent="0.25">
      <c r="C724" s="254" t="s">
        <v>1097</v>
      </c>
      <c r="D724" s="255">
        <f t="shared" si="61"/>
        <v>0.60180185230457883</v>
      </c>
      <c r="E724" s="260">
        <f t="shared" si="62"/>
        <v>11540.754121644908</v>
      </c>
      <c r="F724" s="255">
        <f t="shared" si="63"/>
        <v>0.59855682674289834</v>
      </c>
      <c r="G724" s="260">
        <f t="shared" si="64"/>
        <v>30978488.135126725</v>
      </c>
      <c r="H724" s="255">
        <f t="shared" si="65"/>
        <v>-2.713903261926915E-2</v>
      </c>
      <c r="I724" s="260">
        <f t="shared" si="66"/>
        <v>100.54214160071294</v>
      </c>
      <c r="J724" s="262">
        <v>0.78971444838659799</v>
      </c>
      <c r="K724" s="262">
        <v>0.31966116686411872</v>
      </c>
      <c r="L724" s="262">
        <v>0.4544791980841737</v>
      </c>
      <c r="M724" s="262">
        <v>0.56098753900266896</v>
      </c>
      <c r="N724" s="262">
        <v>0.53908628558734129</v>
      </c>
      <c r="O724" s="262">
        <v>0.55021291353955948</v>
      </c>
      <c r="P724" s="262">
        <v>0.5951756013689089</v>
      </c>
      <c r="Q724" s="262">
        <v>0.61383815005867948</v>
      </c>
      <c r="R724" s="262">
        <v>0.47253605250820829</v>
      </c>
      <c r="S724" s="262">
        <v>0.55964674551463434</v>
      </c>
      <c r="T724" s="262">
        <v>0.55308830232826001</v>
      </c>
      <c r="U724" s="262">
        <v>0.56681059333211092</v>
      </c>
      <c r="V724" s="262">
        <v>0.83421885758879788</v>
      </c>
      <c r="W724" s="262">
        <v>0.52870776231818117</v>
      </c>
      <c r="X724" s="262">
        <v>0.67837114299407542</v>
      </c>
      <c r="Y724" s="262">
        <v>0.48220304724355828</v>
      </c>
      <c r="Z724" s="262">
        <v>0.91455774324347783</v>
      </c>
      <c r="AA724" s="262">
        <v>0.62753590140636661</v>
      </c>
      <c r="AB724" s="262">
        <v>0.62612589378657635</v>
      </c>
      <c r="AC724" s="262">
        <v>0.59007704638858627</v>
      </c>
      <c r="AD724" s="262">
        <v>0.55105505212199635</v>
      </c>
      <c r="AE724" s="262">
        <v>0.51880256974786554</v>
      </c>
      <c r="AF724" s="262">
        <v>0.56411402565228375</v>
      </c>
      <c r="AG724" s="262">
        <v>0.50435398532073672</v>
      </c>
      <c r="AH724" s="262">
        <v>0.48051301828379844</v>
      </c>
      <c r="AI724" s="262">
        <v>0.61417808757138281</v>
      </c>
      <c r="AJ724" s="262">
        <v>0.61911255023814693</v>
      </c>
      <c r="AK724" s="262">
        <v>0.681933628213645</v>
      </c>
      <c r="AL724" s="262">
        <v>0.52999894180221874</v>
      </c>
      <c r="AM724" s="262">
        <v>0.58981764910999179</v>
      </c>
      <c r="AN724" s="262">
        <v>0.67482905869854437</v>
      </c>
      <c r="AO724" s="262">
        <v>0.54520250839286033</v>
      </c>
      <c r="AP724" s="262">
        <v>0.54379649004728525</v>
      </c>
      <c r="AQ724" s="262">
        <v>0.60535615248666352</v>
      </c>
      <c r="AR724" s="262">
        <v>0.58509388208974134</v>
      </c>
      <c r="AS724" s="262">
        <v>0.71563483731275279</v>
      </c>
      <c r="AT724" s="262">
        <v>0.28443686142726421</v>
      </c>
      <c r="AU724" s="262">
        <v>0.63753536996306182</v>
      </c>
      <c r="AV724" s="262">
        <v>0.64581814498385559</v>
      </c>
      <c r="AW724" s="262">
        <v>0.5343024905596625</v>
      </c>
      <c r="AX724" s="262">
        <v>0.67368485361705943</v>
      </c>
      <c r="AY724" s="262">
        <v>0.56751149761192499</v>
      </c>
      <c r="AZ724" s="262">
        <v>0.57766464405222551</v>
      </c>
      <c r="BA724" s="262">
        <v>0.55805103500648023</v>
      </c>
      <c r="BB724" s="262">
        <v>0.78093900010783934</v>
      </c>
      <c r="BC724" s="262">
        <v>0.75391124024902978</v>
      </c>
      <c r="BD724" s="262">
        <v>0.57283917455912126</v>
      </c>
      <c r="BE724" s="262">
        <v>0.47275601724783972</v>
      </c>
      <c r="BF724" s="262">
        <v>0.735270746565583</v>
      </c>
      <c r="BG724" s="262">
        <v>0.53526324433277073</v>
      </c>
      <c r="BH724" s="262">
        <v>0.63157001176050853</v>
      </c>
      <c r="BI724" s="262">
        <v>0.67805808008051449</v>
      </c>
      <c r="BJ724" s="262">
        <v>0.65047171356087385</v>
      </c>
      <c r="BK724" s="262">
        <v>0.77309120117975993</v>
      </c>
      <c r="BL724" s="262">
        <v>0.71442906512840887</v>
      </c>
      <c r="BM724" s="262">
        <v>0.77230975052944273</v>
      </c>
      <c r="BN724" s="262">
        <v>0.53171436961472474</v>
      </c>
      <c r="BO724" s="262">
        <v>0.7378111879945215</v>
      </c>
      <c r="BP724" s="262">
        <v>0.65714177589926048</v>
      </c>
    </row>
    <row r="725" spans="1:68" x14ac:dyDescent="0.25">
      <c r="C725" s="254" t="s">
        <v>1098</v>
      </c>
      <c r="D725" s="255">
        <f t="shared" si="61"/>
        <v>9.4115690261367999E-2</v>
      </c>
      <c r="E725" s="260">
        <f t="shared" si="62"/>
        <v>1804.8565921422542</v>
      </c>
      <c r="F725" s="255">
        <f t="shared" si="63"/>
        <v>0.10039974405900483</v>
      </c>
      <c r="G725" s="260">
        <f t="shared" si="64"/>
        <v>5196218.8736970127</v>
      </c>
      <c r="H725" s="255">
        <f t="shared" si="65"/>
        <v>-0.36870891720256721</v>
      </c>
      <c r="I725" s="260">
        <f t="shared" si="66"/>
        <v>93.740966317659442</v>
      </c>
      <c r="J725" s="262">
        <v>0.29791512476195825</v>
      </c>
      <c r="K725" s="262">
        <v>0.21857259087648703</v>
      </c>
      <c r="L725" s="262">
        <v>0.1356494243027212</v>
      </c>
      <c r="M725" s="262">
        <v>0.1178076105390533</v>
      </c>
      <c r="N725" s="262">
        <v>0.1365198254802627</v>
      </c>
      <c r="O725" s="262">
        <v>9.2740001429193974E-2</v>
      </c>
      <c r="P725" s="262">
        <v>8.9816469897805923E-2</v>
      </c>
      <c r="Q725" s="262">
        <v>0.10605960943428955</v>
      </c>
      <c r="R725" s="262">
        <v>8.3654675006621937E-2</v>
      </c>
      <c r="S725" s="262">
        <v>0.10293990397143823</v>
      </c>
      <c r="T725" s="262">
        <v>9.2581804254994529E-2</v>
      </c>
      <c r="U725" s="262">
        <v>0.11418263393203699</v>
      </c>
      <c r="V725" s="262">
        <v>0.16717186660846084</v>
      </c>
      <c r="W725" s="262">
        <v>0.16667356419044266</v>
      </c>
      <c r="X725" s="262">
        <v>0.10716865437166832</v>
      </c>
      <c r="Y725" s="262">
        <v>8.8901824667070126E-2</v>
      </c>
      <c r="Z725" s="262">
        <v>0.17665949790282034</v>
      </c>
      <c r="AA725" s="262">
        <v>9.2271183900984169E-2</v>
      </c>
      <c r="AB725" s="262">
        <v>8.9542840480515626E-2</v>
      </c>
      <c r="AC725" s="262">
        <v>0.11472493451728898</v>
      </c>
      <c r="AD725" s="262">
        <v>9.555246185448793E-2</v>
      </c>
      <c r="AE725" s="262">
        <v>9.2864052405193298E-2</v>
      </c>
      <c r="AF725" s="262">
        <v>0.11785184287245946</v>
      </c>
      <c r="AG725" s="262">
        <v>9.7634235437454503E-2</v>
      </c>
      <c r="AH725" s="262">
        <v>5.8159577276297253E-2</v>
      </c>
      <c r="AI725" s="262">
        <v>0.11085144330633195</v>
      </c>
      <c r="AJ725" s="262">
        <v>0.10882853523252808</v>
      </c>
      <c r="AK725" s="262">
        <v>8.5458114326472739E-2</v>
      </c>
      <c r="AL725" s="262">
        <v>7.4113708628888109E-2</v>
      </c>
      <c r="AM725" s="262">
        <v>0.10400235191394432</v>
      </c>
      <c r="AN725" s="262">
        <v>6.8865575104680457E-2</v>
      </c>
      <c r="AO725" s="262">
        <v>8.7280825710427903E-2</v>
      </c>
      <c r="AP725" s="262">
        <v>7.8251955857726319E-2</v>
      </c>
      <c r="AQ725" s="262">
        <v>0.13717699899941146</v>
      </c>
      <c r="AR725" s="262">
        <v>7.7984039380726081E-2</v>
      </c>
      <c r="AS725" s="262">
        <v>0.1121636197406998</v>
      </c>
      <c r="AT725" s="262">
        <v>3.8520048655534385E-2</v>
      </c>
      <c r="AU725" s="262">
        <v>0.11019057441329447</v>
      </c>
      <c r="AV725" s="262">
        <v>8.5816406249562147E-2</v>
      </c>
      <c r="AW725" s="262">
        <v>6.8665131975862742E-2</v>
      </c>
      <c r="AX725" s="262">
        <v>0.11729263338619236</v>
      </c>
      <c r="AY725" s="262">
        <v>6.2491666961127477E-2</v>
      </c>
      <c r="AZ725" s="262">
        <v>8.8855735175615819E-2</v>
      </c>
      <c r="BA725" s="262">
        <v>8.454393851601244E-2</v>
      </c>
      <c r="BB725" s="262">
        <v>0.17526559109740966</v>
      </c>
      <c r="BC725" s="262">
        <v>0.18989919891136611</v>
      </c>
      <c r="BD725" s="262">
        <v>8.7674305601097E-2</v>
      </c>
      <c r="BE725" s="262">
        <v>5.9222198583819878E-2</v>
      </c>
      <c r="BF725" s="262">
        <v>0.11275800094190221</v>
      </c>
      <c r="BG725" s="262">
        <v>7.3007894224521336E-2</v>
      </c>
      <c r="BH725" s="262">
        <v>7.4906812976180737E-2</v>
      </c>
      <c r="BI725" s="262">
        <v>0.11902794855489519</v>
      </c>
      <c r="BJ725" s="262">
        <v>0.10650675959685484</v>
      </c>
      <c r="BK725" s="262">
        <v>0.11144026896655888</v>
      </c>
      <c r="BL725" s="262">
        <v>8.0852528117383124E-2</v>
      </c>
      <c r="BM725" s="262">
        <v>9.9504478477153685E-2</v>
      </c>
      <c r="BN725" s="262">
        <v>7.4006814837562607E-2</v>
      </c>
      <c r="BO725" s="262">
        <v>0.12162875733043675</v>
      </c>
      <c r="BP725" s="262">
        <v>7.9078437015455083E-2</v>
      </c>
    </row>
    <row r="726" spans="1:68" x14ac:dyDescent="0.25">
      <c r="C726" s="254" t="s">
        <v>1099</v>
      </c>
      <c r="D726" s="255">
        <f t="shared" si="61"/>
        <v>0.64599743744031579</v>
      </c>
      <c r="E726" s="260">
        <f t="shared" si="62"/>
        <v>12388.292857792936</v>
      </c>
      <c r="F726" s="255">
        <f t="shared" si="63"/>
        <v>0.65952706887538359</v>
      </c>
      <c r="G726" s="260">
        <f t="shared" si="64"/>
        <v>34134021.30776614</v>
      </c>
      <c r="H726" s="255">
        <f t="shared" si="65"/>
        <v>-6.809785254073572E-2</v>
      </c>
      <c r="I726" s="260">
        <f t="shared" si="66"/>
        <v>97.948585877128849</v>
      </c>
      <c r="J726" s="262">
        <v>0.97968367333008222</v>
      </c>
      <c r="K726" s="262">
        <v>0.76911139808993811</v>
      </c>
      <c r="L726" s="262">
        <v>0.68844471951367481</v>
      </c>
      <c r="M726" s="262">
        <v>0.9080659999574493</v>
      </c>
      <c r="N726" s="262">
        <v>0.76454406427115507</v>
      </c>
      <c r="O726" s="262">
        <v>0.7642371306916147</v>
      </c>
      <c r="P726" s="262">
        <v>0.80009749499435823</v>
      </c>
      <c r="Q726" s="262">
        <v>0.78878324397425181</v>
      </c>
      <c r="R726" s="262">
        <v>0.66164070793255181</v>
      </c>
      <c r="S726" s="262">
        <v>0.73137496037494309</v>
      </c>
      <c r="T726" s="262">
        <v>0.72563700010457166</v>
      </c>
      <c r="U726" s="262">
        <v>0.8240467084272397</v>
      </c>
      <c r="V726" s="262">
        <v>0.95674228895936519</v>
      </c>
      <c r="W726" s="262">
        <v>0.73060845642519667</v>
      </c>
      <c r="X726" s="262">
        <v>0.65376814662465899</v>
      </c>
      <c r="Y726" s="262">
        <v>0.53838946304002055</v>
      </c>
      <c r="Z726" s="262">
        <v>0.89120698049340474</v>
      </c>
      <c r="AA726" s="262">
        <v>0.74182050254817045</v>
      </c>
      <c r="AB726" s="262">
        <v>0.61296433229200742</v>
      </c>
      <c r="AC726" s="262">
        <v>0.51470336086690227</v>
      </c>
      <c r="AD726" s="262">
        <v>0.69088451856902111</v>
      </c>
      <c r="AE726" s="262">
        <v>0.66418910894039118</v>
      </c>
      <c r="AF726" s="262">
        <v>0.72326005547241945</v>
      </c>
      <c r="AG726" s="262">
        <v>0.65777065581236083</v>
      </c>
      <c r="AH726" s="262">
        <v>0.41071509917468185</v>
      </c>
      <c r="AI726" s="262">
        <v>0.7423907482197124</v>
      </c>
      <c r="AJ726" s="262">
        <v>0.72766989097068002</v>
      </c>
      <c r="AK726" s="262">
        <v>0.69844127201315642</v>
      </c>
      <c r="AL726" s="262">
        <v>0.63984330774940923</v>
      </c>
      <c r="AM726" s="262">
        <v>0.81753762736194446</v>
      </c>
      <c r="AN726" s="262">
        <v>0.7302623331689746</v>
      </c>
      <c r="AO726" s="262">
        <v>0.57509169405779992</v>
      </c>
      <c r="AP726" s="262">
        <v>0.57801589921163099</v>
      </c>
      <c r="AQ726" s="262">
        <v>0.61950602040449898</v>
      </c>
      <c r="AR726" s="262">
        <v>0.41367337237566959</v>
      </c>
      <c r="AS726" s="262">
        <v>0.55298281710536112</v>
      </c>
      <c r="AT726" s="262">
        <v>0.31798023303478129</v>
      </c>
      <c r="AU726" s="262">
        <v>0.70517981137167407</v>
      </c>
      <c r="AV726" s="262">
        <v>0.69344044337353272</v>
      </c>
      <c r="AW726" s="262">
        <v>0.30416489892455956</v>
      </c>
      <c r="AX726" s="262">
        <v>0.74526397237428887</v>
      </c>
      <c r="AY726" s="262">
        <v>0.58418697959525057</v>
      </c>
      <c r="AZ726" s="262">
        <v>0.540062034981036</v>
      </c>
      <c r="BA726" s="262">
        <v>0.51721047383560448</v>
      </c>
      <c r="BB726" s="262">
        <v>0.98843535511874936</v>
      </c>
      <c r="BC726" s="262">
        <v>0.93409038132543531</v>
      </c>
      <c r="BD726" s="262">
        <v>0.59911883121013332</v>
      </c>
      <c r="BE726" s="262">
        <v>0.47005217667141902</v>
      </c>
      <c r="BF726" s="262">
        <v>0.6004157651325378</v>
      </c>
      <c r="BG726" s="262">
        <v>0.55762553409019955</v>
      </c>
      <c r="BH726" s="262">
        <v>0.50271672473086548</v>
      </c>
      <c r="BI726" s="262">
        <v>0.56782849105554822</v>
      </c>
      <c r="BJ726" s="262">
        <v>0.49154010576455986</v>
      </c>
      <c r="BK726" s="262">
        <v>0.61580439095917705</v>
      </c>
      <c r="BL726" s="262">
        <v>0.41412775556464698</v>
      </c>
      <c r="BM726" s="262">
        <v>0.61101752174629842</v>
      </c>
      <c r="BN726" s="262">
        <v>0.48359393213751101</v>
      </c>
      <c r="BO726" s="262">
        <v>0.58046105343102594</v>
      </c>
      <c r="BP726" s="262">
        <v>0.51905021385137995</v>
      </c>
    </row>
    <row r="727" spans="1:68" x14ac:dyDescent="0.25">
      <c r="C727" s="254" t="s">
        <v>1100</v>
      </c>
      <c r="D727" s="255">
        <f t="shared" si="61"/>
        <v>0.48381213115784688</v>
      </c>
      <c r="E727" s="260">
        <f t="shared" si="62"/>
        <v>9278.0652392140291</v>
      </c>
      <c r="F727" s="255">
        <f t="shared" si="63"/>
        <v>0.49574985013763972</v>
      </c>
      <c r="G727" s="260">
        <f t="shared" si="64"/>
        <v>25657682.218828585</v>
      </c>
      <c r="H727" s="255">
        <f t="shared" si="65"/>
        <v>-0.1574586349734392</v>
      </c>
      <c r="I727" s="260">
        <f t="shared" si="66"/>
        <v>97.591987374987923</v>
      </c>
      <c r="J727" s="262">
        <v>0.97968367333008233</v>
      </c>
      <c r="K727" s="262">
        <v>0.50990642746725301</v>
      </c>
      <c r="L727" s="262">
        <v>0.60149944765069263</v>
      </c>
      <c r="M727" s="262">
        <v>0.69216806323669644</v>
      </c>
      <c r="N727" s="262">
        <v>0.59035376244288129</v>
      </c>
      <c r="O727" s="262">
        <v>0.50624789664087577</v>
      </c>
      <c r="P727" s="262">
        <v>0.63756692829652284</v>
      </c>
      <c r="Q727" s="262">
        <v>0.63307539365065102</v>
      </c>
      <c r="R727" s="262">
        <v>0.48602438725031877</v>
      </c>
      <c r="S727" s="262">
        <v>0.58711474911703809</v>
      </c>
      <c r="T727" s="262">
        <v>0.52780822268467664</v>
      </c>
      <c r="U727" s="262">
        <v>0.57392773025189958</v>
      </c>
      <c r="V727" s="262">
        <v>0.6448143229483676</v>
      </c>
      <c r="W727" s="262">
        <v>0.55235820980901751</v>
      </c>
      <c r="X727" s="262">
        <v>0.42921423417706506</v>
      </c>
      <c r="Y727" s="262">
        <v>0.5307464424485453</v>
      </c>
      <c r="Z727" s="262">
        <v>0.67650148015572176</v>
      </c>
      <c r="AA727" s="262">
        <v>0.56366021004036215</v>
      </c>
      <c r="AB727" s="262">
        <v>0.43490967349236898</v>
      </c>
      <c r="AC727" s="262">
        <v>0.42483123399899447</v>
      </c>
      <c r="AD727" s="262">
        <v>0.58186027435189946</v>
      </c>
      <c r="AE727" s="262">
        <v>0.50901164655947218</v>
      </c>
      <c r="AF727" s="262">
        <v>0.5492575001555281</v>
      </c>
      <c r="AG727" s="262">
        <v>0.46741186248256733</v>
      </c>
      <c r="AH727" s="262">
        <v>0.38668832052419999</v>
      </c>
      <c r="AI727" s="262">
        <v>0.56161487677406163</v>
      </c>
      <c r="AJ727" s="262">
        <v>0.50338467754414962</v>
      </c>
      <c r="AK727" s="262">
        <v>0.56069826072185358</v>
      </c>
      <c r="AL727" s="262">
        <v>0.44909905304401626</v>
      </c>
      <c r="AM727" s="262">
        <v>0.57509131783733891</v>
      </c>
      <c r="AN727" s="262">
        <v>0.5051618093094542</v>
      </c>
      <c r="AO727" s="262">
        <v>0.43892749913635765</v>
      </c>
      <c r="AP727" s="262">
        <v>0.42042512325335002</v>
      </c>
      <c r="AQ727" s="262">
        <v>0.51285921797859224</v>
      </c>
      <c r="AR727" s="262">
        <v>0.36125526473958702</v>
      </c>
      <c r="AS727" s="262">
        <v>0.38222363222099931</v>
      </c>
      <c r="AT727" s="262">
        <v>0.2241094348994436</v>
      </c>
      <c r="AU727" s="262">
        <v>0.51803438077549702</v>
      </c>
      <c r="AV727" s="262">
        <v>0.50249547564567554</v>
      </c>
      <c r="AW727" s="262">
        <v>0.33378174359755231</v>
      </c>
      <c r="AX727" s="262">
        <v>0.54256544849041832</v>
      </c>
      <c r="AY727" s="262">
        <v>0.42763389085883258</v>
      </c>
      <c r="AZ727" s="262">
        <v>0.37569724046256897</v>
      </c>
      <c r="BA727" s="262">
        <v>0.40139504246089408</v>
      </c>
      <c r="BB727" s="262">
        <v>0.6097965412654901</v>
      </c>
      <c r="BC727" s="262">
        <v>0.56517809795614438</v>
      </c>
      <c r="BD727" s="262">
        <v>0.42786018416520871</v>
      </c>
      <c r="BE727" s="262">
        <v>0.34352170886787164</v>
      </c>
      <c r="BF727" s="262">
        <v>0.51217474305878663</v>
      </c>
      <c r="BG727" s="262">
        <v>0.38921719548647321</v>
      </c>
      <c r="BH727" s="262">
        <v>0.402348993712909</v>
      </c>
      <c r="BI727" s="262">
        <v>0.4294075001502905</v>
      </c>
      <c r="BJ727" s="262">
        <v>0.4762089840273544</v>
      </c>
      <c r="BK727" s="262">
        <v>0.49456736917707472</v>
      </c>
      <c r="BL727" s="262">
        <v>0.44566190281740387</v>
      </c>
      <c r="BM727" s="262">
        <v>0.50153175945039419</v>
      </c>
      <c r="BN727" s="262">
        <v>0.35815920432305443</v>
      </c>
      <c r="BO727" s="262">
        <v>0.41576024518174398</v>
      </c>
      <c r="BP727" s="262">
        <v>0.38301872839363227</v>
      </c>
    </row>
    <row r="728" spans="1:68" x14ac:dyDescent="0.25">
      <c r="C728" s="254" t="s">
        <v>1101</v>
      </c>
      <c r="D728" s="255">
        <f t="shared" si="61"/>
        <v>0.47477984593929196</v>
      </c>
      <c r="E728" s="260">
        <f t="shared" si="62"/>
        <v>9104.8531055778021</v>
      </c>
      <c r="F728" s="255">
        <f t="shared" si="63"/>
        <v>0.48187486774837995</v>
      </c>
      <c r="G728" s="260">
        <f t="shared" si="64"/>
        <v>24939578.342777729</v>
      </c>
      <c r="H728" s="255">
        <f t="shared" si="65"/>
        <v>-7.9910918845932738E-2</v>
      </c>
      <c r="I728" s="260">
        <f t="shared" si="66"/>
        <v>98.527621529165785</v>
      </c>
      <c r="J728" s="262">
        <v>1.0876295731485561</v>
      </c>
      <c r="K728" s="262">
        <v>0.50399635252405883</v>
      </c>
      <c r="L728" s="262">
        <v>0.46873274213517802</v>
      </c>
      <c r="M728" s="262">
        <v>0.65803887160982544</v>
      </c>
      <c r="N728" s="262">
        <v>0.48618469044512808</v>
      </c>
      <c r="O728" s="262">
        <v>0.5222063877664197</v>
      </c>
      <c r="P728" s="262">
        <v>0.44477334294162996</v>
      </c>
      <c r="Q728" s="262">
        <v>0.54142795935841004</v>
      </c>
      <c r="R728" s="262">
        <v>0.45183107979203374</v>
      </c>
      <c r="S728" s="262">
        <v>0.48859266642803767</v>
      </c>
      <c r="T728" s="262">
        <v>0.52274990740370963</v>
      </c>
      <c r="U728" s="262">
        <v>0.5567168162898124</v>
      </c>
      <c r="V728" s="262">
        <v>0.73288175613253637</v>
      </c>
      <c r="W728" s="262">
        <v>0.45077582054787574</v>
      </c>
      <c r="X728" s="262">
        <v>0.44132283963092245</v>
      </c>
      <c r="Y728" s="262">
        <v>0.30008711412583489</v>
      </c>
      <c r="Z728" s="262">
        <v>0.54098500790758008</v>
      </c>
      <c r="AA728" s="262">
        <v>0.57257564961539154</v>
      </c>
      <c r="AB728" s="262">
        <v>0.42463018145446213</v>
      </c>
      <c r="AC728" s="262">
        <v>0.37960369692177115</v>
      </c>
      <c r="AD728" s="262">
        <v>0.51683779068383973</v>
      </c>
      <c r="AE728" s="262">
        <v>0.50804285694324658</v>
      </c>
      <c r="AF728" s="262">
        <v>0.51073208964526995</v>
      </c>
      <c r="AG728" s="262">
        <v>0.5120627037329506</v>
      </c>
      <c r="AH728" s="262">
        <v>0.29667937606623757</v>
      </c>
      <c r="AI728" s="262">
        <v>0.48283086407812914</v>
      </c>
      <c r="AJ728" s="262">
        <v>0.54045705167412683</v>
      </c>
      <c r="AK728" s="262">
        <v>0.50480421913769669</v>
      </c>
      <c r="AL728" s="262">
        <v>0.49528426518898977</v>
      </c>
      <c r="AM728" s="262">
        <v>0.6196922779893036</v>
      </c>
      <c r="AN728" s="262">
        <v>0.69001535466569519</v>
      </c>
      <c r="AO728" s="262">
        <v>0.40854615961149454</v>
      </c>
      <c r="AP728" s="262">
        <v>0.44692698159787597</v>
      </c>
      <c r="AQ728" s="262">
        <v>0.47553138822586027</v>
      </c>
      <c r="AR728" s="262">
        <v>0.28364610000954338</v>
      </c>
      <c r="AS728" s="262">
        <v>0.38950169563523451</v>
      </c>
      <c r="AT728" s="262">
        <v>0.25083872564475307</v>
      </c>
      <c r="AU728" s="262">
        <v>0.5439994573337501</v>
      </c>
      <c r="AV728" s="262">
        <v>0.49958366637189333</v>
      </c>
      <c r="AW728" s="262">
        <v>0.29563052046636357</v>
      </c>
      <c r="AX728" s="262">
        <v>0.52975413009796546</v>
      </c>
      <c r="AY728" s="262">
        <v>0.41821440849924474</v>
      </c>
      <c r="AZ728" s="262">
        <v>0.42131295382712464</v>
      </c>
      <c r="BA728" s="262">
        <v>0.43226146025669937</v>
      </c>
      <c r="BB728" s="262">
        <v>0.75389222798742117</v>
      </c>
      <c r="BC728" s="262">
        <v>0.63405251752515512</v>
      </c>
      <c r="BD728" s="262">
        <v>0.42656954043211465</v>
      </c>
      <c r="BE728" s="262">
        <v>0.36067028001602786</v>
      </c>
      <c r="BF728" s="262">
        <v>0.53517744367456688</v>
      </c>
      <c r="BG728" s="262">
        <v>0.3795056289318316</v>
      </c>
      <c r="BH728" s="262">
        <v>0.41566916027806011</v>
      </c>
      <c r="BI728" s="262">
        <v>0.44520864305688418</v>
      </c>
      <c r="BJ728" s="262">
        <v>0.43519448150894513</v>
      </c>
      <c r="BK728" s="262">
        <v>0.38560857147131394</v>
      </c>
      <c r="BL728" s="262">
        <v>0.35577438433710168</v>
      </c>
      <c r="BM728" s="262">
        <v>0.49705499494415112</v>
      </c>
      <c r="BN728" s="262">
        <v>0.34121995638819103</v>
      </c>
      <c r="BO728" s="262">
        <v>0.48943650670105132</v>
      </c>
      <c r="BP728" s="262">
        <v>0.42266922734941464</v>
      </c>
    </row>
    <row r="729" spans="1:68" x14ac:dyDescent="0.25">
      <c r="C729" s="254" t="s">
        <v>1102</v>
      </c>
      <c r="D729" s="255">
        <f t="shared" si="61"/>
        <v>0.74220760865717139</v>
      </c>
      <c r="E729" s="260">
        <f t="shared" si="62"/>
        <v>14233.315311218576</v>
      </c>
      <c r="F729" s="255">
        <f t="shared" si="63"/>
        <v>0.7498331673045131</v>
      </c>
      <c r="G729" s="260">
        <f t="shared" si="64"/>
        <v>38807840.523795269</v>
      </c>
      <c r="H729" s="255">
        <f t="shared" si="65"/>
        <v>3.9757061630948096E-2</v>
      </c>
      <c r="I729" s="260">
        <f t="shared" si="66"/>
        <v>98.983032629144176</v>
      </c>
      <c r="J729" s="262">
        <v>0.74400349668738974</v>
      </c>
      <c r="K729" s="262">
        <v>0.7980349708332799</v>
      </c>
      <c r="L729" s="262">
        <v>0.91260444931846041</v>
      </c>
      <c r="M729" s="262">
        <v>0.94436187516796155</v>
      </c>
      <c r="N729" s="262">
        <v>0.84320012340057182</v>
      </c>
      <c r="O729" s="262">
        <v>0.83421235518435577</v>
      </c>
      <c r="P729" s="262">
        <v>0.90439337327080116</v>
      </c>
      <c r="Q729" s="262">
        <v>0.89945377259832548</v>
      </c>
      <c r="R729" s="262">
        <v>0.74506549155652479</v>
      </c>
      <c r="S729" s="262">
        <v>0.8039828441334369</v>
      </c>
      <c r="T729" s="262">
        <v>0.7877923157533756</v>
      </c>
      <c r="U729" s="262">
        <v>0.86257486113177106</v>
      </c>
      <c r="V729" s="262">
        <v>1.008643264209246</v>
      </c>
      <c r="W729" s="262">
        <v>0.75284695089000131</v>
      </c>
      <c r="X729" s="262">
        <v>0.63863718958856464</v>
      </c>
      <c r="Y729" s="262">
        <v>0.64914157988593146</v>
      </c>
      <c r="Z729" s="262">
        <v>0.89013896330388009</v>
      </c>
      <c r="AA729" s="262">
        <v>0.86524307533007394</v>
      </c>
      <c r="AB729" s="262">
        <v>0.64085654114796209</v>
      </c>
      <c r="AC729" s="262">
        <v>0.69983412466988759</v>
      </c>
      <c r="AD729" s="262">
        <v>0.77971198572102629</v>
      </c>
      <c r="AE729" s="262">
        <v>0.71803375142130033</v>
      </c>
      <c r="AF729" s="262">
        <v>0.77696101290222763</v>
      </c>
      <c r="AG729" s="262">
        <v>0.72505876747685527</v>
      </c>
      <c r="AH729" s="262">
        <v>0.55778693822501857</v>
      </c>
      <c r="AI729" s="262">
        <v>0.83700018277763399</v>
      </c>
      <c r="AJ729" s="262">
        <v>0.82447277597608815</v>
      </c>
      <c r="AK729" s="262">
        <v>0.81668269662750326</v>
      </c>
      <c r="AL729" s="262">
        <v>0.72723334920958571</v>
      </c>
      <c r="AM729" s="262">
        <v>0.83534338667601793</v>
      </c>
      <c r="AN729" s="262">
        <v>0.82814697599611309</v>
      </c>
      <c r="AO729" s="262">
        <v>0.65762138447498819</v>
      </c>
      <c r="AP729" s="262">
        <v>0.71137020043280486</v>
      </c>
      <c r="AQ729" s="262">
        <v>0.76180371795416701</v>
      </c>
      <c r="AR729" s="262">
        <v>0.60285410659754912</v>
      </c>
      <c r="AS729" s="262">
        <v>0.52301178238668777</v>
      </c>
      <c r="AT729" s="262">
        <v>0.37235566868264314</v>
      </c>
      <c r="AU729" s="262">
        <v>0.80702619628038785</v>
      </c>
      <c r="AV729" s="262">
        <v>0.79565364623065438</v>
      </c>
      <c r="AW729" s="262">
        <v>0.43060651126430166</v>
      </c>
      <c r="AX729" s="262">
        <v>0.88913775490557301</v>
      </c>
      <c r="AY729" s="262">
        <v>0.66408100072992937</v>
      </c>
      <c r="AZ729" s="262">
        <v>0.70598154803106883</v>
      </c>
      <c r="BA729" s="262">
        <v>0.65828720428144805</v>
      </c>
      <c r="BB729" s="262">
        <v>1.0638356279689054</v>
      </c>
      <c r="BC729" s="262">
        <v>0.83522627291989138</v>
      </c>
      <c r="BD729" s="262">
        <v>0.69820307711389473</v>
      </c>
      <c r="BE729" s="262">
        <v>0.50859440425525104</v>
      </c>
      <c r="BF729" s="262">
        <v>0.70389403493826408</v>
      </c>
      <c r="BG729" s="262">
        <v>0.60384078175539624</v>
      </c>
      <c r="BH729" s="262">
        <v>0.63958095548997296</v>
      </c>
      <c r="BI729" s="262">
        <v>0.74499894422369051</v>
      </c>
      <c r="BJ729" s="262">
        <v>0.67476246869638223</v>
      </c>
      <c r="BK729" s="262">
        <v>0.66471723605182131</v>
      </c>
      <c r="BL729" s="262">
        <v>0.50327160957754513</v>
      </c>
      <c r="BM729" s="262">
        <v>0.84611602291550769</v>
      </c>
      <c r="BN729" s="262">
        <v>0.52307199016480865</v>
      </c>
      <c r="BO729" s="262">
        <v>0.75304154727983996</v>
      </c>
      <c r="BP729" s="262">
        <v>0.52503206560895188</v>
      </c>
    </row>
    <row r="730" spans="1:68" x14ac:dyDescent="0.25">
      <c r="C730" s="254" t="s">
        <v>1103</v>
      </c>
      <c r="D730" s="255">
        <f t="shared" si="61"/>
        <v>0.68708248136057903</v>
      </c>
      <c r="E730" s="260">
        <f t="shared" si="62"/>
        <v>13176.180745051824</v>
      </c>
      <c r="F730" s="255">
        <f t="shared" si="63"/>
        <v>0.6953324204630561</v>
      </c>
      <c r="G730" s="260">
        <f t="shared" si="64"/>
        <v>35987138.020791605</v>
      </c>
      <c r="H730" s="255">
        <f t="shared" si="65"/>
        <v>-7.0260284383387647E-2</v>
      </c>
      <c r="I730" s="260">
        <f t="shared" si="66"/>
        <v>98.813525896436261</v>
      </c>
      <c r="J730" s="262">
        <v>1.2775987980920405</v>
      </c>
      <c r="K730" s="262">
        <v>0.40645540262443675</v>
      </c>
      <c r="L730" s="262">
        <v>0.72170395065171833</v>
      </c>
      <c r="M730" s="262">
        <v>0.83091923424694281</v>
      </c>
      <c r="N730" s="262">
        <v>0.70429771902246585</v>
      </c>
      <c r="O730" s="262">
        <v>0.74702020707771144</v>
      </c>
      <c r="P730" s="262">
        <v>0.73340210155225516</v>
      </c>
      <c r="Q730" s="262">
        <v>0.76781502367277932</v>
      </c>
      <c r="R730" s="262">
        <v>0.64974910883846471</v>
      </c>
      <c r="S730" s="262">
        <v>0.74248056562698406</v>
      </c>
      <c r="T730" s="262">
        <v>0.70072629864203662</v>
      </c>
      <c r="U730" s="262">
        <v>0.79384272088068297</v>
      </c>
      <c r="V730" s="262">
        <v>1.0298113845645445</v>
      </c>
      <c r="W730" s="262">
        <v>0.70476265433242724</v>
      </c>
      <c r="X730" s="262">
        <v>0.54354719415076613</v>
      </c>
      <c r="Y730" s="262">
        <v>0.58536661910728072</v>
      </c>
      <c r="Z730" s="262">
        <v>0.90710595677287997</v>
      </c>
      <c r="AA730" s="262">
        <v>0.76095633884085057</v>
      </c>
      <c r="AB730" s="262">
        <v>0.6274749079566333</v>
      </c>
      <c r="AC730" s="262">
        <v>0.65230095746455363</v>
      </c>
      <c r="AD730" s="262">
        <v>0.70871299578849267</v>
      </c>
      <c r="AE730" s="262">
        <v>0.66157215717458651</v>
      </c>
      <c r="AF730" s="262">
        <v>0.71603313194541729</v>
      </c>
      <c r="AG730" s="262">
        <v>0.64192867150710986</v>
      </c>
      <c r="AH730" s="262">
        <v>0.4869531587687646</v>
      </c>
      <c r="AI730" s="262">
        <v>0.71880904814087898</v>
      </c>
      <c r="AJ730" s="262">
        <v>0.75696120041553761</v>
      </c>
      <c r="AK730" s="262">
        <v>0.71110729648659843</v>
      </c>
      <c r="AL730" s="262">
        <v>0.64753326617613771</v>
      </c>
      <c r="AM730" s="262">
        <v>0.81110426714181305</v>
      </c>
      <c r="AN730" s="262">
        <v>0.74338590360504753</v>
      </c>
      <c r="AO730" s="262">
        <v>0.59399686112751182</v>
      </c>
      <c r="AP730" s="262">
        <v>0.65143234707056175</v>
      </c>
      <c r="AQ730" s="262">
        <v>0.67339534495261477</v>
      </c>
      <c r="AR730" s="262">
        <v>0.49620161469825308</v>
      </c>
      <c r="AS730" s="262">
        <v>0.63086734439060999</v>
      </c>
      <c r="AT730" s="262">
        <v>0.37523663669569224</v>
      </c>
      <c r="AU730" s="262">
        <v>0.7530890847358136</v>
      </c>
      <c r="AV730" s="262">
        <v>0.72026023786144988</v>
      </c>
      <c r="AW730" s="262">
        <v>0.4717752551490505</v>
      </c>
      <c r="AX730" s="262">
        <v>0.79829273001106016</v>
      </c>
      <c r="AY730" s="262">
        <v>0.60806930743129317</v>
      </c>
      <c r="AZ730" s="262">
        <v>0.64973776530836214</v>
      </c>
      <c r="BA730" s="262">
        <v>0.62405247182575274</v>
      </c>
      <c r="BB730" s="262">
        <v>1.0609894354975944</v>
      </c>
      <c r="BC730" s="262">
        <v>0.9408680439130428</v>
      </c>
      <c r="BD730" s="262">
        <v>0.63306090510733071</v>
      </c>
      <c r="BE730" s="262">
        <v>0.51897396165506837</v>
      </c>
      <c r="BF730" s="262">
        <v>0.73596311343684806</v>
      </c>
      <c r="BG730" s="262">
        <v>0.61229337088899682</v>
      </c>
      <c r="BH730" s="262">
        <v>0.63076048128154605</v>
      </c>
      <c r="BI730" s="262">
        <v>0.72505478449824279</v>
      </c>
      <c r="BJ730" s="262">
        <v>0.65557042209394767</v>
      </c>
      <c r="BK730" s="262">
        <v>0.69477549612288692</v>
      </c>
      <c r="BL730" s="262">
        <v>0.60654405072330475</v>
      </c>
      <c r="BM730" s="262">
        <v>0.74823613141683232</v>
      </c>
      <c r="BN730" s="262">
        <v>0.56549408030985249</v>
      </c>
      <c r="BO730" s="262">
        <v>0.73274703847779854</v>
      </c>
      <c r="BP730" s="262">
        <v>0.64857689555527498</v>
      </c>
    </row>
    <row r="731" spans="1:68" x14ac:dyDescent="0.25">
      <c r="C731" s="254" t="s">
        <v>1104</v>
      </c>
      <c r="D731" s="255">
        <f t="shared" si="61"/>
        <v>0.5888989077660407</v>
      </c>
      <c r="E731" s="260">
        <f t="shared" si="62"/>
        <v>11293.314354229362</v>
      </c>
      <c r="F731" s="255">
        <f t="shared" si="63"/>
        <v>0.59662586082046198</v>
      </c>
      <c r="G731" s="260">
        <f t="shared" si="64"/>
        <v>30878550.414521255</v>
      </c>
      <c r="H731" s="255">
        <f t="shared" si="65"/>
        <v>-8.9865563941452703E-2</v>
      </c>
      <c r="I731" s="260">
        <f t="shared" si="66"/>
        <v>98.704891362939691</v>
      </c>
      <c r="J731" s="262">
        <v>1.0876295731485559</v>
      </c>
      <c r="K731" s="262">
        <v>0.57801047141288064</v>
      </c>
      <c r="L731" s="262">
        <v>0.61993308307765504</v>
      </c>
      <c r="M731" s="262">
        <v>0.7682870351393416</v>
      </c>
      <c r="N731" s="262">
        <v>0.64807442098771872</v>
      </c>
      <c r="O731" s="262">
        <v>0.68134951187406134</v>
      </c>
      <c r="P731" s="262">
        <v>0.63813528605076264</v>
      </c>
      <c r="Q731" s="262">
        <v>0.67394113550851542</v>
      </c>
      <c r="R731" s="262">
        <v>0.55931044970982269</v>
      </c>
      <c r="S731" s="262">
        <v>0.63253717651350549</v>
      </c>
      <c r="T731" s="262">
        <v>0.5926860251600472</v>
      </c>
      <c r="U731" s="262">
        <v>0.7358892714747397</v>
      </c>
      <c r="V731" s="262">
        <v>0.9055431402995674</v>
      </c>
      <c r="W731" s="262">
        <v>0.56786532846838911</v>
      </c>
      <c r="X731" s="262">
        <v>0.48906804751364347</v>
      </c>
      <c r="Y731" s="262">
        <v>0.47291943375524037</v>
      </c>
      <c r="Z731" s="262">
        <v>0.69084638985643754</v>
      </c>
      <c r="AA731" s="262">
        <v>0.66718288314722785</v>
      </c>
      <c r="AB731" s="262">
        <v>0.52418845978341833</v>
      </c>
      <c r="AC731" s="262">
        <v>0.56710262068367223</v>
      </c>
      <c r="AD731" s="262">
        <v>0.61417605611106052</v>
      </c>
      <c r="AE731" s="262">
        <v>0.60765109272387352</v>
      </c>
      <c r="AF731" s="262">
        <v>0.6331777111400082</v>
      </c>
      <c r="AG731" s="262">
        <v>0.57195645057094879</v>
      </c>
      <c r="AH731" s="262">
        <v>0.44148897144518212</v>
      </c>
      <c r="AI731" s="262">
        <v>0.61830638792503301</v>
      </c>
      <c r="AJ731" s="262">
        <v>0.63569748410773463</v>
      </c>
      <c r="AK731" s="262">
        <v>0.63620099002307362</v>
      </c>
      <c r="AL731" s="262">
        <v>0.54708903552169974</v>
      </c>
      <c r="AM731" s="262">
        <v>0.72183263451388979</v>
      </c>
      <c r="AN731" s="262">
        <v>0.63200695647540417</v>
      </c>
      <c r="AO731" s="262">
        <v>0.49347164902770002</v>
      </c>
      <c r="AP731" s="262">
        <v>0.55231935597823556</v>
      </c>
      <c r="AQ731" s="262">
        <v>0.53458306435006031</v>
      </c>
      <c r="AR731" s="262">
        <v>0.45616613857696708</v>
      </c>
      <c r="AS731" s="262">
        <v>0.46242954563216832</v>
      </c>
      <c r="AT731" s="262">
        <v>0.31853027583867233</v>
      </c>
      <c r="AU731" s="262">
        <v>0.63606145434124095</v>
      </c>
      <c r="AV731" s="262">
        <v>0.58658247834807398</v>
      </c>
      <c r="AW731" s="262">
        <v>0.41357310510207845</v>
      </c>
      <c r="AX731" s="262">
        <v>0.68014246101183817</v>
      </c>
      <c r="AY731" s="262">
        <v>0.51795624372437821</v>
      </c>
      <c r="AZ731" s="262">
        <v>0.5400963648931939</v>
      </c>
      <c r="BA731" s="262">
        <v>0.52050997782391473</v>
      </c>
      <c r="BB731" s="262">
        <v>0.90031203386090475</v>
      </c>
      <c r="BC731" s="262">
        <v>0.77292828018777204</v>
      </c>
      <c r="BD731" s="262">
        <v>0.54084160127301728</v>
      </c>
      <c r="BE731" s="262">
        <v>0.43308627633955449</v>
      </c>
      <c r="BF731" s="262">
        <v>0.57887682165765575</v>
      </c>
      <c r="BG731" s="262">
        <v>0.53825105766684378</v>
      </c>
      <c r="BH731" s="262">
        <v>0.50124537356040288</v>
      </c>
      <c r="BI731" s="262">
        <v>0.57629163044668719</v>
      </c>
      <c r="BJ731" s="262">
        <v>0.58568234742647418</v>
      </c>
      <c r="BK731" s="262">
        <v>0.63810196315210566</v>
      </c>
      <c r="BL731" s="262">
        <v>0.51393743432820183</v>
      </c>
      <c r="BM731" s="262">
        <v>0.6386934944587972</v>
      </c>
      <c r="BN731" s="262">
        <v>0.45433462486103476</v>
      </c>
      <c r="BO731" s="262">
        <v>0.61695015900214079</v>
      </c>
      <c r="BP731" s="262">
        <v>0.53400756816187667</v>
      </c>
    </row>
    <row r="732" spans="1:68" x14ac:dyDescent="0.25">
      <c r="B732" s="254" t="s">
        <v>1105</v>
      </c>
      <c r="C732" s="254" t="s">
        <v>1106</v>
      </c>
      <c r="D732" s="255">
        <f t="shared" si="61"/>
        <v>0.19941343327341735</v>
      </c>
      <c r="E732" s="260">
        <f t="shared" si="62"/>
        <v>3824.1514098843245</v>
      </c>
      <c r="F732" s="255">
        <f t="shared" si="63"/>
        <v>0.19930115905470205</v>
      </c>
      <c r="G732" s="260">
        <f t="shared" si="64"/>
        <v>10314891.277223822</v>
      </c>
      <c r="H732" s="255">
        <f t="shared" si="65"/>
        <v>-0.13935347692491382</v>
      </c>
      <c r="I732" s="260">
        <f t="shared" si="66"/>
        <v>100.056333951718</v>
      </c>
      <c r="J732" s="262">
        <v>0.48788434970544242</v>
      </c>
      <c r="K732" s="262">
        <v>0.4481499908221841</v>
      </c>
      <c r="L732" s="262">
        <v>0.14750278635006941</v>
      </c>
      <c r="M732" s="262">
        <v>0.23926630525141737</v>
      </c>
      <c r="N732" s="262">
        <v>0.17438788131527144</v>
      </c>
      <c r="O732" s="262">
        <v>0.20227125167598126</v>
      </c>
      <c r="P732" s="262">
        <v>0.20362041701405675</v>
      </c>
      <c r="Q732" s="262">
        <v>0.1576468543008305</v>
      </c>
      <c r="R732" s="262">
        <v>0.15525439131320315</v>
      </c>
      <c r="S732" s="262">
        <v>0.16157925815343072</v>
      </c>
      <c r="T732" s="262">
        <v>0.19172863283932964</v>
      </c>
      <c r="U732" s="262">
        <v>0.22415996008653497</v>
      </c>
      <c r="V732" s="262">
        <v>0.32344827389924058</v>
      </c>
      <c r="W732" s="262">
        <v>0.10702934453056895</v>
      </c>
      <c r="X732" s="262">
        <v>0.16343559904772767</v>
      </c>
      <c r="Y732" s="262">
        <v>0.1536130141620459</v>
      </c>
      <c r="Z732" s="262">
        <v>0.20917398836332107</v>
      </c>
      <c r="AA732" s="262">
        <v>0.21680538113222395</v>
      </c>
      <c r="AB732" s="262">
        <v>0.17140861801937637</v>
      </c>
      <c r="AC732" s="262">
        <v>0.20321988503634264</v>
      </c>
      <c r="AD732" s="262">
        <v>0.17602767267458574</v>
      </c>
      <c r="AE732" s="262">
        <v>0.17542033270699331</v>
      </c>
      <c r="AF732" s="262">
        <v>0.1986180650510648</v>
      </c>
      <c r="AG732" s="262">
        <v>0.19132831589527738</v>
      </c>
      <c r="AH732" s="262">
        <v>0.17662051382130503</v>
      </c>
      <c r="AI732" s="262">
        <v>0.20174876896317182</v>
      </c>
      <c r="AJ732" s="262">
        <v>0.2172837941853317</v>
      </c>
      <c r="AK732" s="262">
        <v>0.22056921234542118</v>
      </c>
      <c r="AL732" s="262">
        <v>0.19796218945895755</v>
      </c>
      <c r="AM732" s="262">
        <v>0.2351578851327211</v>
      </c>
      <c r="AN732" s="262">
        <v>0.17682579045958488</v>
      </c>
      <c r="AO732" s="262">
        <v>0.12559389393865988</v>
      </c>
      <c r="AP732" s="262">
        <v>0.18783872926516407</v>
      </c>
      <c r="AQ732" s="262">
        <v>0.18525610757951347</v>
      </c>
      <c r="AR732" s="262">
        <v>0.13764965175270027</v>
      </c>
      <c r="AS732" s="262">
        <v>0.21385396855732178</v>
      </c>
      <c r="AT732" s="262">
        <v>8.6216892846742901E-2</v>
      </c>
      <c r="AU732" s="262">
        <v>0.22420186698110045</v>
      </c>
      <c r="AV732" s="262">
        <v>0.21086592401455623</v>
      </c>
      <c r="AW732" s="262">
        <v>0.20434800908599612</v>
      </c>
      <c r="AX732" s="262">
        <v>0.21457104755227605</v>
      </c>
      <c r="AY732" s="262">
        <v>0.19311316979850623</v>
      </c>
      <c r="AZ732" s="262">
        <v>0.19057118743913787</v>
      </c>
      <c r="BA732" s="262">
        <v>0.18948263289176498</v>
      </c>
      <c r="BB732" s="262">
        <v>0.40394084949646752</v>
      </c>
      <c r="BC732" s="262">
        <v>0.27271956897013949</v>
      </c>
      <c r="BD732" s="262">
        <v>0.1872601526897606</v>
      </c>
      <c r="BE732" s="262">
        <v>0.16965669745414394</v>
      </c>
      <c r="BF732" s="262">
        <v>0.253251390439728</v>
      </c>
      <c r="BG732" s="262">
        <v>0.15500064807639063</v>
      </c>
      <c r="BH732" s="262">
        <v>0.1856755664367972</v>
      </c>
      <c r="BI732" s="262">
        <v>0.22279702719451147</v>
      </c>
      <c r="BJ732" s="262">
        <v>0.24370181108860767</v>
      </c>
      <c r="BK732" s="262">
        <v>0.15811998407365957</v>
      </c>
      <c r="BL732" s="262">
        <v>0.27475698617650046</v>
      </c>
      <c r="BM732" s="262">
        <v>0.23266971673729622</v>
      </c>
      <c r="BN732" s="262">
        <v>0.15702940222039427</v>
      </c>
      <c r="BO732" s="262">
        <v>0.25441820402264576</v>
      </c>
      <c r="BP732" s="262">
        <v>0.19799180788872309</v>
      </c>
    </row>
    <row r="733" spans="1:68" x14ac:dyDescent="0.25">
      <c r="A733" s="261" t="s">
        <v>1107</v>
      </c>
      <c r="B733" s="261" t="s">
        <v>1108</v>
      </c>
      <c r="C733" s="261" t="s">
        <v>1109</v>
      </c>
      <c r="D733" s="255">
        <f t="shared" si="61"/>
        <v>0.34582366324242586</v>
      </c>
      <c r="E733" s="260">
        <f t="shared" si="62"/>
        <v>6631.8603900000007</v>
      </c>
      <c r="F733" s="255">
        <f t="shared" si="63"/>
        <v>0.3345165274667522</v>
      </c>
      <c r="G733" s="260">
        <f t="shared" si="64"/>
        <v>17313003.234000001</v>
      </c>
      <c r="H733" s="255">
        <f t="shared" si="65"/>
        <v>0.21973045618999912</v>
      </c>
      <c r="I733" s="260">
        <f t="shared" si="66"/>
        <v>103.3801426378843</v>
      </c>
      <c r="J733" s="262">
        <v>0.98988000000000009</v>
      </c>
      <c r="K733" s="262">
        <v>9.4920000000000018E-2</v>
      </c>
      <c r="L733" s="262">
        <v>0.24747000000000002</v>
      </c>
      <c r="M733" s="262">
        <v>0.38984999999999997</v>
      </c>
      <c r="N733" s="262">
        <v>0.34578000000000003</v>
      </c>
      <c r="O733" s="262">
        <v>0.41358</v>
      </c>
      <c r="P733" s="262">
        <v>0.23052000000000003</v>
      </c>
      <c r="Q733" s="262">
        <v>0.37290000000000006</v>
      </c>
      <c r="R733" s="262">
        <v>0.34239000000000003</v>
      </c>
      <c r="S733" s="262">
        <v>0.31188000000000005</v>
      </c>
      <c r="T733" s="262">
        <v>0.37290000000000006</v>
      </c>
      <c r="U733" s="262">
        <v>0.37968000000000007</v>
      </c>
      <c r="V733" s="262">
        <v>0.25086000000000003</v>
      </c>
      <c r="W733" s="262">
        <v>0.21357000000000001</v>
      </c>
      <c r="X733" s="262">
        <v>0.11526000000000002</v>
      </c>
      <c r="Y733" s="262">
        <v>0.14916000000000001</v>
      </c>
      <c r="Z733" s="262">
        <v>0.19661999999999999</v>
      </c>
      <c r="AA733" s="262">
        <v>0.36612000000000006</v>
      </c>
      <c r="AB733" s="262">
        <v>0.26442000000000004</v>
      </c>
      <c r="AC733" s="262">
        <v>0.16611000000000001</v>
      </c>
      <c r="AD733" s="262">
        <v>0.33561000000000002</v>
      </c>
      <c r="AE733" s="262">
        <v>0.41697000000000001</v>
      </c>
      <c r="AF733" s="262">
        <v>0.37968000000000007</v>
      </c>
      <c r="AG733" s="262">
        <v>0.42036000000000001</v>
      </c>
      <c r="AH733" s="262">
        <v>0.26103000000000004</v>
      </c>
      <c r="AI733" s="262">
        <v>0.31188000000000005</v>
      </c>
      <c r="AJ733" s="262">
        <v>0.40340999999999999</v>
      </c>
      <c r="AK733" s="262">
        <v>0.34239000000000003</v>
      </c>
      <c r="AL733" s="262">
        <v>0.45426000000000005</v>
      </c>
      <c r="AM733" s="262">
        <v>0.42036000000000001</v>
      </c>
      <c r="AN733" s="262">
        <v>0.30849000000000004</v>
      </c>
      <c r="AO733" s="262">
        <v>0.31866</v>
      </c>
      <c r="AP733" s="262">
        <v>0.35934000000000005</v>
      </c>
      <c r="AQ733" s="262">
        <v>2.7120000000000002E-2</v>
      </c>
      <c r="AR733" s="262">
        <v>0.23730000000000001</v>
      </c>
      <c r="AS733" s="262">
        <v>0.26442000000000004</v>
      </c>
      <c r="AT733" s="262">
        <v>0.40001999999999999</v>
      </c>
      <c r="AU733" s="262">
        <v>0.40001999999999999</v>
      </c>
      <c r="AV733" s="262">
        <v>0.36273000000000005</v>
      </c>
      <c r="AW733" s="262">
        <v>0.17289000000000002</v>
      </c>
      <c r="AX733" s="262">
        <v>0.30849000000000004</v>
      </c>
      <c r="AY733" s="262">
        <v>0.35256000000000004</v>
      </c>
      <c r="AZ733" s="262">
        <v>0.38645999999999997</v>
      </c>
      <c r="BA733" s="262">
        <v>0.35934000000000005</v>
      </c>
      <c r="BB733" s="262">
        <v>0.42036000000000001</v>
      </c>
      <c r="BC733" s="262">
        <v>0.34578000000000003</v>
      </c>
      <c r="BD733" s="262">
        <v>0.38645999999999997</v>
      </c>
      <c r="BE733" s="262">
        <v>0.39323999999999998</v>
      </c>
      <c r="BF733" s="262">
        <v>0.33561000000000002</v>
      </c>
      <c r="BG733" s="262">
        <v>0.29832000000000003</v>
      </c>
      <c r="BH733" s="262">
        <v>0.31527000000000005</v>
      </c>
      <c r="BI733" s="262">
        <v>0.27798</v>
      </c>
      <c r="BJ733" s="262">
        <v>0.29832000000000003</v>
      </c>
      <c r="BK733" s="262">
        <v>0.13560000000000003</v>
      </c>
      <c r="BL733" s="262">
        <v>0.27798</v>
      </c>
      <c r="BM733" s="262">
        <v>0.32544000000000001</v>
      </c>
      <c r="BN733" s="262">
        <v>0.32883000000000001</v>
      </c>
      <c r="BO733" s="262">
        <v>0.35595000000000004</v>
      </c>
      <c r="BP733" s="262">
        <v>0.31527000000000005</v>
      </c>
    </row>
    <row r="734" spans="1:68" x14ac:dyDescent="0.25">
      <c r="A734" s="261"/>
      <c r="B734" s="261"/>
      <c r="C734" s="261" t="s">
        <v>1110</v>
      </c>
      <c r="D734" s="255">
        <f t="shared" si="61"/>
        <v>0.3433816243416592</v>
      </c>
      <c r="E734" s="260">
        <f t="shared" si="62"/>
        <v>6585.0294099999983</v>
      </c>
      <c r="F734" s="255">
        <f t="shared" si="63"/>
        <v>0.35059465390674965</v>
      </c>
      <c r="G734" s="260">
        <f t="shared" si="64"/>
        <v>18145131.49134</v>
      </c>
      <c r="H734" s="255">
        <f t="shared" si="65"/>
        <v>-0.27154328885106166</v>
      </c>
      <c r="I734" s="260">
        <f t="shared" si="66"/>
        <v>97.942629904730666</v>
      </c>
      <c r="J734" s="262">
        <v>0.98895</v>
      </c>
      <c r="K734" s="262">
        <v>0.47192000000000001</v>
      </c>
      <c r="L734" s="262">
        <v>0.39904999999999996</v>
      </c>
      <c r="M734" s="262">
        <v>0.32964999999999994</v>
      </c>
      <c r="N734" s="262">
        <v>0.34005999999999997</v>
      </c>
      <c r="O734" s="262">
        <v>0.35393999999999998</v>
      </c>
      <c r="P734" s="262">
        <v>0.40598999999999996</v>
      </c>
      <c r="Q734" s="262">
        <v>0.37475999999999998</v>
      </c>
      <c r="R734" s="262">
        <v>0.38863999999999999</v>
      </c>
      <c r="S734" s="262">
        <v>0.35741000000000001</v>
      </c>
      <c r="T734" s="262">
        <v>0.36781999999999998</v>
      </c>
      <c r="U734" s="262">
        <v>0.33311999999999997</v>
      </c>
      <c r="V734" s="262">
        <v>0.33658999999999994</v>
      </c>
      <c r="W734" s="262">
        <v>0.41639999999999994</v>
      </c>
      <c r="X734" s="262">
        <v>0.35047</v>
      </c>
      <c r="Y734" s="262">
        <v>0.41986999999999997</v>
      </c>
      <c r="Z734" s="262">
        <v>0.53784999999999994</v>
      </c>
      <c r="AA734" s="262">
        <v>0.38517000000000001</v>
      </c>
      <c r="AB734" s="262">
        <v>0.38863999999999999</v>
      </c>
      <c r="AC734" s="262">
        <v>0.45804</v>
      </c>
      <c r="AD734" s="262">
        <v>0.33658999999999994</v>
      </c>
      <c r="AE734" s="262">
        <v>0.38517000000000001</v>
      </c>
      <c r="AF734" s="262">
        <v>0.33658999999999994</v>
      </c>
      <c r="AG734" s="262">
        <v>0.35047</v>
      </c>
      <c r="AH734" s="262">
        <v>0.27412999999999998</v>
      </c>
      <c r="AI734" s="262">
        <v>0.37823000000000001</v>
      </c>
      <c r="AJ734" s="262">
        <v>0.31577</v>
      </c>
      <c r="AK734" s="262">
        <v>0.31229999999999997</v>
      </c>
      <c r="AL734" s="262">
        <v>0.29494999999999999</v>
      </c>
      <c r="AM734" s="262">
        <v>0.31577</v>
      </c>
      <c r="AN734" s="262">
        <v>0.27412999999999998</v>
      </c>
      <c r="AO734" s="262">
        <v>0.35741000000000001</v>
      </c>
      <c r="AP734" s="262">
        <v>0.38517000000000001</v>
      </c>
      <c r="AQ734" s="262">
        <v>0.55172999999999994</v>
      </c>
      <c r="AR734" s="262">
        <v>0.41292999999999996</v>
      </c>
      <c r="AS734" s="262">
        <v>0.34699999999999998</v>
      </c>
      <c r="AT734" s="262">
        <v>0.34005999999999997</v>
      </c>
      <c r="AU734" s="262">
        <v>0.36435000000000001</v>
      </c>
      <c r="AV734" s="262">
        <v>0.39904999999999996</v>
      </c>
      <c r="AW734" s="262">
        <v>0.32271</v>
      </c>
      <c r="AX734" s="262">
        <v>0.33311999999999997</v>
      </c>
      <c r="AY734" s="262">
        <v>0.31229999999999997</v>
      </c>
      <c r="AZ734" s="262">
        <v>0.31229999999999997</v>
      </c>
      <c r="BA734" s="262">
        <v>0.30882999999999999</v>
      </c>
      <c r="BB734" s="262">
        <v>0.22555</v>
      </c>
      <c r="BC734" s="262">
        <v>0.31229999999999997</v>
      </c>
      <c r="BD734" s="262">
        <v>0.32271</v>
      </c>
      <c r="BE734" s="262">
        <v>0.32617999999999997</v>
      </c>
      <c r="BF734" s="262">
        <v>0.31577</v>
      </c>
      <c r="BG734" s="262">
        <v>0.35047</v>
      </c>
      <c r="BH734" s="262">
        <v>0.32271</v>
      </c>
      <c r="BI734" s="262">
        <v>0.32271</v>
      </c>
      <c r="BJ734" s="262">
        <v>0.39904999999999996</v>
      </c>
      <c r="BK734" s="262">
        <v>0.29841999999999996</v>
      </c>
      <c r="BL734" s="262">
        <v>0.34352999999999995</v>
      </c>
      <c r="BM734" s="262">
        <v>0.30535999999999996</v>
      </c>
      <c r="BN734" s="262">
        <v>0.37129000000000001</v>
      </c>
      <c r="BO734" s="262">
        <v>0.29147999999999996</v>
      </c>
      <c r="BP734" s="262">
        <v>0.37129000000000001</v>
      </c>
    </row>
    <row r="735" spans="1:68" x14ac:dyDescent="0.25">
      <c r="A735" s="261"/>
      <c r="B735" s="261"/>
      <c r="C735" s="261" t="s">
        <v>1111</v>
      </c>
      <c r="D735" s="255">
        <f t="shared" si="61"/>
        <v>0.2857696579235543</v>
      </c>
      <c r="E735" s="260">
        <f t="shared" si="62"/>
        <v>5480.2047300000004</v>
      </c>
      <c r="F735" s="255">
        <f t="shared" si="63"/>
        <v>0.28537012494102049</v>
      </c>
      <c r="G735" s="260">
        <f t="shared" si="64"/>
        <v>14769416.427359996</v>
      </c>
      <c r="H735" s="255">
        <f t="shared" si="65"/>
        <v>1.0881973625423938E-2</v>
      </c>
      <c r="I735" s="260">
        <f t="shared" si="66"/>
        <v>100.14000518891611</v>
      </c>
      <c r="J735" s="262">
        <v>0.98727999999999994</v>
      </c>
      <c r="K735" s="262">
        <v>0.16072</v>
      </c>
      <c r="L735" s="262">
        <v>0.27551999999999999</v>
      </c>
      <c r="M735" s="262">
        <v>0.29274</v>
      </c>
      <c r="N735" s="262">
        <v>0.27264999999999995</v>
      </c>
      <c r="O735" s="262">
        <v>0.30996000000000001</v>
      </c>
      <c r="P735" s="262">
        <v>0.20950999999999997</v>
      </c>
      <c r="Q735" s="262">
        <v>0.26977999999999996</v>
      </c>
      <c r="R735" s="262">
        <v>0.30135000000000001</v>
      </c>
      <c r="S735" s="262">
        <v>0.32430999999999993</v>
      </c>
      <c r="T735" s="262">
        <v>0.28986999999999996</v>
      </c>
      <c r="U735" s="262">
        <v>0.35874999999999996</v>
      </c>
      <c r="V735" s="262">
        <v>0.24107999999999996</v>
      </c>
      <c r="W735" s="262">
        <v>0.15211</v>
      </c>
      <c r="X735" s="262">
        <v>0.11193</v>
      </c>
      <c r="Y735" s="262">
        <v>0.22098999999999999</v>
      </c>
      <c r="Z735" s="262">
        <v>0.14637</v>
      </c>
      <c r="AA735" s="262">
        <v>0.30135000000000001</v>
      </c>
      <c r="AB735" s="262">
        <v>0.23820999999999998</v>
      </c>
      <c r="AC735" s="262">
        <v>0.25256000000000001</v>
      </c>
      <c r="AD735" s="262">
        <v>0.30996000000000001</v>
      </c>
      <c r="AE735" s="262">
        <v>0.37884000000000001</v>
      </c>
      <c r="AF735" s="262">
        <v>0.32430999999999993</v>
      </c>
      <c r="AG735" s="262">
        <v>0.32144</v>
      </c>
      <c r="AH735" s="262">
        <v>0.23247000000000001</v>
      </c>
      <c r="AI735" s="262">
        <v>0.26117000000000001</v>
      </c>
      <c r="AJ735" s="262">
        <v>0.32430999999999993</v>
      </c>
      <c r="AK735" s="262">
        <v>0.25256000000000001</v>
      </c>
      <c r="AL735" s="262">
        <v>0.32717999999999997</v>
      </c>
      <c r="AM735" s="262">
        <v>0.35300999999999999</v>
      </c>
      <c r="AN735" s="262">
        <v>0.31857000000000002</v>
      </c>
      <c r="AO735" s="262">
        <v>0.26404</v>
      </c>
      <c r="AP735" s="262">
        <v>0.30421999999999999</v>
      </c>
      <c r="AQ735" s="262">
        <v>0.21237999999999999</v>
      </c>
      <c r="AR735" s="262">
        <v>0.16645999999999997</v>
      </c>
      <c r="AS735" s="262">
        <v>0.24107999999999996</v>
      </c>
      <c r="AT735" s="262">
        <v>0.35874999999999996</v>
      </c>
      <c r="AU735" s="262">
        <v>0.28986999999999996</v>
      </c>
      <c r="AV735" s="262">
        <v>0.29560999999999998</v>
      </c>
      <c r="AW735" s="262">
        <v>0.14637</v>
      </c>
      <c r="AX735" s="262">
        <v>0.26690999999999998</v>
      </c>
      <c r="AY735" s="262">
        <v>0.26117000000000001</v>
      </c>
      <c r="AZ735" s="262">
        <v>0.32430999999999993</v>
      </c>
      <c r="BA735" s="262">
        <v>0.29560999999999998</v>
      </c>
      <c r="BB735" s="262">
        <v>0.29274</v>
      </c>
      <c r="BC735" s="262">
        <v>0.34726999999999997</v>
      </c>
      <c r="BD735" s="262">
        <v>0.32717999999999997</v>
      </c>
      <c r="BE735" s="262">
        <v>0.38170999999999999</v>
      </c>
      <c r="BF735" s="262">
        <v>0.25256000000000001</v>
      </c>
      <c r="BG735" s="262">
        <v>0.26690999999999998</v>
      </c>
      <c r="BH735" s="262">
        <v>0.29847999999999997</v>
      </c>
      <c r="BI735" s="262">
        <v>0.27838999999999997</v>
      </c>
      <c r="BJ735" s="262">
        <v>0.25542999999999999</v>
      </c>
      <c r="BK735" s="262">
        <v>0.18654999999999999</v>
      </c>
      <c r="BL735" s="262">
        <v>0.21237999999999999</v>
      </c>
      <c r="BM735" s="262">
        <v>0.26977999999999996</v>
      </c>
      <c r="BN735" s="262">
        <v>0.27264999999999995</v>
      </c>
      <c r="BO735" s="262">
        <v>0.32717999999999997</v>
      </c>
      <c r="BP735" s="262">
        <v>0.28412999999999999</v>
      </c>
    </row>
    <row r="736" spans="1:68" x14ac:dyDescent="0.25">
      <c r="A736" s="261"/>
      <c r="B736" s="261"/>
      <c r="C736" s="261" t="s">
        <v>1112</v>
      </c>
      <c r="D736" s="255">
        <f t="shared" si="61"/>
        <v>0.57671231892371078</v>
      </c>
      <c r="E736" s="260">
        <f t="shared" si="62"/>
        <v>11059.612140000001</v>
      </c>
      <c r="F736" s="255">
        <f t="shared" si="63"/>
        <v>0.58119710790624335</v>
      </c>
      <c r="G736" s="260">
        <f t="shared" si="64"/>
        <v>30080030.678819995</v>
      </c>
      <c r="H736" s="255">
        <f t="shared" si="65"/>
        <v>7.5119837770770873E-2</v>
      </c>
      <c r="I736" s="260">
        <f t="shared" si="66"/>
        <v>99.22835318319305</v>
      </c>
      <c r="J736" s="262">
        <v>0.9835799999999999</v>
      </c>
      <c r="K736" s="262">
        <v>0.50634000000000001</v>
      </c>
      <c r="L736" s="262">
        <v>0.62856000000000001</v>
      </c>
      <c r="M736" s="262">
        <v>0.62856000000000001</v>
      </c>
      <c r="N736" s="262">
        <v>0.63438000000000005</v>
      </c>
      <c r="O736" s="262">
        <v>0.67511999999999994</v>
      </c>
      <c r="P736" s="262">
        <v>0.59945999999999999</v>
      </c>
      <c r="Q736" s="262">
        <v>0.6692999999999999</v>
      </c>
      <c r="R736" s="262">
        <v>0.62273999999999996</v>
      </c>
      <c r="S736" s="262">
        <v>0.61109999999999998</v>
      </c>
      <c r="T736" s="262">
        <v>0.64019999999999999</v>
      </c>
      <c r="U736" s="262">
        <v>0.65765999999999991</v>
      </c>
      <c r="V736" s="262">
        <v>0.59945999999999999</v>
      </c>
      <c r="W736" s="262">
        <v>0.57617999999999991</v>
      </c>
      <c r="X736" s="262">
        <v>0.44813999999999998</v>
      </c>
      <c r="Y736" s="262">
        <v>0.5470799999999999</v>
      </c>
      <c r="Z736" s="262">
        <v>0.44231999999999999</v>
      </c>
      <c r="AA736" s="262">
        <v>0.63438000000000005</v>
      </c>
      <c r="AB736" s="262">
        <v>0.55289999999999995</v>
      </c>
      <c r="AC736" s="262">
        <v>0.43067999999999995</v>
      </c>
      <c r="AD736" s="262">
        <v>0.64602000000000004</v>
      </c>
      <c r="AE736" s="262">
        <v>0.65765999999999991</v>
      </c>
      <c r="AF736" s="262">
        <v>0.62273999999999996</v>
      </c>
      <c r="AG736" s="262">
        <v>0.62856000000000001</v>
      </c>
      <c r="AH736" s="262">
        <v>0.51215999999999995</v>
      </c>
      <c r="AI736" s="262">
        <v>0.59945999999999999</v>
      </c>
      <c r="AJ736" s="262">
        <v>0.62273999999999996</v>
      </c>
      <c r="AK736" s="262">
        <v>0.58199999999999996</v>
      </c>
      <c r="AL736" s="262">
        <v>0.62856000000000001</v>
      </c>
      <c r="AM736" s="262">
        <v>0.65183999999999997</v>
      </c>
      <c r="AN736" s="262">
        <v>0.58782000000000001</v>
      </c>
      <c r="AO736" s="262">
        <v>0.57617999999999991</v>
      </c>
      <c r="AP736" s="262">
        <v>0.64602000000000004</v>
      </c>
      <c r="AQ736" s="262">
        <v>0.48305999999999993</v>
      </c>
      <c r="AR736" s="262">
        <v>0.35501999999999995</v>
      </c>
      <c r="AS736" s="262">
        <v>0.52379999999999993</v>
      </c>
      <c r="AT736" s="262">
        <v>0.61109999999999998</v>
      </c>
      <c r="AU736" s="262">
        <v>0.58199999999999996</v>
      </c>
      <c r="AV736" s="262">
        <v>0.58199999999999996</v>
      </c>
      <c r="AW736" s="262">
        <v>0.36665999999999999</v>
      </c>
      <c r="AX736" s="262">
        <v>0.60527999999999993</v>
      </c>
      <c r="AY736" s="262">
        <v>0.54125999999999996</v>
      </c>
      <c r="AZ736" s="262">
        <v>0.59363999999999995</v>
      </c>
      <c r="BA736" s="262">
        <v>0.58782000000000001</v>
      </c>
      <c r="BB736" s="262">
        <v>0.58782000000000001</v>
      </c>
      <c r="BC736" s="262">
        <v>0.58782000000000001</v>
      </c>
      <c r="BD736" s="262">
        <v>0.57617999999999991</v>
      </c>
      <c r="BE736" s="262">
        <v>0.58199999999999996</v>
      </c>
      <c r="BF736" s="262">
        <v>0.60527999999999993</v>
      </c>
      <c r="BG736" s="262">
        <v>0.5470799999999999</v>
      </c>
      <c r="BH736" s="262">
        <v>0.55289999999999995</v>
      </c>
      <c r="BI736" s="262">
        <v>0.51215999999999995</v>
      </c>
      <c r="BJ736" s="262">
        <v>0.4365</v>
      </c>
      <c r="BK736" s="262">
        <v>0.37247999999999998</v>
      </c>
      <c r="BL736" s="262">
        <v>0.42485999999999996</v>
      </c>
      <c r="BM736" s="262">
        <v>0.48305999999999993</v>
      </c>
      <c r="BN736" s="262">
        <v>0.4365</v>
      </c>
      <c r="BO736" s="262">
        <v>0.53544000000000003</v>
      </c>
      <c r="BP736" s="262">
        <v>0.5470799999999999</v>
      </c>
    </row>
    <row r="737" spans="1:68" x14ac:dyDescent="0.25">
      <c r="A737" s="261"/>
      <c r="B737" s="261"/>
      <c r="C737" s="261" t="s">
        <v>1113</v>
      </c>
      <c r="D737" s="255">
        <f t="shared" si="61"/>
        <v>0.71873592324138269</v>
      </c>
      <c r="E737" s="260">
        <f t="shared" si="62"/>
        <v>13783.198799999996</v>
      </c>
      <c r="F737" s="255">
        <f t="shared" si="63"/>
        <v>0.71333106637581067</v>
      </c>
      <c r="G737" s="260">
        <f t="shared" si="64"/>
        <v>36918663.339599997</v>
      </c>
      <c r="H737" s="255">
        <f t="shared" si="65"/>
        <v>0.32604891989731832</v>
      </c>
      <c r="I737" s="260">
        <f t="shared" si="66"/>
        <v>100.75769262273018</v>
      </c>
      <c r="J737" s="262">
        <v>1.4279999999999999E-2</v>
      </c>
      <c r="K737" s="262">
        <v>0.44982</v>
      </c>
      <c r="L737" s="262">
        <v>0.69257999999999997</v>
      </c>
      <c r="M737" s="262">
        <v>0.72114</v>
      </c>
      <c r="N737" s="262">
        <v>0.69972000000000001</v>
      </c>
      <c r="O737" s="262">
        <v>0.74256</v>
      </c>
      <c r="P737" s="262">
        <v>0.68543999999999994</v>
      </c>
      <c r="Q737" s="262">
        <v>0.68543999999999994</v>
      </c>
      <c r="R737" s="262">
        <v>0.72827999999999993</v>
      </c>
      <c r="S737" s="262">
        <v>0.69257999999999997</v>
      </c>
      <c r="T737" s="262">
        <v>0.71399999999999997</v>
      </c>
      <c r="U737" s="262">
        <v>0.70685999999999993</v>
      </c>
      <c r="V737" s="262">
        <v>0.70685999999999993</v>
      </c>
      <c r="W737" s="262">
        <v>0.6069</v>
      </c>
      <c r="X737" s="262">
        <v>0.57120000000000004</v>
      </c>
      <c r="Y737" s="262">
        <v>0.48552000000000001</v>
      </c>
      <c r="Z737" s="262">
        <v>0.59975999999999996</v>
      </c>
      <c r="AA737" s="262">
        <v>0.72827999999999993</v>
      </c>
      <c r="AB737" s="262">
        <v>0.71399999999999997</v>
      </c>
      <c r="AC737" s="262">
        <v>0.71399999999999997</v>
      </c>
      <c r="AD737" s="262">
        <v>0.74970000000000003</v>
      </c>
      <c r="AE737" s="262">
        <v>0.72114</v>
      </c>
      <c r="AF737" s="262">
        <v>0.73541999999999996</v>
      </c>
      <c r="AG737" s="262">
        <v>0.68543999999999994</v>
      </c>
      <c r="AH737" s="262">
        <v>0.64259999999999995</v>
      </c>
      <c r="AI737" s="262">
        <v>0.71399999999999997</v>
      </c>
      <c r="AJ737" s="262">
        <v>0.70685999999999993</v>
      </c>
      <c r="AK737" s="262">
        <v>0.66402000000000005</v>
      </c>
      <c r="AL737" s="262">
        <v>0.72827999999999993</v>
      </c>
      <c r="AM737" s="262">
        <v>0.72827999999999993</v>
      </c>
      <c r="AN737" s="262">
        <v>0.77826000000000006</v>
      </c>
      <c r="AO737" s="262">
        <v>0.73541999999999996</v>
      </c>
      <c r="AP737" s="262">
        <v>0.74256</v>
      </c>
      <c r="AQ737" s="262">
        <v>0.79968000000000006</v>
      </c>
      <c r="AR737" s="262">
        <v>0.49979999999999997</v>
      </c>
      <c r="AS737" s="262">
        <v>0.67115999999999998</v>
      </c>
      <c r="AT737" s="262">
        <v>0.74256</v>
      </c>
      <c r="AU737" s="262">
        <v>0.74970000000000003</v>
      </c>
      <c r="AV737" s="262">
        <v>0.76397999999999999</v>
      </c>
      <c r="AW737" s="262">
        <v>0.67115999999999998</v>
      </c>
      <c r="AX737" s="262">
        <v>0.74970000000000003</v>
      </c>
      <c r="AY737" s="262">
        <v>0.75683999999999996</v>
      </c>
      <c r="AZ737" s="262">
        <v>0.68543999999999994</v>
      </c>
      <c r="BA737" s="262">
        <v>0.73541999999999996</v>
      </c>
      <c r="BB737" s="262">
        <v>0.6782999999999999</v>
      </c>
      <c r="BC737" s="262">
        <v>0.71399999999999997</v>
      </c>
      <c r="BD737" s="262">
        <v>0.77826000000000006</v>
      </c>
      <c r="BE737" s="262">
        <v>0.77112000000000003</v>
      </c>
      <c r="BF737" s="262">
        <v>0.67115999999999998</v>
      </c>
      <c r="BG737" s="262">
        <v>0.69972000000000001</v>
      </c>
      <c r="BH737" s="262">
        <v>0.72114</v>
      </c>
      <c r="BI737" s="262">
        <v>0.8567999999999999</v>
      </c>
      <c r="BJ737" s="262">
        <v>0.64259999999999995</v>
      </c>
      <c r="BK737" s="262">
        <v>0.62117999999999995</v>
      </c>
      <c r="BL737" s="262">
        <v>0.58547999999999989</v>
      </c>
      <c r="BM737" s="262">
        <v>0.79968000000000006</v>
      </c>
      <c r="BN737" s="262">
        <v>0.69972000000000001</v>
      </c>
      <c r="BO737" s="262">
        <v>0.74256</v>
      </c>
      <c r="BP737" s="262">
        <v>0.74970000000000003</v>
      </c>
    </row>
    <row r="738" spans="1:68" x14ac:dyDescent="0.25">
      <c r="A738" s="261"/>
      <c r="B738" s="261"/>
      <c r="C738" s="261" t="s">
        <v>1114</v>
      </c>
      <c r="D738" s="255">
        <f t="shared" si="61"/>
        <v>0.54103080043802509</v>
      </c>
      <c r="E738" s="260">
        <f t="shared" si="62"/>
        <v>10375.347660000007</v>
      </c>
      <c r="F738" s="255">
        <f t="shared" si="63"/>
        <v>0.53650211799719061</v>
      </c>
      <c r="G738" s="260">
        <f t="shared" si="64"/>
        <v>27766828.06758</v>
      </c>
      <c r="H738" s="255">
        <f t="shared" si="65"/>
        <v>0.2316430918526558</v>
      </c>
      <c r="I738" s="260">
        <f t="shared" si="66"/>
        <v>100.84411268640289</v>
      </c>
      <c r="J738" s="262">
        <v>1.602E-2</v>
      </c>
      <c r="K738" s="262">
        <v>0.50729999999999997</v>
      </c>
      <c r="L738" s="262">
        <v>0.51263999999999998</v>
      </c>
      <c r="M738" s="262">
        <v>0.48594000000000004</v>
      </c>
      <c r="N738" s="262">
        <v>0.51263999999999998</v>
      </c>
      <c r="O738" s="262">
        <v>0.54468000000000005</v>
      </c>
      <c r="P738" s="262">
        <v>0.54468000000000005</v>
      </c>
      <c r="Q738" s="262">
        <v>0.48060000000000003</v>
      </c>
      <c r="R738" s="262">
        <v>0.52332000000000001</v>
      </c>
      <c r="S738" s="262">
        <v>0.49662000000000006</v>
      </c>
      <c r="T738" s="262">
        <v>0.52866000000000002</v>
      </c>
      <c r="U738" s="262">
        <v>0.5660400000000001</v>
      </c>
      <c r="V738" s="262">
        <v>0.56070000000000009</v>
      </c>
      <c r="W738" s="262">
        <v>0.39516000000000001</v>
      </c>
      <c r="X738" s="262">
        <v>0.38447999999999999</v>
      </c>
      <c r="Y738" s="262">
        <v>0.43254000000000004</v>
      </c>
      <c r="Z738" s="262">
        <v>0.51263999999999998</v>
      </c>
      <c r="AA738" s="262">
        <v>0.54468000000000005</v>
      </c>
      <c r="AB738" s="262">
        <v>0.61943999999999999</v>
      </c>
      <c r="AC738" s="262">
        <v>0.45924000000000004</v>
      </c>
      <c r="AD738" s="262">
        <v>0.52332000000000001</v>
      </c>
      <c r="AE738" s="262">
        <v>0.56070000000000009</v>
      </c>
      <c r="AF738" s="262">
        <v>0.54468000000000005</v>
      </c>
      <c r="AG738" s="262">
        <v>0.51798</v>
      </c>
      <c r="AH738" s="262">
        <v>0.51798</v>
      </c>
      <c r="AI738" s="262">
        <v>0.56070000000000009</v>
      </c>
      <c r="AJ738" s="262">
        <v>0.49128000000000005</v>
      </c>
      <c r="AK738" s="262">
        <v>0.52332000000000001</v>
      </c>
      <c r="AL738" s="262">
        <v>0.55536000000000008</v>
      </c>
      <c r="AM738" s="262">
        <v>0.49662000000000006</v>
      </c>
      <c r="AN738" s="262">
        <v>0.63012000000000001</v>
      </c>
      <c r="AO738" s="262">
        <v>0.50729999999999997</v>
      </c>
      <c r="AP738" s="262">
        <v>0.53934000000000004</v>
      </c>
      <c r="AQ738" s="262">
        <v>0.65682000000000007</v>
      </c>
      <c r="AR738" s="262">
        <v>0.46458000000000005</v>
      </c>
      <c r="AS738" s="262">
        <v>0.52866000000000002</v>
      </c>
      <c r="AT738" s="262">
        <v>0.5660400000000001</v>
      </c>
      <c r="AU738" s="262">
        <v>0.59808000000000006</v>
      </c>
      <c r="AV738" s="262">
        <v>0.53400000000000003</v>
      </c>
      <c r="AW738" s="262">
        <v>0.50195999999999996</v>
      </c>
      <c r="AX738" s="262">
        <v>0.57672000000000012</v>
      </c>
      <c r="AY738" s="262">
        <v>0.59808000000000006</v>
      </c>
      <c r="AZ738" s="262">
        <v>0.49662000000000006</v>
      </c>
      <c r="BA738" s="262">
        <v>0.58740000000000003</v>
      </c>
      <c r="BB738" s="262">
        <v>0.51263999999999998</v>
      </c>
      <c r="BC738" s="262">
        <v>0.53934000000000004</v>
      </c>
      <c r="BD738" s="262">
        <v>0.59274000000000004</v>
      </c>
      <c r="BE738" s="262">
        <v>0.62478</v>
      </c>
      <c r="BF738" s="262">
        <v>0.55536000000000008</v>
      </c>
      <c r="BG738" s="262">
        <v>0.58206000000000002</v>
      </c>
      <c r="BH738" s="262">
        <v>0.57138000000000011</v>
      </c>
      <c r="BI738" s="262">
        <v>0.58740000000000003</v>
      </c>
      <c r="BJ738" s="262">
        <v>0.43787999999999999</v>
      </c>
      <c r="BK738" s="262">
        <v>0.36846000000000001</v>
      </c>
      <c r="BL738" s="262">
        <v>0.47526000000000002</v>
      </c>
      <c r="BM738" s="262">
        <v>0.5660400000000001</v>
      </c>
      <c r="BN738" s="262">
        <v>0.51798</v>
      </c>
      <c r="BO738" s="262">
        <v>0.60341999999999996</v>
      </c>
      <c r="BP738" s="262">
        <v>0.65148000000000006</v>
      </c>
    </row>
    <row r="739" spans="1:68" x14ac:dyDescent="0.25">
      <c r="A739" s="261"/>
      <c r="B739" s="261"/>
      <c r="C739" s="261" t="s">
        <v>1115</v>
      </c>
      <c r="D739" s="255">
        <f t="shared" si="61"/>
        <v>0.48977211868384007</v>
      </c>
      <c r="E739" s="260">
        <f t="shared" si="62"/>
        <v>9392.3599200000008</v>
      </c>
      <c r="F739" s="255">
        <f t="shared" si="63"/>
        <v>0.48874253304801635</v>
      </c>
      <c r="G739" s="260">
        <f t="shared" si="64"/>
        <v>25295016.42066</v>
      </c>
      <c r="H739" s="255">
        <f t="shared" si="65"/>
        <v>-0.1092355971716456</v>
      </c>
      <c r="I739" s="260">
        <f t="shared" si="66"/>
        <v>100.21066012597733</v>
      </c>
      <c r="J739" s="262">
        <v>0.98777999999999999</v>
      </c>
      <c r="K739" s="262">
        <v>0.51834000000000002</v>
      </c>
      <c r="L739" s="262">
        <v>0.51834000000000002</v>
      </c>
      <c r="M739" s="262">
        <v>0.40097999999999995</v>
      </c>
      <c r="N739" s="262">
        <v>0.47432999999999997</v>
      </c>
      <c r="O739" s="262">
        <v>0.48410999999999998</v>
      </c>
      <c r="P739" s="262">
        <v>0.45965999999999996</v>
      </c>
      <c r="Q739" s="262">
        <v>0.51344999999999996</v>
      </c>
      <c r="R739" s="262">
        <v>0.57212999999999992</v>
      </c>
      <c r="S739" s="262">
        <v>0.46454999999999996</v>
      </c>
      <c r="T739" s="262">
        <v>0.47432999999999997</v>
      </c>
      <c r="U739" s="262">
        <v>0.43520999999999999</v>
      </c>
      <c r="V739" s="262">
        <v>0.41075999999999996</v>
      </c>
      <c r="W739" s="262">
        <v>0.53300999999999998</v>
      </c>
      <c r="X739" s="262">
        <v>0.46943999999999997</v>
      </c>
      <c r="Y739" s="262">
        <v>0.42053999999999997</v>
      </c>
      <c r="Z739" s="262">
        <v>0.47432999999999997</v>
      </c>
      <c r="AA739" s="262">
        <v>0.45477000000000001</v>
      </c>
      <c r="AB739" s="262">
        <v>0.46943999999999997</v>
      </c>
      <c r="AC739" s="262">
        <v>0.49878</v>
      </c>
      <c r="AD739" s="262">
        <v>0.45965999999999996</v>
      </c>
      <c r="AE739" s="262">
        <v>0.45965999999999996</v>
      </c>
      <c r="AF739" s="262">
        <v>0.46454999999999996</v>
      </c>
      <c r="AG739" s="262">
        <v>0.49389</v>
      </c>
      <c r="AH739" s="262">
        <v>0.49878</v>
      </c>
      <c r="AI739" s="262">
        <v>0.50856000000000001</v>
      </c>
      <c r="AJ739" s="262">
        <v>0.50366999999999995</v>
      </c>
      <c r="AK739" s="262">
        <v>0.48899999999999999</v>
      </c>
      <c r="AL739" s="262">
        <v>0.49389</v>
      </c>
      <c r="AM739" s="262">
        <v>0.47921999999999998</v>
      </c>
      <c r="AN739" s="262">
        <v>0.44009999999999999</v>
      </c>
      <c r="AO739" s="262">
        <v>0.50856000000000001</v>
      </c>
      <c r="AP739" s="262">
        <v>0.48899999999999999</v>
      </c>
      <c r="AQ739" s="262">
        <v>0.55745999999999996</v>
      </c>
      <c r="AR739" s="262">
        <v>0.58190999999999993</v>
      </c>
      <c r="AS739" s="262">
        <v>0.45477000000000001</v>
      </c>
      <c r="AT739" s="262">
        <v>0.52812000000000003</v>
      </c>
      <c r="AU739" s="262">
        <v>0.52812000000000003</v>
      </c>
      <c r="AV739" s="262">
        <v>0.53300999999999998</v>
      </c>
      <c r="AW739" s="262">
        <v>0.52812000000000003</v>
      </c>
      <c r="AX739" s="262">
        <v>0.46943999999999997</v>
      </c>
      <c r="AY739" s="262">
        <v>0.46943999999999997</v>
      </c>
      <c r="AZ739" s="262">
        <v>0.52322999999999997</v>
      </c>
      <c r="BA739" s="262">
        <v>0.53790000000000004</v>
      </c>
      <c r="BB739" s="262">
        <v>0.38141999999999998</v>
      </c>
      <c r="BC739" s="262">
        <v>0.48410999999999998</v>
      </c>
      <c r="BD739" s="262">
        <v>0.52322999999999997</v>
      </c>
      <c r="BE739" s="262">
        <v>0.50856000000000001</v>
      </c>
      <c r="BF739" s="262">
        <v>0.46943999999999997</v>
      </c>
      <c r="BG739" s="262">
        <v>0.44499</v>
      </c>
      <c r="BH739" s="262">
        <v>0.44988</v>
      </c>
      <c r="BI739" s="262">
        <v>0.50366999999999995</v>
      </c>
      <c r="BJ739" s="262">
        <v>0.48899999999999999</v>
      </c>
      <c r="BK739" s="262">
        <v>0.46454999999999996</v>
      </c>
      <c r="BL739" s="262">
        <v>0.56723999999999997</v>
      </c>
      <c r="BM739" s="262">
        <v>0.54768000000000006</v>
      </c>
      <c r="BN739" s="262">
        <v>0.48410999999999998</v>
      </c>
      <c r="BO739" s="262">
        <v>0.49878</v>
      </c>
      <c r="BP739" s="262">
        <v>0.45965999999999996</v>
      </c>
    </row>
    <row r="740" spans="1:68" x14ac:dyDescent="0.25">
      <c r="A740" s="261"/>
      <c r="B740" s="261"/>
      <c r="C740" s="261" t="s">
        <v>1116</v>
      </c>
      <c r="D740" s="255">
        <f t="shared" si="61"/>
        <v>0.30755380612191674</v>
      </c>
      <c r="E740" s="260">
        <f t="shared" si="62"/>
        <v>5897.9593399999976</v>
      </c>
      <c r="F740" s="255">
        <f t="shared" si="63"/>
        <v>0.31412277089187002</v>
      </c>
      <c r="G740" s="260">
        <f t="shared" si="64"/>
        <v>16257518.244340001</v>
      </c>
      <c r="H740" s="255">
        <f t="shared" si="65"/>
        <v>-0.16547930868205329</v>
      </c>
      <c r="I740" s="260">
        <f t="shared" si="66"/>
        <v>97.908790645357413</v>
      </c>
      <c r="J740" s="262">
        <v>0.98596000000000006</v>
      </c>
      <c r="K740" s="262">
        <v>0.28573999999999999</v>
      </c>
      <c r="L740" s="262">
        <v>0.44901999999999997</v>
      </c>
      <c r="M740" s="262">
        <v>0.40820000000000001</v>
      </c>
      <c r="N740" s="262">
        <v>0.40192</v>
      </c>
      <c r="O740" s="262">
        <v>0.35481999999999997</v>
      </c>
      <c r="P740" s="262">
        <v>0.40192</v>
      </c>
      <c r="Q740" s="262">
        <v>0.45216000000000001</v>
      </c>
      <c r="R740" s="262">
        <v>0.35795999999999994</v>
      </c>
      <c r="S740" s="262">
        <v>0.41448000000000002</v>
      </c>
      <c r="T740" s="262">
        <v>0.38622000000000001</v>
      </c>
      <c r="U740" s="262">
        <v>0.36423999999999995</v>
      </c>
      <c r="V740" s="262">
        <v>0.38935999999999998</v>
      </c>
      <c r="W740" s="262">
        <v>0.32341999999999999</v>
      </c>
      <c r="X740" s="262">
        <v>0.25120000000000003</v>
      </c>
      <c r="Y740" s="262">
        <v>0.39250000000000002</v>
      </c>
      <c r="Z740" s="262">
        <v>0.23236000000000001</v>
      </c>
      <c r="AA740" s="262">
        <v>0.32341999999999999</v>
      </c>
      <c r="AB740" s="262">
        <v>0.33598</v>
      </c>
      <c r="AC740" s="262">
        <v>0.27632000000000001</v>
      </c>
      <c r="AD740" s="262">
        <v>0.36737999999999998</v>
      </c>
      <c r="AE740" s="262">
        <v>0.34540000000000004</v>
      </c>
      <c r="AF740" s="262">
        <v>0.31713999999999998</v>
      </c>
      <c r="AG740" s="262">
        <v>0.29515999999999998</v>
      </c>
      <c r="AH740" s="262">
        <v>0.24177999999999999</v>
      </c>
      <c r="AI740" s="262">
        <v>0.30771999999999999</v>
      </c>
      <c r="AJ740" s="262">
        <v>0.31086000000000003</v>
      </c>
      <c r="AK740" s="262">
        <v>0.30458000000000002</v>
      </c>
      <c r="AL740" s="262">
        <v>0.34540000000000004</v>
      </c>
      <c r="AM740" s="262">
        <v>0.35168000000000005</v>
      </c>
      <c r="AN740" s="262">
        <v>0.37994</v>
      </c>
      <c r="AO740" s="262">
        <v>0.34854000000000002</v>
      </c>
      <c r="AP740" s="262">
        <v>0.32028000000000001</v>
      </c>
      <c r="AQ740" s="262">
        <v>0.21352000000000002</v>
      </c>
      <c r="AR740" s="262">
        <v>0.37051999999999996</v>
      </c>
      <c r="AS740" s="262">
        <v>0.314</v>
      </c>
      <c r="AT740" s="262">
        <v>0.29830000000000001</v>
      </c>
      <c r="AU740" s="262">
        <v>0.27945999999999999</v>
      </c>
      <c r="AV740" s="262">
        <v>0.23236000000000001</v>
      </c>
      <c r="AW740" s="262">
        <v>0.22294</v>
      </c>
      <c r="AX740" s="262">
        <v>0.29515999999999998</v>
      </c>
      <c r="AY740" s="262">
        <v>0.314</v>
      </c>
      <c r="AZ740" s="262">
        <v>0.23236000000000001</v>
      </c>
      <c r="BA740" s="262">
        <v>0.26061999999999996</v>
      </c>
      <c r="BB740" s="262">
        <v>0.29202</v>
      </c>
      <c r="BC740" s="262">
        <v>0.27945999999999999</v>
      </c>
      <c r="BD740" s="262">
        <v>0.24492</v>
      </c>
      <c r="BE740" s="262">
        <v>0.25747999999999999</v>
      </c>
      <c r="BF740" s="262">
        <v>0.32656000000000002</v>
      </c>
      <c r="BG740" s="262">
        <v>0.32028000000000001</v>
      </c>
      <c r="BH740" s="262">
        <v>0.23236000000000001</v>
      </c>
      <c r="BI740" s="262">
        <v>0.21352000000000002</v>
      </c>
      <c r="BJ740" s="262">
        <v>0.24806</v>
      </c>
      <c r="BK740" s="262">
        <v>0.24806</v>
      </c>
      <c r="BL740" s="262">
        <v>0.33284000000000002</v>
      </c>
      <c r="BM740" s="262">
        <v>0.21352000000000002</v>
      </c>
      <c r="BN740" s="262">
        <v>0.24177999999999999</v>
      </c>
      <c r="BO740" s="262">
        <v>0.22922000000000001</v>
      </c>
      <c r="BP740" s="262">
        <v>0.28888000000000003</v>
      </c>
    </row>
    <row r="741" spans="1:68" x14ac:dyDescent="0.25">
      <c r="A741" s="261"/>
      <c r="B741" s="261"/>
      <c r="C741" s="261" t="s">
        <v>1117</v>
      </c>
      <c r="D741" s="255">
        <f t="shared" si="61"/>
        <v>0.22747609115085782</v>
      </c>
      <c r="E741" s="260">
        <f t="shared" si="62"/>
        <v>4362.3090000000002</v>
      </c>
      <c r="F741" s="255">
        <f t="shared" si="63"/>
        <v>0.2225752711992782</v>
      </c>
      <c r="G741" s="260">
        <f t="shared" si="64"/>
        <v>11519449.933500003</v>
      </c>
      <c r="H741" s="255">
        <f t="shared" si="65"/>
        <v>5.4678482513605631E-2</v>
      </c>
      <c r="I741" s="260">
        <f t="shared" si="66"/>
        <v>102.20187082112628</v>
      </c>
      <c r="J741" s="262">
        <v>0.9900000000000001</v>
      </c>
      <c r="K741" s="262">
        <v>6.9750000000000006E-2</v>
      </c>
      <c r="L741" s="262">
        <v>0.1305</v>
      </c>
      <c r="M741" s="262">
        <v>0.21825</v>
      </c>
      <c r="N741" s="262">
        <v>0.1845</v>
      </c>
      <c r="O741" s="262">
        <v>0.20475000000000002</v>
      </c>
      <c r="P741" s="262">
        <v>0.2205</v>
      </c>
      <c r="Q741" s="262">
        <v>0.216</v>
      </c>
      <c r="R741" s="262">
        <v>0.20475000000000002</v>
      </c>
      <c r="S741" s="262">
        <v>0.23850000000000002</v>
      </c>
      <c r="T741" s="262">
        <v>0.22725000000000001</v>
      </c>
      <c r="U741" s="262">
        <v>0.27450000000000002</v>
      </c>
      <c r="V741" s="262">
        <v>0.1845</v>
      </c>
      <c r="W741" s="262">
        <v>0.12600000000000003</v>
      </c>
      <c r="X741" s="262">
        <v>6.3000000000000014E-2</v>
      </c>
      <c r="Y741" s="262">
        <v>0.13950000000000001</v>
      </c>
      <c r="Z741" s="262">
        <v>0.1125</v>
      </c>
      <c r="AA741" s="262">
        <v>0.19575000000000001</v>
      </c>
      <c r="AB741" s="262">
        <v>0.1575</v>
      </c>
      <c r="AC741" s="262">
        <v>0.15525</v>
      </c>
      <c r="AD741" s="262">
        <v>0.23175000000000001</v>
      </c>
      <c r="AE741" s="262">
        <v>0.29700000000000004</v>
      </c>
      <c r="AF741" s="262">
        <v>0.23850000000000002</v>
      </c>
      <c r="AG741" s="262">
        <v>0.26324999999999998</v>
      </c>
      <c r="AH741" s="262">
        <v>0.16650000000000001</v>
      </c>
      <c r="AI741" s="262">
        <v>0.216</v>
      </c>
      <c r="AJ741" s="262">
        <v>0.26100000000000001</v>
      </c>
      <c r="AK741" s="262">
        <v>0.24975000000000003</v>
      </c>
      <c r="AL741" s="262">
        <v>0.26100000000000001</v>
      </c>
      <c r="AM741" s="262">
        <v>0.26550000000000001</v>
      </c>
      <c r="AN741" s="262">
        <v>0.22275</v>
      </c>
      <c r="AO741" s="262">
        <v>0.22275</v>
      </c>
      <c r="AP741" s="262">
        <v>0.24750000000000003</v>
      </c>
      <c r="AQ741" s="262">
        <v>7.8750000000000001E-2</v>
      </c>
      <c r="AR741" s="262">
        <v>0.108</v>
      </c>
      <c r="AS741" s="262">
        <v>0.11475</v>
      </c>
      <c r="AT741" s="262">
        <v>0.19575000000000001</v>
      </c>
      <c r="AU741" s="262">
        <v>0.27675</v>
      </c>
      <c r="AV741" s="262">
        <v>0.24300000000000002</v>
      </c>
      <c r="AW741" s="262">
        <v>0.20475000000000002</v>
      </c>
      <c r="AX741" s="262">
        <v>0.216</v>
      </c>
      <c r="AY741" s="262">
        <v>0.21825</v>
      </c>
      <c r="AZ741" s="262">
        <v>0.25650000000000001</v>
      </c>
      <c r="BA741" s="262">
        <v>0.25874999999999998</v>
      </c>
      <c r="BB741" s="262">
        <v>0.29700000000000004</v>
      </c>
      <c r="BC741" s="262">
        <v>0.28575</v>
      </c>
      <c r="BD741" s="262">
        <v>0.30150000000000005</v>
      </c>
      <c r="BE741" s="262">
        <v>0.27</v>
      </c>
      <c r="BF741" s="262">
        <v>0.21149999999999999</v>
      </c>
      <c r="BG741" s="262">
        <v>0.21375</v>
      </c>
      <c r="BH741" s="262">
        <v>0.22725000000000001</v>
      </c>
      <c r="BI741" s="262">
        <v>0.24750000000000003</v>
      </c>
      <c r="BJ741" s="262">
        <v>0.15525</v>
      </c>
      <c r="BK741" s="262">
        <v>8.5500000000000007E-2</v>
      </c>
      <c r="BL741" s="262">
        <v>0.18000000000000002</v>
      </c>
      <c r="BM741" s="262">
        <v>0.27224999999999999</v>
      </c>
      <c r="BN741" s="262">
        <v>0.19575000000000001</v>
      </c>
      <c r="BO741" s="262">
        <v>0.27224999999999999</v>
      </c>
      <c r="BP741" s="262">
        <v>0.25874999999999998</v>
      </c>
    </row>
    <row r="742" spans="1:68" x14ac:dyDescent="0.25">
      <c r="A742" s="261"/>
      <c r="B742" s="261" t="s">
        <v>1118</v>
      </c>
      <c r="C742" s="261" t="s">
        <v>1119</v>
      </c>
      <c r="D742" s="255">
        <f t="shared" si="61"/>
        <v>0.11915204150805646</v>
      </c>
      <c r="E742" s="260">
        <f t="shared" si="62"/>
        <v>2284.9786999999988</v>
      </c>
      <c r="F742" s="255">
        <f t="shared" si="63"/>
        <v>0.11414760192096268</v>
      </c>
      <c r="G742" s="260">
        <f t="shared" si="64"/>
        <v>5907743.3816999998</v>
      </c>
      <c r="H742" s="255">
        <f t="shared" si="65"/>
        <v>7.0582071924006465E-2</v>
      </c>
      <c r="I742" s="260">
        <f t="shared" si="66"/>
        <v>104.38418284999007</v>
      </c>
      <c r="J742" s="262">
        <v>3.4499999999999999E-3</v>
      </c>
      <c r="K742" s="262">
        <v>0.23230000000000001</v>
      </c>
      <c r="L742" s="262">
        <v>7.1300000000000002E-2</v>
      </c>
      <c r="M742" s="262">
        <v>6.7849999999999994E-2</v>
      </c>
      <c r="N742" s="262">
        <v>5.6350000000000004E-2</v>
      </c>
      <c r="O742" s="262">
        <v>0.10235000000000001</v>
      </c>
      <c r="P742" s="262">
        <v>7.7050000000000007E-2</v>
      </c>
      <c r="Q742" s="262">
        <v>0.13109999999999999</v>
      </c>
      <c r="R742" s="262">
        <v>6.6699999999999995E-2</v>
      </c>
      <c r="S742" s="262">
        <v>7.5900000000000009E-2</v>
      </c>
      <c r="T742" s="262">
        <v>9.6600000000000005E-2</v>
      </c>
      <c r="U742" s="262">
        <v>8.7400000000000005E-2</v>
      </c>
      <c r="V742" s="262">
        <v>8.8550000000000004E-2</v>
      </c>
      <c r="W742" s="262">
        <v>3.9100000000000003E-2</v>
      </c>
      <c r="X742" s="262">
        <v>9.3150000000000011E-2</v>
      </c>
      <c r="Y742" s="262">
        <v>0.1104</v>
      </c>
      <c r="Z742" s="262">
        <v>8.2799999999999999E-2</v>
      </c>
      <c r="AA742" s="262">
        <v>7.9350000000000004E-2</v>
      </c>
      <c r="AB742" s="262">
        <v>5.5199999999999999E-2</v>
      </c>
      <c r="AC742" s="262">
        <v>0.1449</v>
      </c>
      <c r="AD742" s="262">
        <v>5.0599999999999999E-2</v>
      </c>
      <c r="AE742" s="262">
        <v>0.10235000000000001</v>
      </c>
      <c r="AF742" s="262">
        <v>8.3949999999999997E-2</v>
      </c>
      <c r="AG742" s="262">
        <v>8.3949999999999997E-2</v>
      </c>
      <c r="AH742" s="262">
        <v>0.27715000000000001</v>
      </c>
      <c r="AI742" s="262">
        <v>5.5199999999999999E-2</v>
      </c>
      <c r="AJ742" s="262">
        <v>0.115</v>
      </c>
      <c r="AK742" s="262">
        <v>0.16445000000000001</v>
      </c>
      <c r="AL742" s="262">
        <v>0.115</v>
      </c>
      <c r="AM742" s="262">
        <v>0.10695</v>
      </c>
      <c r="AN742" s="262">
        <v>3.4500000000000003E-2</v>
      </c>
      <c r="AO742" s="262">
        <v>8.2799999999999999E-2</v>
      </c>
      <c r="AP742" s="262">
        <v>0.12075000000000001</v>
      </c>
      <c r="AQ742" s="262">
        <v>0.11385000000000001</v>
      </c>
      <c r="AR742" s="262">
        <v>6.6699999999999995E-2</v>
      </c>
      <c r="AS742" s="262">
        <v>9.5449999999999993E-2</v>
      </c>
      <c r="AT742" s="262">
        <v>7.8200000000000006E-2</v>
      </c>
      <c r="AU742" s="262">
        <v>0.11155</v>
      </c>
      <c r="AV742" s="262">
        <v>9.8900000000000002E-2</v>
      </c>
      <c r="AW742" s="262">
        <v>0.28405000000000002</v>
      </c>
      <c r="AX742" s="262">
        <v>9.3150000000000011E-2</v>
      </c>
      <c r="AY742" s="262">
        <v>0.11845000000000001</v>
      </c>
      <c r="AZ742" s="262">
        <v>0.15870000000000001</v>
      </c>
      <c r="BA742" s="262">
        <v>0.1449</v>
      </c>
      <c r="BB742" s="262">
        <v>0.11615</v>
      </c>
      <c r="BC742" s="262">
        <v>5.7500000000000002E-2</v>
      </c>
      <c r="BD742" s="262">
        <v>0.17135</v>
      </c>
      <c r="BE742" s="262">
        <v>0.12305000000000001</v>
      </c>
      <c r="BF742" s="262">
        <v>0.11960000000000001</v>
      </c>
      <c r="BG742" s="262">
        <v>0.13569999999999999</v>
      </c>
      <c r="BH742" s="262">
        <v>0.14605000000000001</v>
      </c>
      <c r="BI742" s="262">
        <v>0.19320000000000001</v>
      </c>
      <c r="BJ742" s="262">
        <v>0.21275000000000002</v>
      </c>
      <c r="BK742" s="262">
        <v>0.17250000000000001</v>
      </c>
      <c r="BL742" s="262">
        <v>0.24380000000000002</v>
      </c>
      <c r="BM742" s="262">
        <v>0.15525000000000003</v>
      </c>
      <c r="BN742" s="262">
        <v>0.13915</v>
      </c>
      <c r="BO742" s="262">
        <v>0.20815</v>
      </c>
      <c r="BP742" s="262">
        <v>0.1173</v>
      </c>
    </row>
    <row r="743" spans="1:68" x14ac:dyDescent="0.25">
      <c r="A743" s="261"/>
      <c r="B743" s="261"/>
      <c r="C743" s="261" t="s">
        <v>1120</v>
      </c>
      <c r="D743" s="255">
        <f t="shared" si="61"/>
        <v>8.8799923867132508E-2</v>
      </c>
      <c r="E743" s="260">
        <f t="shared" si="62"/>
        <v>1702.91614</v>
      </c>
      <c r="F743" s="255">
        <f t="shared" si="63"/>
        <v>8.3449549112844496E-2</v>
      </c>
      <c r="G743" s="260">
        <f t="shared" si="64"/>
        <v>4318956.4492000006</v>
      </c>
      <c r="H743" s="255">
        <f t="shared" si="65"/>
        <v>3.1649092122407463E-2</v>
      </c>
      <c r="I743" s="260">
        <f t="shared" si="66"/>
        <v>106.41150828394888</v>
      </c>
      <c r="J743" s="262">
        <v>3.2800000000000004E-3</v>
      </c>
      <c r="K743" s="262">
        <v>7.3800000000000004E-2</v>
      </c>
      <c r="L743" s="262">
        <v>3.526E-2</v>
      </c>
      <c r="M743" s="262">
        <v>3.6900000000000002E-2</v>
      </c>
      <c r="N743" s="262">
        <v>4.1000000000000002E-2</v>
      </c>
      <c r="O743" s="262">
        <v>5.6579999999999998E-2</v>
      </c>
      <c r="P743" s="262">
        <v>6.232E-2</v>
      </c>
      <c r="Q743" s="262">
        <v>5.0020000000000002E-2</v>
      </c>
      <c r="R743" s="262">
        <v>3.7720000000000004E-2</v>
      </c>
      <c r="S743" s="262">
        <v>2.9520000000000001E-2</v>
      </c>
      <c r="T743" s="262">
        <v>6.0680000000000005E-2</v>
      </c>
      <c r="U743" s="262">
        <v>3.6900000000000002E-2</v>
      </c>
      <c r="V743" s="262">
        <v>3.526E-2</v>
      </c>
      <c r="W743" s="262">
        <v>6.5600000000000006E-2</v>
      </c>
      <c r="X743" s="262">
        <v>8.7740000000000012E-2</v>
      </c>
      <c r="Y743" s="262">
        <v>0.17794000000000001</v>
      </c>
      <c r="Z743" s="262">
        <v>6.1499999999999999E-2</v>
      </c>
      <c r="AA743" s="262">
        <v>3.6080000000000001E-2</v>
      </c>
      <c r="AB743" s="262">
        <v>5.0840000000000003E-2</v>
      </c>
      <c r="AC743" s="262">
        <v>0.10414000000000001</v>
      </c>
      <c r="AD743" s="262">
        <v>3.2800000000000003E-2</v>
      </c>
      <c r="AE743" s="262">
        <v>3.3619999999999997E-2</v>
      </c>
      <c r="AF743" s="262">
        <v>4.8379999999999999E-2</v>
      </c>
      <c r="AG743" s="262">
        <v>6.6420000000000007E-2</v>
      </c>
      <c r="AH743" s="262">
        <v>0.21812000000000001</v>
      </c>
      <c r="AI743" s="262">
        <v>5.0840000000000003E-2</v>
      </c>
      <c r="AJ743" s="262">
        <v>0.10004</v>
      </c>
      <c r="AK743" s="262">
        <v>0.12710000000000002</v>
      </c>
      <c r="AL743" s="262">
        <v>5.0020000000000002E-2</v>
      </c>
      <c r="AM743" s="262">
        <v>6.7239999999999994E-2</v>
      </c>
      <c r="AN743" s="262">
        <v>6.3960000000000003E-2</v>
      </c>
      <c r="AO743" s="262">
        <v>5.74E-2</v>
      </c>
      <c r="AP743" s="262">
        <v>8.3640000000000006E-2</v>
      </c>
      <c r="AQ743" s="262">
        <v>0.16236</v>
      </c>
      <c r="AR743" s="262">
        <v>5.0840000000000003E-2</v>
      </c>
      <c r="AS743" s="262">
        <v>0.1517</v>
      </c>
      <c r="AT743" s="262">
        <v>4.3460000000000006E-2</v>
      </c>
      <c r="AU743" s="262">
        <v>8.4460000000000007E-2</v>
      </c>
      <c r="AV743" s="262">
        <v>6.4780000000000004E-2</v>
      </c>
      <c r="AW743" s="262">
        <v>0.1681</v>
      </c>
      <c r="AX743" s="262">
        <v>7.7899999999999997E-2</v>
      </c>
      <c r="AY743" s="262">
        <v>0.13366</v>
      </c>
      <c r="AZ743" s="262">
        <v>0.12956000000000001</v>
      </c>
      <c r="BA743" s="262">
        <v>0.12382</v>
      </c>
      <c r="BB743" s="262">
        <v>7.3800000000000004E-2</v>
      </c>
      <c r="BC743" s="262">
        <v>0.10004</v>
      </c>
      <c r="BD743" s="262">
        <v>8.9380000000000015E-2</v>
      </c>
      <c r="BE743" s="262">
        <v>9.3479999999999994E-2</v>
      </c>
      <c r="BF743" s="262">
        <v>0.13202000000000003</v>
      </c>
      <c r="BG743" s="262">
        <v>8.610000000000001E-2</v>
      </c>
      <c r="BH743" s="262">
        <v>0.11234000000000001</v>
      </c>
      <c r="BI743" s="262">
        <v>0.11726</v>
      </c>
      <c r="BJ743" s="262">
        <v>0.16236</v>
      </c>
      <c r="BK743" s="262">
        <v>0.15498000000000001</v>
      </c>
      <c r="BL743" s="262">
        <v>0.18942000000000001</v>
      </c>
      <c r="BM743" s="262">
        <v>0.10578000000000001</v>
      </c>
      <c r="BN743" s="262">
        <v>0.11890000000000001</v>
      </c>
      <c r="BO743" s="262">
        <v>0.15579999999999999</v>
      </c>
      <c r="BP743" s="262">
        <v>0.1394</v>
      </c>
    </row>
    <row r="744" spans="1:68" x14ac:dyDescent="0.25">
      <c r="A744" s="261"/>
      <c r="B744" s="261"/>
      <c r="C744" s="261" t="s">
        <v>1121</v>
      </c>
      <c r="D744" s="255">
        <f t="shared" si="61"/>
        <v>6.9992878448141019E-2</v>
      </c>
      <c r="E744" s="260">
        <f t="shared" si="62"/>
        <v>1342.2534300000002</v>
      </c>
      <c r="F744" s="255">
        <f t="shared" si="63"/>
        <v>6.7483379389164003E-2</v>
      </c>
      <c r="G744" s="260">
        <f t="shared" si="64"/>
        <v>3492622.5452999999</v>
      </c>
      <c r="H744" s="255">
        <f t="shared" si="65"/>
        <v>3.1777342801218286E-2</v>
      </c>
      <c r="I744" s="260">
        <f t="shared" si="66"/>
        <v>103.71869204194</v>
      </c>
      <c r="J744" s="262">
        <v>5.6699999999999997E-3</v>
      </c>
      <c r="K744" s="262">
        <v>6.3E-2</v>
      </c>
      <c r="L744" s="262">
        <v>2.2679999999999999E-2</v>
      </c>
      <c r="M744" s="262">
        <v>3.7170000000000002E-2</v>
      </c>
      <c r="N744" s="262">
        <v>4.725E-2</v>
      </c>
      <c r="O744" s="262">
        <v>6.1109999999999998E-2</v>
      </c>
      <c r="P744" s="262">
        <v>2.2679999999999999E-2</v>
      </c>
      <c r="Q744" s="262">
        <v>3.5909999999999997E-2</v>
      </c>
      <c r="R744" s="262">
        <v>2.52E-2</v>
      </c>
      <c r="S744" s="262">
        <v>3.0869999999999998E-2</v>
      </c>
      <c r="T744" s="262">
        <v>4.9140000000000003E-2</v>
      </c>
      <c r="U744" s="262">
        <v>4.2210000000000004E-2</v>
      </c>
      <c r="V744" s="262">
        <v>8.8200000000000001E-2</v>
      </c>
      <c r="W744" s="262">
        <v>6.0479999999999999E-2</v>
      </c>
      <c r="X744" s="262">
        <v>6.5520000000000009E-2</v>
      </c>
      <c r="Y744" s="262">
        <v>6.9930000000000006E-2</v>
      </c>
      <c r="Z744" s="262">
        <v>4.8510000000000005E-2</v>
      </c>
      <c r="AA744" s="262">
        <v>2.2679999999999999E-2</v>
      </c>
      <c r="AB744" s="262">
        <v>6.615E-2</v>
      </c>
      <c r="AC744" s="262">
        <v>9.1979999999999992E-2</v>
      </c>
      <c r="AD744" s="262">
        <v>2.3310000000000001E-2</v>
      </c>
      <c r="AE744" s="262">
        <v>2.5829999999999999E-2</v>
      </c>
      <c r="AF744" s="262">
        <v>6.5520000000000009E-2</v>
      </c>
      <c r="AG744" s="262">
        <v>3.9059999999999997E-2</v>
      </c>
      <c r="AH744" s="262">
        <v>0.1575</v>
      </c>
      <c r="AI744" s="262">
        <v>3.0869999999999998E-2</v>
      </c>
      <c r="AJ744" s="262">
        <v>6.7409999999999998E-2</v>
      </c>
      <c r="AK744" s="262">
        <v>5.4809999999999998E-2</v>
      </c>
      <c r="AL744" s="262">
        <v>4.41E-2</v>
      </c>
      <c r="AM744" s="262">
        <v>3.15E-2</v>
      </c>
      <c r="AN744" s="262">
        <v>2.835E-2</v>
      </c>
      <c r="AO744" s="262">
        <v>5.5440000000000003E-2</v>
      </c>
      <c r="AP744" s="262">
        <v>5.6070000000000002E-2</v>
      </c>
      <c r="AQ744" s="262">
        <v>2.5200000000000001E-3</v>
      </c>
      <c r="AR744" s="262">
        <v>1.575E-2</v>
      </c>
      <c r="AS744" s="262">
        <v>1.575E-2</v>
      </c>
      <c r="AT744" s="262">
        <v>4.725E-2</v>
      </c>
      <c r="AU744" s="262">
        <v>5.355E-2</v>
      </c>
      <c r="AV744" s="262">
        <v>7.1819999999999995E-2</v>
      </c>
      <c r="AW744" s="262">
        <v>0.24507000000000001</v>
      </c>
      <c r="AX744" s="262">
        <v>8.7569999999999995E-2</v>
      </c>
      <c r="AY744" s="262">
        <v>8.5050000000000001E-2</v>
      </c>
      <c r="AZ744" s="262">
        <v>7.6859999999999998E-2</v>
      </c>
      <c r="BA744" s="262">
        <v>0.10206000000000001</v>
      </c>
      <c r="BB744" s="262">
        <v>9.5130000000000006E-2</v>
      </c>
      <c r="BC744" s="262">
        <v>0.11151</v>
      </c>
      <c r="BD744" s="262">
        <v>9.8909999999999998E-2</v>
      </c>
      <c r="BE744" s="262">
        <v>3.5280000000000006E-2</v>
      </c>
      <c r="BF744" s="262">
        <v>9.9540000000000003E-2</v>
      </c>
      <c r="BG744" s="262">
        <v>0.13292999999999999</v>
      </c>
      <c r="BH744" s="262">
        <v>0.1449</v>
      </c>
      <c r="BI744" s="262">
        <v>0.11025</v>
      </c>
      <c r="BJ744" s="262">
        <v>8.7569999999999995E-2</v>
      </c>
      <c r="BK744" s="262">
        <v>0.17199</v>
      </c>
      <c r="BL744" s="262">
        <v>0.13356000000000001</v>
      </c>
      <c r="BM744" s="262">
        <v>9.2609999999999998E-2</v>
      </c>
      <c r="BN744" s="262">
        <v>0.13797000000000001</v>
      </c>
      <c r="BO744" s="262">
        <v>9.4500000000000001E-2</v>
      </c>
      <c r="BP744" s="262">
        <v>7.2450000000000001E-2</v>
      </c>
    </row>
    <row r="745" spans="1:68" x14ac:dyDescent="0.25">
      <c r="A745" s="261"/>
      <c r="B745" s="261"/>
      <c r="C745" s="261" t="s">
        <v>1122</v>
      </c>
      <c r="D745" s="255">
        <f t="shared" si="61"/>
        <v>6.4996389946289826E-2</v>
      </c>
      <c r="E745" s="260">
        <f t="shared" si="62"/>
        <v>1246.43577</v>
      </c>
      <c r="F745" s="255">
        <f t="shared" si="63"/>
        <v>6.4253933715387596E-2</v>
      </c>
      <c r="G745" s="260">
        <f t="shared" si="64"/>
        <v>3325481.6156199994</v>
      </c>
      <c r="H745" s="255">
        <f t="shared" si="65"/>
        <v>-8.6359746570472032E-2</v>
      </c>
      <c r="I745" s="260">
        <f t="shared" si="66"/>
        <v>101.15550315439197</v>
      </c>
      <c r="J745" s="262">
        <v>5.3099999999999996E-3</v>
      </c>
      <c r="K745" s="262">
        <v>8.9090000000000003E-2</v>
      </c>
      <c r="L745" s="262">
        <v>4.7199999999999999E-2</v>
      </c>
      <c r="M745" s="262">
        <v>2.7140000000000001E-2</v>
      </c>
      <c r="N745" s="262">
        <v>3.8940000000000002E-2</v>
      </c>
      <c r="O745" s="262">
        <v>5.4280000000000002E-2</v>
      </c>
      <c r="P745" s="262">
        <v>2.5369999999999997E-2</v>
      </c>
      <c r="Q745" s="262">
        <v>3.5989999999999994E-2</v>
      </c>
      <c r="R745" s="262">
        <v>3.5399999999999994E-2</v>
      </c>
      <c r="S745" s="262">
        <v>4.0709999999999996E-2</v>
      </c>
      <c r="T745" s="262">
        <v>3.5989999999999994E-2</v>
      </c>
      <c r="U745" s="262">
        <v>1.9470000000000001E-2</v>
      </c>
      <c r="V745" s="262">
        <v>5.4280000000000002E-2</v>
      </c>
      <c r="W745" s="262">
        <v>8.9090000000000003E-2</v>
      </c>
      <c r="X745" s="262">
        <v>0.16048000000000001</v>
      </c>
      <c r="Y745" s="262">
        <v>7.1979999999999988E-2</v>
      </c>
      <c r="Z745" s="262">
        <v>0.10974</v>
      </c>
      <c r="AA745" s="262">
        <v>3.5989999999999994E-2</v>
      </c>
      <c r="AB745" s="262">
        <v>5.8409999999999997E-2</v>
      </c>
      <c r="AC745" s="262">
        <v>8.3779999999999993E-2</v>
      </c>
      <c r="AD745" s="262">
        <v>1.4749999999999999E-2</v>
      </c>
      <c r="AE745" s="262">
        <v>3.304E-2</v>
      </c>
      <c r="AF745" s="262">
        <v>3.8940000000000002E-2</v>
      </c>
      <c r="AG745" s="262">
        <v>2.4779999999999996E-2</v>
      </c>
      <c r="AH745" s="262">
        <v>0.10206999999999999</v>
      </c>
      <c r="AI745" s="262">
        <v>2.8909999999999998E-2</v>
      </c>
      <c r="AJ745" s="262">
        <v>7.3159999999999989E-2</v>
      </c>
      <c r="AK745" s="262">
        <v>5.7819999999999996E-2</v>
      </c>
      <c r="AL745" s="262">
        <v>4.3659999999999997E-2</v>
      </c>
      <c r="AM745" s="262">
        <v>2.596E-2</v>
      </c>
      <c r="AN745" s="262">
        <v>2.6550000000000001E-2</v>
      </c>
      <c r="AO745" s="262">
        <v>5.3690000000000002E-2</v>
      </c>
      <c r="AP745" s="262">
        <v>3.9530000000000003E-2</v>
      </c>
      <c r="AQ745" s="262">
        <v>2.3600000000000001E-3</v>
      </c>
      <c r="AR745" s="262">
        <v>4.1889999999999997E-2</v>
      </c>
      <c r="AS745" s="262">
        <v>7.4929999999999997E-2</v>
      </c>
      <c r="AT745" s="262">
        <v>9.0859999999999996E-2</v>
      </c>
      <c r="AU745" s="262">
        <v>5.8409999999999997E-2</v>
      </c>
      <c r="AV745" s="262">
        <v>4.8379999999999992E-2</v>
      </c>
      <c r="AW745" s="262">
        <v>0.21712000000000001</v>
      </c>
      <c r="AX745" s="262">
        <v>6.7259999999999986E-2</v>
      </c>
      <c r="AY745" s="262">
        <v>9.0859999999999996E-2</v>
      </c>
      <c r="AZ745" s="262">
        <v>7.1979999999999988E-2</v>
      </c>
      <c r="BA745" s="262">
        <v>8.4959999999999994E-2</v>
      </c>
      <c r="BB745" s="262">
        <v>6.608E-2</v>
      </c>
      <c r="BC745" s="262">
        <v>3.4809999999999994E-2</v>
      </c>
      <c r="BD745" s="262">
        <v>7.6109999999999997E-2</v>
      </c>
      <c r="BE745" s="262">
        <v>2.7140000000000001E-2</v>
      </c>
      <c r="BF745" s="262">
        <v>0.1062</v>
      </c>
      <c r="BG745" s="262">
        <v>0.11445999999999999</v>
      </c>
      <c r="BH745" s="262">
        <v>0.14808999999999997</v>
      </c>
      <c r="BI745" s="262">
        <v>9.9709999999999993E-2</v>
      </c>
      <c r="BJ745" s="262">
        <v>0.13451999999999997</v>
      </c>
      <c r="BK745" s="262">
        <v>0.21476000000000001</v>
      </c>
      <c r="BL745" s="262">
        <v>0.14631999999999998</v>
      </c>
      <c r="BM745" s="262">
        <v>0.10443</v>
      </c>
      <c r="BN745" s="262">
        <v>4.1889999999999997E-2</v>
      </c>
      <c r="BO745" s="262">
        <v>0.10443</v>
      </c>
      <c r="BP745" s="262">
        <v>8.0240000000000006E-2</v>
      </c>
    </row>
    <row r="746" spans="1:68" x14ac:dyDescent="0.25">
      <c r="A746" s="261"/>
      <c r="B746" s="261"/>
      <c r="C746" s="261" t="s">
        <v>1123</v>
      </c>
      <c r="D746" s="255">
        <f t="shared" si="61"/>
        <v>9.1981522657349948E-2</v>
      </c>
      <c r="E746" s="260">
        <f t="shared" si="62"/>
        <v>1763.92966</v>
      </c>
      <c r="F746" s="255">
        <f t="shared" si="63"/>
        <v>8.7845871964417163E-2</v>
      </c>
      <c r="G746" s="260">
        <f t="shared" si="64"/>
        <v>4546489.4572799997</v>
      </c>
      <c r="H746" s="255">
        <f t="shared" si="65"/>
        <v>3.5836635416248784E-2</v>
      </c>
      <c r="I746" s="260">
        <f t="shared" si="66"/>
        <v>104.70784864496305</v>
      </c>
      <c r="J746" s="262">
        <v>3.4399999999999999E-3</v>
      </c>
      <c r="K746" s="262">
        <v>1.72E-3</v>
      </c>
      <c r="L746" s="262">
        <v>4.8160000000000001E-2</v>
      </c>
      <c r="M746" s="262">
        <v>3.5259999999999993E-2</v>
      </c>
      <c r="N746" s="262">
        <v>3.1819999999999994E-2</v>
      </c>
      <c r="O746" s="262">
        <v>6.2779999999999989E-2</v>
      </c>
      <c r="P746" s="262">
        <v>2.4939999999999997E-2</v>
      </c>
      <c r="Q746" s="262">
        <v>6.3639999999999988E-2</v>
      </c>
      <c r="R746" s="262">
        <v>3.1819999999999994E-2</v>
      </c>
      <c r="S746" s="262">
        <v>3.5259999999999993E-2</v>
      </c>
      <c r="T746" s="262">
        <v>6.7080000000000001E-2</v>
      </c>
      <c r="U746" s="262">
        <v>4.2999999999999997E-2</v>
      </c>
      <c r="V746" s="262">
        <v>1.4619999999999999E-2</v>
      </c>
      <c r="W746" s="262">
        <v>4.7300000000000002E-2</v>
      </c>
      <c r="X746" s="262">
        <v>0.10233999999999999</v>
      </c>
      <c r="Y746" s="262">
        <v>9.2880000000000004E-2</v>
      </c>
      <c r="Z746" s="262">
        <v>6.019999999999999E-2</v>
      </c>
      <c r="AA746" s="262">
        <v>4.8160000000000001E-2</v>
      </c>
      <c r="AB746" s="262">
        <v>5.2459999999999993E-2</v>
      </c>
      <c r="AC746" s="262">
        <v>0.13674</v>
      </c>
      <c r="AD746" s="262">
        <v>4.9019999999999994E-2</v>
      </c>
      <c r="AE746" s="262">
        <v>5.2459999999999993E-2</v>
      </c>
      <c r="AF746" s="262">
        <v>5.0739999999999993E-2</v>
      </c>
      <c r="AG746" s="262">
        <v>6.2779999999999989E-2</v>
      </c>
      <c r="AH746" s="262">
        <v>0.16597999999999999</v>
      </c>
      <c r="AI746" s="262">
        <v>6.1919999999999996E-2</v>
      </c>
      <c r="AJ746" s="262">
        <v>8.6859999999999993E-2</v>
      </c>
      <c r="AK746" s="262">
        <v>0.11867999999999998</v>
      </c>
      <c r="AL746" s="262">
        <v>5.5899999999999998E-2</v>
      </c>
      <c r="AM746" s="262">
        <v>5.1599999999999993E-2</v>
      </c>
      <c r="AN746" s="262">
        <v>3.0099999999999995E-2</v>
      </c>
      <c r="AO746" s="262">
        <v>7.6539999999999997E-2</v>
      </c>
      <c r="AP746" s="262">
        <v>0.10577999999999999</v>
      </c>
      <c r="AQ746" s="262">
        <v>0.24509999999999998</v>
      </c>
      <c r="AR746" s="262">
        <v>5.1599999999999993E-2</v>
      </c>
      <c r="AS746" s="262">
        <v>0.15995999999999999</v>
      </c>
      <c r="AT746" s="262">
        <v>4.9019999999999994E-2</v>
      </c>
      <c r="AU746" s="262">
        <v>8.3419999999999994E-2</v>
      </c>
      <c r="AV746" s="262">
        <v>5.933999999999999E-2</v>
      </c>
      <c r="AW746" s="262">
        <v>0.22101999999999997</v>
      </c>
      <c r="AX746" s="262">
        <v>9.7179999999999989E-2</v>
      </c>
      <c r="AY746" s="262">
        <v>0.10836</v>
      </c>
      <c r="AZ746" s="262">
        <v>0.12641999999999998</v>
      </c>
      <c r="BA746" s="262">
        <v>0.12383999999999999</v>
      </c>
      <c r="BB746" s="262">
        <v>9.4600000000000004E-2</v>
      </c>
      <c r="BC746" s="262">
        <v>0.10147999999999999</v>
      </c>
      <c r="BD746" s="262">
        <v>7.6539999999999997E-2</v>
      </c>
      <c r="BE746" s="262">
        <v>0.10319999999999999</v>
      </c>
      <c r="BF746" s="262">
        <v>0.11781999999999999</v>
      </c>
      <c r="BG746" s="262">
        <v>0.14706</v>
      </c>
      <c r="BH746" s="262">
        <v>0.1376</v>
      </c>
      <c r="BI746" s="262">
        <v>0.13244</v>
      </c>
      <c r="BJ746" s="262">
        <v>0.13416</v>
      </c>
      <c r="BK746" s="262">
        <v>0.17027999999999999</v>
      </c>
      <c r="BL746" s="262">
        <v>0.23047999999999999</v>
      </c>
      <c r="BM746" s="262">
        <v>0.12125999999999998</v>
      </c>
      <c r="BN746" s="262">
        <v>0.1462</v>
      </c>
      <c r="BO746" s="262">
        <v>0.17887999999999998</v>
      </c>
      <c r="BP746" s="262">
        <v>0.14017999999999997</v>
      </c>
    </row>
    <row r="747" spans="1:68" x14ac:dyDescent="0.25">
      <c r="A747" s="261"/>
      <c r="B747" s="261"/>
      <c r="C747" s="261" t="s">
        <v>1124</v>
      </c>
      <c r="D747" s="255">
        <f t="shared" si="61"/>
        <v>9.3649726234551811E-2</v>
      </c>
      <c r="E747" s="260">
        <f t="shared" si="62"/>
        <v>1795.9208000000001</v>
      </c>
      <c r="F747" s="255">
        <f t="shared" si="63"/>
        <v>8.5867337323520504E-2</v>
      </c>
      <c r="G747" s="260">
        <f t="shared" si="64"/>
        <v>4444089.8033800004</v>
      </c>
      <c r="H747" s="255">
        <f t="shared" si="65"/>
        <v>0.23852105895054737</v>
      </c>
      <c r="I747" s="260">
        <f t="shared" si="66"/>
        <v>109.06327033492347</v>
      </c>
      <c r="J747" s="262">
        <v>3.4399999999999999E-3</v>
      </c>
      <c r="K747" s="262">
        <v>1.72E-3</v>
      </c>
      <c r="L747" s="262">
        <v>3.5259999999999993E-2</v>
      </c>
      <c r="M747" s="262">
        <v>4.1279999999999997E-2</v>
      </c>
      <c r="N747" s="262">
        <v>4.1279999999999997E-2</v>
      </c>
      <c r="O747" s="262">
        <v>6.88E-2</v>
      </c>
      <c r="P747" s="262">
        <v>3.7839999999999999E-2</v>
      </c>
      <c r="Q747" s="262">
        <v>6.794E-2</v>
      </c>
      <c r="R747" s="262">
        <v>2.5799999999999997E-2</v>
      </c>
      <c r="S747" s="262">
        <v>4.2139999999999997E-2</v>
      </c>
      <c r="T747" s="262">
        <v>7.8259999999999996E-2</v>
      </c>
      <c r="U747" s="262">
        <v>5.933999999999999E-2</v>
      </c>
      <c r="V747" s="262">
        <v>3.1819999999999994E-2</v>
      </c>
      <c r="W747" s="262">
        <v>5.8479999999999997E-2</v>
      </c>
      <c r="X747" s="262">
        <v>0.11953999999999998</v>
      </c>
      <c r="Y747" s="262">
        <v>8.0839999999999995E-2</v>
      </c>
      <c r="Z747" s="262">
        <v>4.7300000000000002E-2</v>
      </c>
      <c r="AA747" s="262">
        <v>5.5899999999999998E-2</v>
      </c>
      <c r="AB747" s="262">
        <v>3.6979999999999999E-2</v>
      </c>
      <c r="AC747" s="262">
        <v>0.10233999999999999</v>
      </c>
      <c r="AD747" s="262">
        <v>2.8379999999999999E-2</v>
      </c>
      <c r="AE747" s="262">
        <v>4.2999999999999997E-2</v>
      </c>
      <c r="AF747" s="262">
        <v>6.966E-2</v>
      </c>
      <c r="AG747" s="262">
        <v>7.4819999999999998E-2</v>
      </c>
      <c r="AH747" s="262">
        <v>0.17371999999999999</v>
      </c>
      <c r="AI747" s="262">
        <v>5.4179999999999999E-2</v>
      </c>
      <c r="AJ747" s="262">
        <v>9.0299999999999991E-2</v>
      </c>
      <c r="AK747" s="262">
        <v>0.12125999999999998</v>
      </c>
      <c r="AL747" s="262">
        <v>6.5360000000000001E-2</v>
      </c>
      <c r="AM747" s="262">
        <v>7.2239999999999985E-2</v>
      </c>
      <c r="AN747" s="262">
        <v>2.2359999999999998E-2</v>
      </c>
      <c r="AO747" s="262">
        <v>7.3099999999999998E-2</v>
      </c>
      <c r="AP747" s="262">
        <v>0.11008</v>
      </c>
      <c r="AQ747" s="262">
        <v>0.10491999999999999</v>
      </c>
      <c r="AR747" s="262">
        <v>4.1279999999999997E-2</v>
      </c>
      <c r="AS747" s="262">
        <v>0.11867999999999998</v>
      </c>
      <c r="AT747" s="262">
        <v>6.6220000000000001E-2</v>
      </c>
      <c r="AU747" s="262">
        <v>7.6539999999999997E-2</v>
      </c>
      <c r="AV747" s="262">
        <v>8.1699999999999995E-2</v>
      </c>
      <c r="AW747" s="262">
        <v>0.19264000000000001</v>
      </c>
      <c r="AX747" s="262">
        <v>7.3959999999999998E-2</v>
      </c>
      <c r="AY747" s="262">
        <v>0.12039999999999998</v>
      </c>
      <c r="AZ747" s="262">
        <v>0.12039999999999998</v>
      </c>
      <c r="BA747" s="262">
        <v>0.13244</v>
      </c>
      <c r="BB747" s="262">
        <v>8.9439999999999992E-2</v>
      </c>
      <c r="BC747" s="262">
        <v>7.4819999999999998E-2</v>
      </c>
      <c r="BD747" s="262">
        <v>9.7179999999999989E-2</v>
      </c>
      <c r="BE747" s="262">
        <v>9.0299999999999991E-2</v>
      </c>
      <c r="BF747" s="262">
        <v>0.11266</v>
      </c>
      <c r="BG747" s="262">
        <v>0.12383999999999999</v>
      </c>
      <c r="BH747" s="262">
        <v>0.11867999999999998</v>
      </c>
      <c r="BI747" s="262">
        <v>0.1333</v>
      </c>
      <c r="BJ747" s="262">
        <v>0.13846</v>
      </c>
      <c r="BK747" s="262">
        <v>0.13588</v>
      </c>
      <c r="BL747" s="262">
        <v>0.16425999999999999</v>
      </c>
      <c r="BM747" s="262">
        <v>0.14706</v>
      </c>
      <c r="BN747" s="262">
        <v>0.16339999999999999</v>
      </c>
      <c r="BO747" s="262">
        <v>0.14706</v>
      </c>
      <c r="BP747" s="262">
        <v>0.10836</v>
      </c>
    </row>
    <row r="748" spans="1:68" x14ac:dyDescent="0.25">
      <c r="A748" s="261"/>
      <c r="B748" s="261"/>
      <c r="C748" s="261" t="s">
        <v>1125</v>
      </c>
      <c r="D748" s="255">
        <f t="shared" ref="D748:D811" si="67">SUMPRODUCT($J$2:$BP$2,J748:BP748)/$I$2</f>
        <v>4.2536350836940094E-2</v>
      </c>
      <c r="E748" s="260">
        <f t="shared" si="62"/>
        <v>815.71960000000013</v>
      </c>
      <c r="F748" s="255">
        <f t="shared" ref="F748:F811" si="68">SUMPRODUCT($J$3:$BP$3,J748:BP748)/$I$3</f>
        <v>4.0618790301669587E-2</v>
      </c>
      <c r="G748" s="260">
        <f t="shared" si="64"/>
        <v>2102237.6776999999</v>
      </c>
      <c r="H748" s="255">
        <f t="shared" ref="H748:H811" si="69">CORREL($J$4:$BP$4,J748:BP748)</f>
        <v>1.5295395387798184E-2</v>
      </c>
      <c r="I748" s="260">
        <f t="shared" ref="I748:I811" si="70">D748/F748*100</f>
        <v>104.7208706143858</v>
      </c>
      <c r="J748" s="262">
        <v>2.4599999999999999E-3</v>
      </c>
      <c r="K748" s="262">
        <v>1.23E-3</v>
      </c>
      <c r="L748" s="262">
        <v>5.5350000000000003E-2</v>
      </c>
      <c r="M748" s="262">
        <v>8.2000000000000007E-3</v>
      </c>
      <c r="N748" s="262">
        <v>1.5990000000000001E-2</v>
      </c>
      <c r="O748" s="262">
        <v>3.6900000000000002E-2</v>
      </c>
      <c r="P748" s="262">
        <v>4.1000000000000005E-4</v>
      </c>
      <c r="Q748" s="262">
        <v>2.2550000000000004E-2</v>
      </c>
      <c r="R748" s="262">
        <v>7.3800000000000003E-3</v>
      </c>
      <c r="S748" s="262">
        <v>1.7219999999999999E-2</v>
      </c>
      <c r="T748" s="262">
        <v>2.7470000000000001E-2</v>
      </c>
      <c r="U748" s="262">
        <v>2.1730000000000003E-2</v>
      </c>
      <c r="V748" s="262">
        <v>1.189E-2</v>
      </c>
      <c r="W748" s="262">
        <v>7.79E-3</v>
      </c>
      <c r="X748" s="262">
        <v>6.6830000000000001E-2</v>
      </c>
      <c r="Y748" s="262">
        <v>8.2000000000000009E-4</v>
      </c>
      <c r="Z748" s="262">
        <v>2.7880000000000002E-2</v>
      </c>
      <c r="AA748" s="262">
        <v>1.968E-2</v>
      </c>
      <c r="AB748" s="262">
        <v>2.911E-2</v>
      </c>
      <c r="AC748" s="262">
        <v>5.2890000000000006E-2</v>
      </c>
      <c r="AD748" s="262">
        <v>8.2000000000000007E-3</v>
      </c>
      <c r="AE748" s="262">
        <v>3.2390000000000002E-2</v>
      </c>
      <c r="AF748" s="262">
        <v>3.4849999999999999E-2</v>
      </c>
      <c r="AG748" s="262">
        <v>3.1570000000000001E-2</v>
      </c>
      <c r="AH748" s="262">
        <v>0.11767000000000001</v>
      </c>
      <c r="AI748" s="262">
        <v>2.2960000000000005E-2</v>
      </c>
      <c r="AJ748" s="262">
        <v>4.1820000000000003E-2</v>
      </c>
      <c r="AK748" s="262">
        <v>8.3229999999999998E-2</v>
      </c>
      <c r="AL748" s="262">
        <v>2.87E-2</v>
      </c>
      <c r="AM748" s="262">
        <v>3.116E-2</v>
      </c>
      <c r="AN748" s="262">
        <v>2.1320000000000002E-2</v>
      </c>
      <c r="AO748" s="262">
        <v>2.7880000000000002E-2</v>
      </c>
      <c r="AP748" s="262">
        <v>3.075E-2</v>
      </c>
      <c r="AQ748" s="262">
        <v>2.2140000000000003E-2</v>
      </c>
      <c r="AR748" s="262">
        <v>5.6989999999999999E-2</v>
      </c>
      <c r="AS748" s="262">
        <v>8.4870000000000001E-2</v>
      </c>
      <c r="AT748" s="262">
        <v>3.8539999999999998E-2</v>
      </c>
      <c r="AU748" s="262">
        <v>3.8130000000000004E-2</v>
      </c>
      <c r="AV748" s="262">
        <v>1.9269999999999999E-2</v>
      </c>
      <c r="AW748" s="262">
        <v>0.18121999999999999</v>
      </c>
      <c r="AX748" s="262">
        <v>2.5010000000000001E-2</v>
      </c>
      <c r="AY748" s="262">
        <v>3.977E-2</v>
      </c>
      <c r="AZ748" s="262">
        <v>3.9359999999999999E-2</v>
      </c>
      <c r="BA748" s="262">
        <v>4.2640000000000004E-2</v>
      </c>
      <c r="BB748" s="262">
        <v>5.9450000000000003E-2</v>
      </c>
      <c r="BC748" s="262">
        <v>3.2800000000000003E-2</v>
      </c>
      <c r="BD748" s="262">
        <v>5.3300000000000007E-2</v>
      </c>
      <c r="BE748" s="262">
        <v>2.87E-2</v>
      </c>
      <c r="BF748" s="262">
        <v>4.6329999999999996E-2</v>
      </c>
      <c r="BG748" s="262">
        <v>6.6010000000000013E-2</v>
      </c>
      <c r="BH748" s="262">
        <v>6.3140000000000002E-2</v>
      </c>
      <c r="BI748" s="262">
        <v>2.5830000000000002E-2</v>
      </c>
      <c r="BJ748" s="262">
        <v>6.9290000000000004E-2</v>
      </c>
      <c r="BK748" s="262">
        <v>5.781E-2</v>
      </c>
      <c r="BL748" s="262">
        <v>0.13694000000000001</v>
      </c>
      <c r="BM748" s="262">
        <v>7.0519999999999999E-2</v>
      </c>
      <c r="BN748" s="262">
        <v>6.0680000000000005E-2</v>
      </c>
      <c r="BO748" s="262">
        <v>9.5119999999999996E-2</v>
      </c>
      <c r="BP748" s="262">
        <v>8.405E-2</v>
      </c>
    </row>
    <row r="749" spans="1:68" x14ac:dyDescent="0.25">
      <c r="A749" s="261"/>
      <c r="B749" s="261"/>
      <c r="C749" s="261" t="s">
        <v>1126</v>
      </c>
      <c r="D749" s="255">
        <f t="shared" si="67"/>
        <v>9.5016994316107828E-2</v>
      </c>
      <c r="E749" s="260">
        <f t="shared" si="62"/>
        <v>1822.1408999999999</v>
      </c>
      <c r="F749" s="255">
        <f t="shared" si="68"/>
        <v>9.0321590072900748E-2</v>
      </c>
      <c r="G749" s="260">
        <f t="shared" si="64"/>
        <v>4674620.9907</v>
      </c>
      <c r="H749" s="255">
        <f t="shared" si="69"/>
        <v>5.8449980764207536E-2</v>
      </c>
      <c r="I749" s="260">
        <f t="shared" si="70"/>
        <v>105.19854028191634</v>
      </c>
      <c r="J749" s="262">
        <v>3.5999999999999999E-3</v>
      </c>
      <c r="K749" s="262">
        <v>0.1656</v>
      </c>
      <c r="L749" s="262">
        <v>3.5999999999999997E-2</v>
      </c>
      <c r="M749" s="262">
        <v>5.3099999999999994E-2</v>
      </c>
      <c r="N749" s="262">
        <v>7.0199999999999999E-2</v>
      </c>
      <c r="O749" s="262">
        <v>5.2199999999999996E-2</v>
      </c>
      <c r="P749" s="262">
        <v>2.52E-2</v>
      </c>
      <c r="Q749" s="262">
        <v>5.3999999999999999E-2</v>
      </c>
      <c r="R749" s="262">
        <v>6.4799999999999996E-2</v>
      </c>
      <c r="S749" s="262">
        <v>6.4799999999999996E-2</v>
      </c>
      <c r="T749" s="262">
        <v>6.4799999999999996E-2</v>
      </c>
      <c r="U749" s="262">
        <v>5.8499999999999996E-2</v>
      </c>
      <c r="V749" s="262">
        <v>6.1200000000000004E-2</v>
      </c>
      <c r="W749" s="262">
        <v>4.4999999999999998E-2</v>
      </c>
      <c r="X749" s="262">
        <v>0.1089</v>
      </c>
      <c r="Y749" s="262">
        <v>5.8499999999999996E-2</v>
      </c>
      <c r="Z749" s="262">
        <v>6.0299999999999999E-2</v>
      </c>
      <c r="AA749" s="262">
        <v>4.3199999999999995E-2</v>
      </c>
      <c r="AB749" s="262">
        <v>7.1099999999999997E-2</v>
      </c>
      <c r="AC749" s="262">
        <v>0.1575</v>
      </c>
      <c r="AD749" s="262">
        <v>3.5099999999999999E-2</v>
      </c>
      <c r="AE749" s="262">
        <v>4.0500000000000001E-2</v>
      </c>
      <c r="AF749" s="262">
        <v>8.1000000000000003E-2</v>
      </c>
      <c r="AG749" s="262">
        <v>7.1999999999999995E-2</v>
      </c>
      <c r="AH749" s="262">
        <v>0.14939999999999998</v>
      </c>
      <c r="AI749" s="262">
        <v>4.4999999999999998E-2</v>
      </c>
      <c r="AJ749" s="262">
        <v>8.8200000000000001E-2</v>
      </c>
      <c r="AK749" s="262">
        <v>0.13139999999999999</v>
      </c>
      <c r="AL749" s="262">
        <v>8.9099999999999999E-2</v>
      </c>
      <c r="AM749" s="262">
        <v>9.3600000000000003E-2</v>
      </c>
      <c r="AN749" s="262">
        <v>3.2399999999999998E-2</v>
      </c>
      <c r="AO749" s="262">
        <v>7.5600000000000001E-2</v>
      </c>
      <c r="AP749" s="262">
        <v>7.2900000000000006E-2</v>
      </c>
      <c r="AQ749" s="262">
        <v>4.7699999999999999E-2</v>
      </c>
      <c r="AR749" s="262">
        <v>5.8499999999999996E-2</v>
      </c>
      <c r="AS749" s="262">
        <v>0.11609999999999999</v>
      </c>
      <c r="AT749" s="262">
        <v>8.0100000000000005E-2</v>
      </c>
      <c r="AU749" s="262">
        <v>9.9900000000000003E-2</v>
      </c>
      <c r="AV749" s="262">
        <v>7.0199999999999999E-2</v>
      </c>
      <c r="AW749" s="262">
        <v>0.20069999999999999</v>
      </c>
      <c r="AX749" s="262">
        <v>8.0100000000000005E-2</v>
      </c>
      <c r="AY749" s="262">
        <v>9.7200000000000009E-2</v>
      </c>
      <c r="AZ749" s="262">
        <v>0.1215</v>
      </c>
      <c r="BA749" s="262">
        <v>0.11249999999999999</v>
      </c>
      <c r="BB749" s="262">
        <v>0.1341</v>
      </c>
      <c r="BC749" s="262">
        <v>0.12689999999999999</v>
      </c>
      <c r="BD749" s="262">
        <v>0.13500000000000001</v>
      </c>
      <c r="BE749" s="262">
        <v>0.10439999999999999</v>
      </c>
      <c r="BF749" s="262">
        <v>8.1000000000000003E-2</v>
      </c>
      <c r="BG749" s="262">
        <v>0.10619999999999999</v>
      </c>
      <c r="BH749" s="262">
        <v>0.1143</v>
      </c>
      <c r="BI749" s="262">
        <v>0.1188</v>
      </c>
      <c r="BJ749" s="262">
        <v>0.17099999999999999</v>
      </c>
      <c r="BK749" s="262">
        <v>0.1323</v>
      </c>
      <c r="BL749" s="262">
        <v>0.25919999999999999</v>
      </c>
      <c r="BM749" s="262">
        <v>0.1206</v>
      </c>
      <c r="BN749" s="262">
        <v>9.7200000000000009E-2</v>
      </c>
      <c r="BO749" s="262">
        <v>0.18089999999999998</v>
      </c>
      <c r="BP749" s="262">
        <v>0.17549999999999999</v>
      </c>
    </row>
    <row r="750" spans="1:68" x14ac:dyDescent="0.25">
      <c r="A750" s="261"/>
      <c r="B750" s="261" t="s">
        <v>1127</v>
      </c>
      <c r="C750" s="261" t="s">
        <v>1128</v>
      </c>
      <c r="D750" s="255">
        <f t="shared" si="67"/>
        <v>0.59466268133701816</v>
      </c>
      <c r="E750" s="260">
        <f t="shared" si="62"/>
        <v>11403.846239999997</v>
      </c>
      <c r="F750" s="255">
        <f t="shared" si="68"/>
        <v>0.59988290661304255</v>
      </c>
      <c r="G750" s="260">
        <f t="shared" si="64"/>
        <v>31047119.796630003</v>
      </c>
      <c r="H750" s="255">
        <f t="shared" si="69"/>
        <v>-0.44415292355504521</v>
      </c>
      <c r="I750" s="260">
        <f t="shared" si="70"/>
        <v>99.129792628115055</v>
      </c>
      <c r="J750" s="262">
        <v>0.70445999999999998</v>
      </c>
      <c r="K750" s="262">
        <v>0.65670000000000006</v>
      </c>
      <c r="L750" s="262">
        <v>0.62685000000000002</v>
      </c>
      <c r="M750" s="262">
        <v>0.60894000000000004</v>
      </c>
      <c r="N750" s="262">
        <v>0.55520999999999998</v>
      </c>
      <c r="O750" s="262">
        <v>0.57908999999999999</v>
      </c>
      <c r="P750" s="262">
        <v>0.63282000000000005</v>
      </c>
      <c r="Q750" s="262">
        <v>0.61490999999999996</v>
      </c>
      <c r="R750" s="262">
        <v>0.61490999999999996</v>
      </c>
      <c r="S750" s="262">
        <v>0.57311999999999996</v>
      </c>
      <c r="T750" s="262">
        <v>0.62087999999999999</v>
      </c>
      <c r="U750" s="262">
        <v>0.54327000000000003</v>
      </c>
      <c r="V750" s="262">
        <v>0.64476</v>
      </c>
      <c r="W750" s="262">
        <v>0.65073000000000003</v>
      </c>
      <c r="X750" s="262">
        <v>0.64476</v>
      </c>
      <c r="Y750" s="262">
        <v>0.71042999999999989</v>
      </c>
      <c r="Z750" s="262">
        <v>0.62685000000000002</v>
      </c>
      <c r="AA750" s="262">
        <v>0.62087999999999999</v>
      </c>
      <c r="AB750" s="262">
        <v>0.67460999999999993</v>
      </c>
      <c r="AC750" s="262">
        <v>0.64476</v>
      </c>
      <c r="AD750" s="262">
        <v>0.56714999999999993</v>
      </c>
      <c r="AE750" s="262">
        <v>0.52535999999999994</v>
      </c>
      <c r="AF750" s="262">
        <v>0.54923999999999995</v>
      </c>
      <c r="AG750" s="262">
        <v>0.57311999999999996</v>
      </c>
      <c r="AH750" s="262">
        <v>0.65073000000000003</v>
      </c>
      <c r="AI750" s="262">
        <v>0.60894000000000004</v>
      </c>
      <c r="AJ750" s="262">
        <v>0.57311999999999996</v>
      </c>
      <c r="AK750" s="262">
        <v>0.63878999999999997</v>
      </c>
      <c r="AL750" s="262">
        <v>0.59102999999999994</v>
      </c>
      <c r="AM750" s="262">
        <v>0.57908999999999999</v>
      </c>
      <c r="AN750" s="262">
        <v>0.67460999999999993</v>
      </c>
      <c r="AO750" s="262">
        <v>0.64476</v>
      </c>
      <c r="AP750" s="262">
        <v>0.60297000000000001</v>
      </c>
      <c r="AQ750" s="262">
        <v>0.78803999999999996</v>
      </c>
      <c r="AR750" s="262">
        <v>0.79400999999999999</v>
      </c>
      <c r="AS750" s="262">
        <v>0.65073000000000003</v>
      </c>
      <c r="AT750" s="262">
        <v>0.63282000000000005</v>
      </c>
      <c r="AU750" s="262">
        <v>0.5611799999999999</v>
      </c>
      <c r="AV750" s="262">
        <v>0.55520999999999998</v>
      </c>
      <c r="AW750" s="262">
        <v>0.63878999999999997</v>
      </c>
      <c r="AX750" s="262">
        <v>0.53132999999999997</v>
      </c>
      <c r="AY750" s="262">
        <v>0.55520999999999998</v>
      </c>
      <c r="AZ750" s="262">
        <v>0.58505999999999991</v>
      </c>
      <c r="BA750" s="262">
        <v>0.57311999999999996</v>
      </c>
      <c r="BB750" s="262">
        <v>0.63878999999999997</v>
      </c>
      <c r="BC750" s="262">
        <v>0.65073000000000003</v>
      </c>
      <c r="BD750" s="262">
        <v>0.59102999999999994</v>
      </c>
      <c r="BE750" s="262">
        <v>0.61490999999999996</v>
      </c>
      <c r="BF750" s="262">
        <v>0.63282000000000005</v>
      </c>
      <c r="BG750" s="262">
        <v>0.59102999999999994</v>
      </c>
      <c r="BH750" s="262">
        <v>0.59102999999999994</v>
      </c>
      <c r="BI750" s="262">
        <v>0.57311999999999996</v>
      </c>
      <c r="BJ750" s="262">
        <v>0.59699999999999998</v>
      </c>
      <c r="BK750" s="262">
        <v>0.63282000000000005</v>
      </c>
      <c r="BL750" s="262">
        <v>0.62087999999999999</v>
      </c>
      <c r="BM750" s="262">
        <v>0.53132999999999997</v>
      </c>
      <c r="BN750" s="262">
        <v>0.60297000000000001</v>
      </c>
      <c r="BO750" s="262">
        <v>0.59102999999999994</v>
      </c>
      <c r="BP750" s="262">
        <v>0.59699999999999998</v>
      </c>
    </row>
    <row r="751" spans="1:68" x14ac:dyDescent="0.25">
      <c r="A751" s="261"/>
      <c r="B751" s="261"/>
      <c r="C751" s="261" t="s">
        <v>1129</v>
      </c>
      <c r="D751" s="255">
        <f t="shared" si="67"/>
        <v>0.85451261302602088</v>
      </c>
      <c r="E751" s="260">
        <f t="shared" si="62"/>
        <v>16386.988380000003</v>
      </c>
      <c r="F751" s="255">
        <f t="shared" si="68"/>
        <v>0.85732586426800739</v>
      </c>
      <c r="G751" s="260">
        <f t="shared" si="64"/>
        <v>44371157.302950002</v>
      </c>
      <c r="H751" s="255">
        <f t="shared" si="69"/>
        <v>-9.2457072950296121E-2</v>
      </c>
      <c r="I751" s="260">
        <f t="shared" si="70"/>
        <v>99.671857416270953</v>
      </c>
      <c r="J751" s="262">
        <v>0.83985999999999994</v>
      </c>
      <c r="K751" s="262">
        <v>0.89127999999999996</v>
      </c>
      <c r="L751" s="262">
        <v>0.89127999999999996</v>
      </c>
      <c r="M751" s="262">
        <v>0.88270999999999999</v>
      </c>
      <c r="N751" s="262">
        <v>0.87414000000000003</v>
      </c>
      <c r="O751" s="262">
        <v>0.85699999999999998</v>
      </c>
      <c r="P751" s="262">
        <v>0.85699999999999998</v>
      </c>
      <c r="Q751" s="262">
        <v>0.89127999999999996</v>
      </c>
      <c r="R751" s="262">
        <v>0.88270999999999999</v>
      </c>
      <c r="S751" s="262">
        <v>0.88270999999999999</v>
      </c>
      <c r="T751" s="262">
        <v>0.89127999999999996</v>
      </c>
      <c r="U751" s="262">
        <v>0.87414000000000003</v>
      </c>
      <c r="V751" s="262">
        <v>0.89985000000000004</v>
      </c>
      <c r="W751" s="262">
        <v>0.86556999999999995</v>
      </c>
      <c r="X751" s="262">
        <v>0.85699999999999998</v>
      </c>
      <c r="Y751" s="262">
        <v>0.87414000000000003</v>
      </c>
      <c r="Z751" s="262">
        <v>0.82272000000000001</v>
      </c>
      <c r="AA751" s="262">
        <v>0.86556999999999995</v>
      </c>
      <c r="AB751" s="262">
        <v>0.86556999999999995</v>
      </c>
      <c r="AC751" s="262">
        <v>0.82272000000000001</v>
      </c>
      <c r="AD751" s="262">
        <v>0.89127999999999996</v>
      </c>
      <c r="AE751" s="262">
        <v>0.84843000000000002</v>
      </c>
      <c r="AF751" s="262">
        <v>0.87414000000000003</v>
      </c>
      <c r="AG751" s="262">
        <v>0.85699999999999998</v>
      </c>
      <c r="AH751" s="262">
        <v>0.84843000000000002</v>
      </c>
      <c r="AI751" s="262">
        <v>0.87414000000000003</v>
      </c>
      <c r="AJ751" s="262">
        <v>0.85699999999999998</v>
      </c>
      <c r="AK751" s="262">
        <v>0.87414000000000003</v>
      </c>
      <c r="AL751" s="262">
        <v>0.86556999999999995</v>
      </c>
      <c r="AM751" s="262">
        <v>0.88270999999999999</v>
      </c>
      <c r="AN751" s="262">
        <v>0.92556000000000005</v>
      </c>
      <c r="AO751" s="262">
        <v>0.87414000000000003</v>
      </c>
      <c r="AP751" s="262">
        <v>0.86556999999999995</v>
      </c>
      <c r="AQ751" s="262">
        <v>0.89127999999999996</v>
      </c>
      <c r="AR751" s="262">
        <v>0.86556999999999995</v>
      </c>
      <c r="AS751" s="262">
        <v>0.82272000000000001</v>
      </c>
      <c r="AT751" s="262">
        <v>0.86556999999999995</v>
      </c>
      <c r="AU751" s="262">
        <v>0.87414000000000003</v>
      </c>
      <c r="AV751" s="262">
        <v>0.83985999999999994</v>
      </c>
      <c r="AW751" s="262">
        <v>0.83128999999999997</v>
      </c>
      <c r="AX751" s="262">
        <v>0.86556999999999995</v>
      </c>
      <c r="AY751" s="262">
        <v>0.85699999999999998</v>
      </c>
      <c r="AZ751" s="262">
        <v>0.83985999999999994</v>
      </c>
      <c r="BA751" s="262">
        <v>0.82272000000000001</v>
      </c>
      <c r="BB751" s="262">
        <v>0.89127999999999996</v>
      </c>
      <c r="BC751" s="262">
        <v>0.89985000000000004</v>
      </c>
      <c r="BD751" s="262">
        <v>0.83128999999999997</v>
      </c>
      <c r="BE751" s="262">
        <v>0.86556999999999995</v>
      </c>
      <c r="BF751" s="262">
        <v>0.83128999999999997</v>
      </c>
      <c r="BG751" s="262">
        <v>0.84843000000000002</v>
      </c>
      <c r="BH751" s="262">
        <v>0.83985999999999994</v>
      </c>
      <c r="BI751" s="262">
        <v>0.79701</v>
      </c>
      <c r="BJ751" s="262">
        <v>0.78844000000000003</v>
      </c>
      <c r="BK751" s="262">
        <v>0.81414999999999993</v>
      </c>
      <c r="BL751" s="262">
        <v>0.79701</v>
      </c>
      <c r="BM751" s="262">
        <v>0.79701</v>
      </c>
      <c r="BN751" s="262">
        <v>0.82272000000000001</v>
      </c>
      <c r="BO751" s="262">
        <v>0.83128999999999997</v>
      </c>
      <c r="BP751" s="262">
        <v>0.79701</v>
      </c>
    </row>
    <row r="752" spans="1:68" x14ac:dyDescent="0.25">
      <c r="A752" s="261"/>
      <c r="B752" s="261"/>
      <c r="C752" s="261" t="s">
        <v>1130</v>
      </c>
      <c r="D752" s="255">
        <f t="shared" si="67"/>
        <v>0.64903908327684201</v>
      </c>
      <c r="E752" s="260">
        <f t="shared" si="62"/>
        <v>12446.622499999999</v>
      </c>
      <c r="F752" s="255">
        <f t="shared" si="68"/>
        <v>0.64946719235517913</v>
      </c>
      <c r="G752" s="260">
        <f t="shared" si="64"/>
        <v>33613369.380500004</v>
      </c>
      <c r="H752" s="255">
        <f t="shared" si="69"/>
        <v>3.1362287919164067E-2</v>
      </c>
      <c r="I752" s="260">
        <f t="shared" si="70"/>
        <v>99.934083032464699</v>
      </c>
      <c r="J752" s="262">
        <v>0.67600000000000005</v>
      </c>
      <c r="K752" s="262">
        <v>0.70200000000000007</v>
      </c>
      <c r="L752" s="262">
        <v>0.6695000000000001</v>
      </c>
      <c r="M752" s="262">
        <v>0.68900000000000006</v>
      </c>
      <c r="N752" s="262">
        <v>0.6695000000000001</v>
      </c>
      <c r="O752" s="262">
        <v>0.64349999999999996</v>
      </c>
      <c r="P752" s="262">
        <v>0.57200000000000006</v>
      </c>
      <c r="Q752" s="262">
        <v>0.64349999999999996</v>
      </c>
      <c r="R752" s="262">
        <v>0.65</v>
      </c>
      <c r="S752" s="262">
        <v>0.68900000000000006</v>
      </c>
      <c r="T752" s="262">
        <v>0.6695000000000001</v>
      </c>
      <c r="U752" s="262">
        <v>0.66300000000000003</v>
      </c>
      <c r="V752" s="262">
        <v>0.69550000000000012</v>
      </c>
      <c r="W752" s="262">
        <v>0.57850000000000001</v>
      </c>
      <c r="X752" s="262">
        <v>0.59150000000000003</v>
      </c>
      <c r="Y752" s="262">
        <v>0.54600000000000004</v>
      </c>
      <c r="Z752" s="262">
        <v>0.55249999999999999</v>
      </c>
      <c r="AA752" s="262">
        <v>0.66300000000000003</v>
      </c>
      <c r="AB752" s="262">
        <v>0.67600000000000005</v>
      </c>
      <c r="AC752" s="262">
        <v>0.624</v>
      </c>
      <c r="AD752" s="262">
        <v>0.70200000000000007</v>
      </c>
      <c r="AE752" s="262">
        <v>0.65</v>
      </c>
      <c r="AF752" s="262">
        <v>0.6695000000000001</v>
      </c>
      <c r="AG752" s="262">
        <v>0.65</v>
      </c>
      <c r="AH752" s="262">
        <v>0.69550000000000012</v>
      </c>
      <c r="AI752" s="262">
        <v>0.67600000000000005</v>
      </c>
      <c r="AJ752" s="262">
        <v>0.66300000000000003</v>
      </c>
      <c r="AK752" s="262">
        <v>0.68900000000000006</v>
      </c>
      <c r="AL752" s="262">
        <v>0.66300000000000003</v>
      </c>
      <c r="AM752" s="262">
        <v>0.67600000000000005</v>
      </c>
      <c r="AN752" s="262">
        <v>0.70850000000000013</v>
      </c>
      <c r="AO752" s="262">
        <v>0.624</v>
      </c>
      <c r="AP752" s="262">
        <v>0.67600000000000005</v>
      </c>
      <c r="AQ752" s="262">
        <v>0.66300000000000003</v>
      </c>
      <c r="AR752" s="262">
        <v>0.76700000000000002</v>
      </c>
      <c r="AS752" s="262">
        <v>0.64349999999999996</v>
      </c>
      <c r="AT752" s="262">
        <v>0.65650000000000008</v>
      </c>
      <c r="AU752" s="262">
        <v>0.65650000000000008</v>
      </c>
      <c r="AV752" s="262">
        <v>0.63700000000000001</v>
      </c>
      <c r="AW752" s="262">
        <v>0.67600000000000005</v>
      </c>
      <c r="AX752" s="262">
        <v>0.66300000000000003</v>
      </c>
      <c r="AY752" s="262">
        <v>0.63700000000000001</v>
      </c>
      <c r="AZ752" s="262">
        <v>0.65</v>
      </c>
      <c r="BA752" s="262">
        <v>0.624</v>
      </c>
      <c r="BB752" s="262">
        <v>0.68900000000000006</v>
      </c>
      <c r="BC752" s="262">
        <v>0.68900000000000006</v>
      </c>
      <c r="BD752" s="262">
        <v>0.624</v>
      </c>
      <c r="BE752" s="262">
        <v>0.65</v>
      </c>
      <c r="BF752" s="262">
        <v>0.64349999999999996</v>
      </c>
      <c r="BG752" s="262">
        <v>0.64349999999999996</v>
      </c>
      <c r="BH752" s="262">
        <v>0.61099999999999999</v>
      </c>
      <c r="BI752" s="262">
        <v>0.58500000000000008</v>
      </c>
      <c r="BJ752" s="262">
        <v>0.5655</v>
      </c>
      <c r="BK752" s="262">
        <v>0.57850000000000001</v>
      </c>
      <c r="BL752" s="262">
        <v>0.59150000000000003</v>
      </c>
      <c r="BM752" s="262">
        <v>0.59150000000000003</v>
      </c>
      <c r="BN752" s="262">
        <v>0.6695000000000001</v>
      </c>
      <c r="BO752" s="262">
        <v>0.59800000000000009</v>
      </c>
      <c r="BP752" s="262">
        <v>0.61749999999999994</v>
      </c>
    </row>
    <row r="753" spans="1:68" x14ac:dyDescent="0.25">
      <c r="A753" s="261"/>
      <c r="B753" s="261"/>
      <c r="C753" s="261" t="s">
        <v>1131</v>
      </c>
      <c r="D753" s="255">
        <f t="shared" si="67"/>
        <v>0.70980140845804884</v>
      </c>
      <c r="E753" s="260">
        <f t="shared" si="62"/>
        <v>13611.861610000002</v>
      </c>
      <c r="F753" s="255">
        <f t="shared" si="68"/>
        <v>0.71189787563457252</v>
      </c>
      <c r="G753" s="260">
        <f t="shared" si="64"/>
        <v>36844488.122829989</v>
      </c>
      <c r="H753" s="255">
        <f t="shared" si="69"/>
        <v>-8.4769317344289233E-2</v>
      </c>
      <c r="I753" s="260">
        <f t="shared" si="70"/>
        <v>99.705510123252594</v>
      </c>
      <c r="J753" s="262">
        <v>0.74865000000000004</v>
      </c>
      <c r="K753" s="262">
        <v>0.76290999999999998</v>
      </c>
      <c r="L753" s="262">
        <v>0.75578000000000001</v>
      </c>
      <c r="M753" s="262">
        <v>0.74865000000000004</v>
      </c>
      <c r="N753" s="262">
        <v>0.72726000000000002</v>
      </c>
      <c r="O753" s="262">
        <v>0.72012999999999994</v>
      </c>
      <c r="P753" s="262">
        <v>0.66308999999999996</v>
      </c>
      <c r="Q753" s="262">
        <v>0.75578000000000001</v>
      </c>
      <c r="R753" s="262">
        <v>0.73438999999999999</v>
      </c>
      <c r="S753" s="262">
        <v>0.74865000000000004</v>
      </c>
      <c r="T753" s="262">
        <v>0.74865000000000004</v>
      </c>
      <c r="U753" s="262">
        <v>0.71299999999999997</v>
      </c>
      <c r="V753" s="262">
        <v>0.7843</v>
      </c>
      <c r="W753" s="262">
        <v>0.71299999999999997</v>
      </c>
      <c r="X753" s="262">
        <v>0.69160999999999995</v>
      </c>
      <c r="Y753" s="262">
        <v>0.6773499999999999</v>
      </c>
      <c r="Z753" s="262">
        <v>0.63456999999999997</v>
      </c>
      <c r="AA753" s="262">
        <v>0.74865000000000004</v>
      </c>
      <c r="AB753" s="262">
        <v>0.74151999999999996</v>
      </c>
      <c r="AC753" s="262">
        <v>0.66308999999999996</v>
      </c>
      <c r="AD753" s="262">
        <v>0.74865000000000004</v>
      </c>
      <c r="AE753" s="262">
        <v>0.69873999999999992</v>
      </c>
      <c r="AF753" s="262">
        <v>0.72726000000000002</v>
      </c>
      <c r="AG753" s="262">
        <v>0.72012999999999994</v>
      </c>
      <c r="AH753" s="262">
        <v>0.70587</v>
      </c>
      <c r="AI753" s="262">
        <v>0.73438999999999999</v>
      </c>
      <c r="AJ753" s="262">
        <v>0.71299999999999997</v>
      </c>
      <c r="AK753" s="262">
        <v>0.72726000000000002</v>
      </c>
      <c r="AL753" s="262">
        <v>0.72012999999999994</v>
      </c>
      <c r="AM753" s="262">
        <v>0.72012999999999994</v>
      </c>
      <c r="AN753" s="262">
        <v>0.7843</v>
      </c>
      <c r="AO753" s="262">
        <v>0.71299999999999997</v>
      </c>
      <c r="AP753" s="262">
        <v>0.70587</v>
      </c>
      <c r="AQ753" s="262">
        <v>0.69160999999999995</v>
      </c>
      <c r="AR753" s="262">
        <v>0.80568999999999991</v>
      </c>
      <c r="AS753" s="262">
        <v>0.65595999999999999</v>
      </c>
      <c r="AT753" s="262">
        <v>0.72012999999999994</v>
      </c>
      <c r="AU753" s="262">
        <v>0.71299999999999997</v>
      </c>
      <c r="AV753" s="262">
        <v>0.68447999999999998</v>
      </c>
      <c r="AW753" s="262">
        <v>0.69873999999999992</v>
      </c>
      <c r="AX753" s="262">
        <v>0.72012999999999994</v>
      </c>
      <c r="AY753" s="262">
        <v>0.68447999999999998</v>
      </c>
      <c r="AZ753" s="262">
        <v>0.69873999999999992</v>
      </c>
      <c r="BA753" s="262">
        <v>0.68447999999999998</v>
      </c>
      <c r="BB753" s="262">
        <v>0.76290999999999998</v>
      </c>
      <c r="BC753" s="262">
        <v>0.76290999999999998</v>
      </c>
      <c r="BD753" s="262">
        <v>0.69160999999999995</v>
      </c>
      <c r="BE753" s="262">
        <v>0.69160999999999995</v>
      </c>
      <c r="BF753" s="262">
        <v>0.71299999999999997</v>
      </c>
      <c r="BG753" s="262">
        <v>0.69873999999999992</v>
      </c>
      <c r="BH753" s="262">
        <v>0.67021999999999993</v>
      </c>
      <c r="BI753" s="262">
        <v>0.66308999999999996</v>
      </c>
      <c r="BJ753" s="262">
        <v>0.69160999999999995</v>
      </c>
      <c r="BK753" s="262">
        <v>0.67021999999999993</v>
      </c>
      <c r="BL753" s="262">
        <v>0.67021999999999993</v>
      </c>
      <c r="BM753" s="262">
        <v>0.6773499999999999</v>
      </c>
      <c r="BN753" s="262">
        <v>0.6773499999999999</v>
      </c>
      <c r="BO753" s="262">
        <v>0.69160999999999995</v>
      </c>
      <c r="BP753" s="262">
        <v>0.64169999999999994</v>
      </c>
    </row>
    <row r="754" spans="1:68" x14ac:dyDescent="0.25">
      <c r="A754" s="261"/>
      <c r="B754" s="261"/>
      <c r="C754" s="261" t="s">
        <v>1132</v>
      </c>
      <c r="D754" s="255">
        <f t="shared" si="67"/>
        <v>0.6113787255566564</v>
      </c>
      <c r="E754" s="260">
        <f t="shared" ref="E754:E817" si="71">SUMPRODUCT($J$2:$BP$2,J754:BP754)</f>
        <v>11724.409820000001</v>
      </c>
      <c r="F754" s="255">
        <f t="shared" si="68"/>
        <v>0.61363235096077118</v>
      </c>
      <c r="G754" s="260">
        <f t="shared" ref="G754:G817" si="72">SUMPRODUCT($J$3:$BP$3,J754:BP754)</f>
        <v>31758726.413680002</v>
      </c>
      <c r="H754" s="255">
        <f t="shared" si="69"/>
        <v>-0.16226158098813276</v>
      </c>
      <c r="I754" s="260">
        <f t="shared" si="70"/>
        <v>99.63274012516024</v>
      </c>
      <c r="J754" s="262">
        <v>0.59558</v>
      </c>
      <c r="K754" s="262">
        <v>0.65083999999999997</v>
      </c>
      <c r="L754" s="262">
        <v>0.65083999999999997</v>
      </c>
      <c r="M754" s="262">
        <v>0.63856000000000002</v>
      </c>
      <c r="N754" s="262">
        <v>0.62014000000000002</v>
      </c>
      <c r="O754" s="262">
        <v>0.61399999999999999</v>
      </c>
      <c r="P754" s="262">
        <v>0.60785999999999996</v>
      </c>
      <c r="Q754" s="262">
        <v>0.64470000000000005</v>
      </c>
      <c r="R754" s="262">
        <v>0.65083999999999997</v>
      </c>
      <c r="S754" s="262">
        <v>0.61399999999999999</v>
      </c>
      <c r="T754" s="262">
        <v>0.65698000000000001</v>
      </c>
      <c r="U754" s="262">
        <v>0.62627999999999995</v>
      </c>
      <c r="V754" s="262">
        <v>0.6754</v>
      </c>
      <c r="W754" s="262">
        <v>0.59558</v>
      </c>
      <c r="X754" s="262">
        <v>0.58329999999999993</v>
      </c>
      <c r="Y754" s="262">
        <v>0.55259999999999998</v>
      </c>
      <c r="Z754" s="262">
        <v>0.57101999999999997</v>
      </c>
      <c r="AA754" s="262">
        <v>0.65698000000000001</v>
      </c>
      <c r="AB754" s="262">
        <v>0.64470000000000005</v>
      </c>
      <c r="AC754" s="262">
        <v>0.60785999999999996</v>
      </c>
      <c r="AD754" s="262">
        <v>0.64470000000000005</v>
      </c>
      <c r="AE754" s="262">
        <v>0.60172000000000003</v>
      </c>
      <c r="AF754" s="262">
        <v>0.61399999999999999</v>
      </c>
      <c r="AG754" s="262">
        <v>0.61399999999999999</v>
      </c>
      <c r="AH754" s="262">
        <v>0.65083999999999997</v>
      </c>
      <c r="AI754" s="262">
        <v>0.62014000000000002</v>
      </c>
      <c r="AJ754" s="262">
        <v>0.60785999999999996</v>
      </c>
      <c r="AK754" s="262">
        <v>0.61399999999999999</v>
      </c>
      <c r="AL754" s="262">
        <v>0.61399999999999999</v>
      </c>
      <c r="AM754" s="262">
        <v>0.63856000000000002</v>
      </c>
      <c r="AN754" s="262">
        <v>0.71837999999999991</v>
      </c>
      <c r="AO754" s="262">
        <v>0.61399999999999999</v>
      </c>
      <c r="AP754" s="262">
        <v>0.58943999999999996</v>
      </c>
      <c r="AQ754" s="262">
        <v>0.63856000000000002</v>
      </c>
      <c r="AR754" s="262">
        <v>0.65083999999999997</v>
      </c>
      <c r="AS754" s="262">
        <v>0.57101999999999997</v>
      </c>
      <c r="AT754" s="262">
        <v>0.63856000000000002</v>
      </c>
      <c r="AU754" s="262">
        <v>0.60785999999999996</v>
      </c>
      <c r="AV754" s="262">
        <v>0.57716000000000001</v>
      </c>
      <c r="AW754" s="262">
        <v>0.59558</v>
      </c>
      <c r="AX754" s="262">
        <v>0.63241999999999998</v>
      </c>
      <c r="AY754" s="262">
        <v>0.60172000000000003</v>
      </c>
      <c r="AZ754" s="262">
        <v>0.58943999999999996</v>
      </c>
      <c r="BA754" s="262">
        <v>0.58943999999999996</v>
      </c>
      <c r="BB754" s="262">
        <v>0.66926000000000008</v>
      </c>
      <c r="BC754" s="262">
        <v>0.69995999999999992</v>
      </c>
      <c r="BD754" s="262">
        <v>0.60172000000000003</v>
      </c>
      <c r="BE754" s="262">
        <v>0.61399999999999999</v>
      </c>
      <c r="BF754" s="262">
        <v>0.58943999999999996</v>
      </c>
      <c r="BG754" s="262">
        <v>0.58329999999999993</v>
      </c>
      <c r="BH754" s="262">
        <v>0.57716000000000001</v>
      </c>
      <c r="BI754" s="262">
        <v>0.57716000000000001</v>
      </c>
      <c r="BJ754" s="262">
        <v>0.60172000000000003</v>
      </c>
      <c r="BK754" s="262">
        <v>0.62014000000000002</v>
      </c>
      <c r="BL754" s="262">
        <v>0.60785999999999996</v>
      </c>
      <c r="BM754" s="262">
        <v>0.54645999999999995</v>
      </c>
      <c r="BN754" s="262">
        <v>0.58943999999999996</v>
      </c>
      <c r="BO754" s="262">
        <v>0.60785999999999996</v>
      </c>
      <c r="BP754" s="262">
        <v>0.56488000000000005</v>
      </c>
    </row>
    <row r="755" spans="1:68" x14ac:dyDescent="0.25">
      <c r="A755" s="261"/>
      <c r="B755" s="261"/>
      <c r="C755" s="261" t="s">
        <v>1133</v>
      </c>
      <c r="D755" s="255">
        <f t="shared" si="67"/>
        <v>0.74462116910882814</v>
      </c>
      <c r="E755" s="260">
        <f t="shared" si="71"/>
        <v>14279.600159999998</v>
      </c>
      <c r="F755" s="255">
        <f t="shared" si="68"/>
        <v>0.75250266291722778</v>
      </c>
      <c r="G755" s="260">
        <f t="shared" si="72"/>
        <v>38946001.070079997</v>
      </c>
      <c r="H755" s="255">
        <f t="shared" si="69"/>
        <v>-0.30016113538651829</v>
      </c>
      <c r="I755" s="260">
        <f t="shared" si="70"/>
        <v>98.952629113916288</v>
      </c>
      <c r="J755" s="262">
        <v>0.752</v>
      </c>
      <c r="K755" s="262">
        <v>0.80464000000000002</v>
      </c>
      <c r="L755" s="262">
        <v>0.8121600000000001</v>
      </c>
      <c r="M755" s="262">
        <v>0.80464000000000002</v>
      </c>
      <c r="N755" s="262">
        <v>0.78960000000000008</v>
      </c>
      <c r="O755" s="262">
        <v>0.75951999999999997</v>
      </c>
      <c r="P755" s="262">
        <v>0.79712000000000005</v>
      </c>
      <c r="Q755" s="262">
        <v>0.83472000000000013</v>
      </c>
      <c r="R755" s="262">
        <v>0.80464000000000002</v>
      </c>
      <c r="S755" s="262">
        <v>0.77456000000000003</v>
      </c>
      <c r="T755" s="262">
        <v>0.80464000000000002</v>
      </c>
      <c r="U755" s="262">
        <v>0.76704000000000006</v>
      </c>
      <c r="V755" s="262">
        <v>0.8121600000000001</v>
      </c>
      <c r="W755" s="262">
        <v>0.81968000000000008</v>
      </c>
      <c r="X755" s="262">
        <v>0.81968000000000008</v>
      </c>
      <c r="Y755" s="262">
        <v>0.80464000000000002</v>
      </c>
      <c r="Z755" s="262">
        <v>0.77456000000000003</v>
      </c>
      <c r="AA755" s="262">
        <v>0.79712000000000005</v>
      </c>
      <c r="AB755" s="262">
        <v>0.8121600000000001</v>
      </c>
      <c r="AC755" s="262">
        <v>0.74448000000000003</v>
      </c>
      <c r="AD755" s="262">
        <v>0.78208</v>
      </c>
      <c r="AE755" s="262">
        <v>0.69184000000000001</v>
      </c>
      <c r="AF755" s="262">
        <v>0.752</v>
      </c>
      <c r="AG755" s="262">
        <v>0.74448000000000003</v>
      </c>
      <c r="AH755" s="262">
        <v>0.74448000000000003</v>
      </c>
      <c r="AI755" s="262">
        <v>0.79712000000000005</v>
      </c>
      <c r="AJ755" s="262">
        <v>0.74448000000000003</v>
      </c>
      <c r="AK755" s="262">
        <v>0.752</v>
      </c>
      <c r="AL755" s="262">
        <v>0.752</v>
      </c>
      <c r="AM755" s="262">
        <v>0.76704000000000006</v>
      </c>
      <c r="AN755" s="262">
        <v>0.8647999999999999</v>
      </c>
      <c r="AO755" s="262">
        <v>0.78208</v>
      </c>
      <c r="AP755" s="262">
        <v>0.74448000000000003</v>
      </c>
      <c r="AQ755" s="262">
        <v>0.8121600000000001</v>
      </c>
      <c r="AR755" s="262">
        <v>0.8647999999999999</v>
      </c>
      <c r="AS755" s="262">
        <v>0.752</v>
      </c>
      <c r="AT755" s="262">
        <v>0.78208</v>
      </c>
      <c r="AU755" s="262">
        <v>0.72943999999999998</v>
      </c>
      <c r="AV755" s="262">
        <v>0.72192000000000001</v>
      </c>
      <c r="AW755" s="262">
        <v>0.68432000000000004</v>
      </c>
      <c r="AX755" s="262">
        <v>0.72943999999999998</v>
      </c>
      <c r="AY755" s="262">
        <v>0.70687999999999995</v>
      </c>
      <c r="AZ755" s="262">
        <v>0.72192000000000001</v>
      </c>
      <c r="BA755" s="262">
        <v>0.68432000000000004</v>
      </c>
      <c r="BB755" s="262">
        <v>0.76704000000000006</v>
      </c>
      <c r="BC755" s="262">
        <v>0.81968000000000008</v>
      </c>
      <c r="BD755" s="262">
        <v>0.70687999999999995</v>
      </c>
      <c r="BE755" s="262">
        <v>0.73695999999999995</v>
      </c>
      <c r="BF755" s="262">
        <v>0.75951999999999997</v>
      </c>
      <c r="BG755" s="262">
        <v>0.72943999999999998</v>
      </c>
      <c r="BH755" s="262">
        <v>0.69184000000000001</v>
      </c>
      <c r="BI755" s="262">
        <v>0.64671999999999996</v>
      </c>
      <c r="BJ755" s="262">
        <v>0.69936000000000009</v>
      </c>
      <c r="BK755" s="262">
        <v>0.72192000000000001</v>
      </c>
      <c r="BL755" s="262">
        <v>0.69184000000000001</v>
      </c>
      <c r="BM755" s="262">
        <v>0.63919999999999999</v>
      </c>
      <c r="BN755" s="262">
        <v>0.72192000000000001</v>
      </c>
      <c r="BO755" s="262">
        <v>0.69936000000000009</v>
      </c>
      <c r="BP755" s="262">
        <v>0.66176000000000001</v>
      </c>
    </row>
    <row r="756" spans="1:68" x14ac:dyDescent="0.25">
      <c r="A756" s="254" t="s">
        <v>1134</v>
      </c>
      <c r="B756" s="254" t="s">
        <v>430</v>
      </c>
      <c r="C756" s="254" t="s">
        <v>1135</v>
      </c>
      <c r="D756" s="255">
        <f t="shared" si="67"/>
        <v>2.0259181310945402E-2</v>
      </c>
      <c r="E756" s="260">
        <f t="shared" si="71"/>
        <v>388.51031999999998</v>
      </c>
      <c r="F756" s="255">
        <f t="shared" si="68"/>
        <v>2.156574462132381E-2</v>
      </c>
      <c r="G756" s="260">
        <f t="shared" si="72"/>
        <v>1116141.5826000001</v>
      </c>
      <c r="H756" s="255">
        <f t="shared" si="69"/>
        <v>0.10302043950084484</v>
      </c>
      <c r="I756" s="260">
        <f t="shared" si="70"/>
        <v>93.941487607682689</v>
      </c>
      <c r="J756" s="262">
        <v>7.92E-3</v>
      </c>
      <c r="K756" s="262">
        <v>8.3599999999999994E-3</v>
      </c>
      <c r="L756" s="262">
        <v>1.958E-2</v>
      </c>
      <c r="M756" s="262">
        <v>3.916E-2</v>
      </c>
      <c r="N756" s="262">
        <v>1.958E-2</v>
      </c>
      <c r="O756" s="262">
        <v>2.222E-2</v>
      </c>
      <c r="P756" s="262">
        <v>1.166E-2</v>
      </c>
      <c r="Q756" s="262">
        <v>2.0899999999999998E-2</v>
      </c>
      <c r="R756" s="262">
        <v>1.9359999999999999E-2</v>
      </c>
      <c r="S756" s="262">
        <v>3.3659999999999995E-2</v>
      </c>
      <c r="T756" s="262">
        <v>5.5879999999999999E-2</v>
      </c>
      <c r="U756" s="262">
        <v>7.0179999999999992E-2</v>
      </c>
      <c r="V756" s="262">
        <v>3.542E-2</v>
      </c>
      <c r="W756" s="262">
        <v>3.5199999999999997E-3</v>
      </c>
      <c r="X756" s="262">
        <v>2.4199999999999998E-3</v>
      </c>
      <c r="Y756" s="262">
        <v>3.5199999999999997E-3</v>
      </c>
      <c r="Z756" s="262">
        <v>3.5199999999999997E-3</v>
      </c>
      <c r="AA756" s="262">
        <v>9.8999999999999991E-3</v>
      </c>
      <c r="AB756" s="262">
        <v>6.3799999999999994E-3</v>
      </c>
      <c r="AC756" s="262">
        <v>4.4000000000000003E-3</v>
      </c>
      <c r="AD756" s="262">
        <v>1.3639999999999999E-2</v>
      </c>
      <c r="AE756" s="262">
        <v>1.3859999999999999E-2</v>
      </c>
      <c r="AF756" s="262">
        <v>2.7499999999999997E-2</v>
      </c>
      <c r="AG756" s="262">
        <v>5.0159999999999996E-2</v>
      </c>
      <c r="AH756" s="262">
        <v>1.3639999999999999E-2</v>
      </c>
      <c r="AI756" s="262">
        <v>2.266E-2</v>
      </c>
      <c r="AJ756" s="262">
        <v>3.7179999999999998E-2</v>
      </c>
      <c r="AK756" s="262">
        <v>1.3859999999999999E-2</v>
      </c>
      <c r="AL756" s="262">
        <v>2.86E-2</v>
      </c>
      <c r="AM756" s="262">
        <v>5.808E-2</v>
      </c>
      <c r="AN756" s="262">
        <v>5.7859999999999995E-2</v>
      </c>
      <c r="AO756" s="262">
        <v>1.0120000000000001E-2</v>
      </c>
      <c r="AP756" s="262">
        <v>1.2539999999999999E-2</v>
      </c>
      <c r="AQ756" s="262">
        <v>3.0800000000000003E-3</v>
      </c>
      <c r="AR756" s="262">
        <v>3.2999999999999995E-3</v>
      </c>
      <c r="AS756" s="262">
        <v>3.2999999999999995E-3</v>
      </c>
      <c r="AT756" s="262">
        <v>1.6719999999999999E-2</v>
      </c>
      <c r="AU756" s="262">
        <v>1.9359999999999999E-2</v>
      </c>
      <c r="AV756" s="262">
        <v>1.6719999999999999E-2</v>
      </c>
      <c r="AW756" s="262">
        <v>9.0199999999999985E-3</v>
      </c>
      <c r="AX756" s="262">
        <v>1.6059999999999998E-2</v>
      </c>
      <c r="AY756" s="262">
        <v>1.21E-2</v>
      </c>
      <c r="AZ756" s="262">
        <v>1.694E-2</v>
      </c>
      <c r="BA756" s="262">
        <v>1.6279999999999999E-2</v>
      </c>
      <c r="BB756" s="262">
        <v>2.7279999999999999E-2</v>
      </c>
      <c r="BC756" s="262">
        <v>6.291999999999999E-2</v>
      </c>
      <c r="BD756" s="262">
        <v>2.2439999999999998E-2</v>
      </c>
      <c r="BE756" s="262">
        <v>2.266E-2</v>
      </c>
      <c r="BF756" s="262">
        <v>9.2399999999999999E-3</v>
      </c>
      <c r="BG756" s="262">
        <v>9.2399999999999999E-3</v>
      </c>
      <c r="BH756" s="262">
        <v>1.0339999999999998E-2</v>
      </c>
      <c r="BI756" s="262">
        <v>8.1399999999999997E-3</v>
      </c>
      <c r="BJ756" s="262">
        <v>5.94E-3</v>
      </c>
      <c r="BK756" s="262">
        <v>4.1799999999999997E-3</v>
      </c>
      <c r="BL756" s="262">
        <v>3.0800000000000003E-3</v>
      </c>
      <c r="BM756" s="262">
        <v>9.4599999999999997E-3</v>
      </c>
      <c r="BN756" s="262">
        <v>8.3599999999999994E-3</v>
      </c>
      <c r="BO756" s="262">
        <v>9.0199999999999985E-3</v>
      </c>
      <c r="BP756" s="262">
        <v>9.0199999999999985E-3</v>
      </c>
    </row>
    <row r="757" spans="1:68" x14ac:dyDescent="0.25">
      <c r="C757" s="254" t="s">
        <v>1136</v>
      </c>
      <c r="D757" s="255">
        <f t="shared" si="67"/>
        <v>2.5653380612191686E-2</v>
      </c>
      <c r="E757" s="260">
        <f t="shared" si="71"/>
        <v>491.95487999999995</v>
      </c>
      <c r="F757" s="255">
        <f t="shared" si="68"/>
        <v>2.3619717458115402E-2</v>
      </c>
      <c r="G757" s="260">
        <f t="shared" si="72"/>
        <v>1222445.56296</v>
      </c>
      <c r="H757" s="255">
        <f t="shared" si="69"/>
        <v>0.12801333345312119</v>
      </c>
      <c r="I757" s="260">
        <f t="shared" si="70"/>
        <v>108.6100232049031</v>
      </c>
      <c r="J757" s="262">
        <v>9.6000000000000002E-4</v>
      </c>
      <c r="K757" s="262">
        <v>9.6000000000000002E-4</v>
      </c>
      <c r="L757" s="262">
        <v>9.6000000000000002E-4</v>
      </c>
      <c r="M757" s="262">
        <v>7.1999999999999994E-4</v>
      </c>
      <c r="N757" s="262">
        <v>7.1999999999999994E-4</v>
      </c>
      <c r="O757" s="262">
        <v>7.1999999999999994E-4</v>
      </c>
      <c r="P757" s="262">
        <v>7.1999999999999994E-4</v>
      </c>
      <c r="Q757" s="262">
        <v>7.1999999999999994E-4</v>
      </c>
      <c r="R757" s="262">
        <v>7.1999999999999994E-4</v>
      </c>
      <c r="S757" s="262">
        <v>9.6000000000000002E-4</v>
      </c>
      <c r="T757" s="262">
        <v>9.6000000000000002E-4</v>
      </c>
      <c r="U757" s="262">
        <v>9.6000000000000002E-4</v>
      </c>
      <c r="V757" s="262">
        <v>9.6000000000000002E-4</v>
      </c>
      <c r="W757" s="262">
        <v>1.4399999999999999E-3</v>
      </c>
      <c r="X757" s="262">
        <v>1.4399999999999999E-3</v>
      </c>
      <c r="Y757" s="262">
        <v>1.4399999999999999E-3</v>
      </c>
      <c r="Z757" s="262">
        <v>1.4399999999999999E-3</v>
      </c>
      <c r="AA757" s="262">
        <v>1.4399999999999999E-3</v>
      </c>
      <c r="AB757" s="262">
        <v>1.4399999999999999E-3</v>
      </c>
      <c r="AC757" s="262">
        <v>1.4399999999999999E-3</v>
      </c>
      <c r="AD757" s="262">
        <v>1.92E-3</v>
      </c>
      <c r="AE757" s="262">
        <v>2.4000000000000002E-3</v>
      </c>
      <c r="AF757" s="262">
        <v>2.64E-3</v>
      </c>
      <c r="AG757" s="262">
        <v>2.4000000000000002E-3</v>
      </c>
      <c r="AH757" s="262">
        <v>2.16E-3</v>
      </c>
      <c r="AI757" s="262">
        <v>2.4000000000000002E-3</v>
      </c>
      <c r="AJ757" s="262">
        <v>2.1360000000000001E-2</v>
      </c>
      <c r="AK757" s="262">
        <v>2.8799999999999997E-3</v>
      </c>
      <c r="AL757" s="262">
        <v>8.1600000000000006E-3</v>
      </c>
      <c r="AM757" s="262">
        <v>4.8000000000000004E-3</v>
      </c>
      <c r="AN757" s="262">
        <v>4.0800000000000003E-3</v>
      </c>
      <c r="AO757" s="262">
        <v>5.28E-3</v>
      </c>
      <c r="AP757" s="262">
        <v>9.8399999999999998E-3</v>
      </c>
      <c r="AQ757" s="262">
        <v>6.0000000000000001E-3</v>
      </c>
      <c r="AR757" s="262">
        <v>5.5200000000000006E-3</v>
      </c>
      <c r="AS757" s="262">
        <v>6.7200000000000011E-3</v>
      </c>
      <c r="AT757" s="262">
        <v>7.1999999999999998E-3</v>
      </c>
      <c r="AU757" s="262">
        <v>2.0879999999999999E-2</v>
      </c>
      <c r="AV757" s="262">
        <v>3.7920000000000002E-2</v>
      </c>
      <c r="AW757" s="262">
        <v>8.6400000000000001E-3</v>
      </c>
      <c r="AX757" s="262">
        <v>1.848E-2</v>
      </c>
      <c r="AY757" s="262">
        <v>2.928E-2</v>
      </c>
      <c r="AZ757" s="262">
        <v>7.128000000000001E-2</v>
      </c>
      <c r="BA757" s="262">
        <v>9.1920000000000002E-2</v>
      </c>
      <c r="BB757" s="262">
        <v>2.7359999999999999E-2</v>
      </c>
      <c r="BC757" s="262">
        <v>2.0160000000000001E-2</v>
      </c>
      <c r="BD757" s="262">
        <v>5.8320000000000004E-2</v>
      </c>
      <c r="BE757" s="262">
        <v>4.3439999999999999E-2</v>
      </c>
      <c r="BF757" s="262">
        <v>2.9760000000000002E-2</v>
      </c>
      <c r="BG757" s="262">
        <v>3.3119999999999997E-2</v>
      </c>
      <c r="BH757" s="262">
        <v>0.10512000000000001</v>
      </c>
      <c r="BI757" s="262">
        <v>0.13992000000000002</v>
      </c>
      <c r="BJ757" s="262">
        <v>4.8000000000000004E-3</v>
      </c>
      <c r="BK757" s="262">
        <v>3.8400000000000001E-3</v>
      </c>
      <c r="BL757" s="262">
        <v>5.5200000000000006E-3</v>
      </c>
      <c r="BM757" s="262">
        <v>0.10607999999999999</v>
      </c>
      <c r="BN757" s="262">
        <v>4.3920000000000001E-2</v>
      </c>
      <c r="BO757" s="262">
        <v>0.15576000000000001</v>
      </c>
      <c r="BP757" s="262">
        <v>0.10896</v>
      </c>
    </row>
    <row r="758" spans="1:68" x14ac:dyDescent="0.25">
      <c r="C758" s="254" t="s">
        <v>1137</v>
      </c>
      <c r="D758" s="255">
        <f t="shared" si="67"/>
        <v>0.18322195859623511</v>
      </c>
      <c r="E758" s="260">
        <f t="shared" si="71"/>
        <v>3513.6475000000005</v>
      </c>
      <c r="F758" s="255">
        <f t="shared" si="68"/>
        <v>0.1349034584152734</v>
      </c>
      <c r="G758" s="260">
        <f t="shared" si="72"/>
        <v>6981968.9613199998</v>
      </c>
      <c r="H758" s="255">
        <f t="shared" si="69"/>
        <v>0.37695114073989355</v>
      </c>
      <c r="I758" s="260">
        <f t="shared" si="70"/>
        <v>135.81709523874684</v>
      </c>
      <c r="J758" s="262">
        <v>8.0400000000000003E-3</v>
      </c>
      <c r="K758" s="262">
        <v>8.0400000000000003E-3</v>
      </c>
      <c r="L758" s="262">
        <v>8.0400000000000003E-3</v>
      </c>
      <c r="M758" s="262">
        <v>1.206E-2</v>
      </c>
      <c r="N758" s="262">
        <v>9.3800000000000012E-3</v>
      </c>
      <c r="O758" s="262">
        <v>1.8760000000000002E-2</v>
      </c>
      <c r="P758" s="262">
        <v>8.0400000000000003E-3</v>
      </c>
      <c r="Q758" s="262">
        <v>1.206E-2</v>
      </c>
      <c r="R758" s="262">
        <v>1.206E-2</v>
      </c>
      <c r="S758" s="262">
        <v>1.7420000000000001E-2</v>
      </c>
      <c r="T758" s="262">
        <v>2.01E-2</v>
      </c>
      <c r="U758" s="262">
        <v>1.7420000000000001E-2</v>
      </c>
      <c r="V758" s="262">
        <v>1.7420000000000001E-2</v>
      </c>
      <c r="W758" s="262">
        <v>9.3800000000000012E-3</v>
      </c>
      <c r="X758" s="262">
        <v>9.3800000000000012E-3</v>
      </c>
      <c r="Y758" s="262">
        <v>9.3800000000000012E-3</v>
      </c>
      <c r="Z758" s="262">
        <v>9.3800000000000012E-3</v>
      </c>
      <c r="AA758" s="262">
        <v>3.0820000000000004E-2</v>
      </c>
      <c r="AB758" s="262">
        <v>2.2780000000000002E-2</v>
      </c>
      <c r="AC758" s="262">
        <v>3.4840000000000003E-2</v>
      </c>
      <c r="AD758" s="262">
        <v>1.7420000000000001E-2</v>
      </c>
      <c r="AE758" s="262">
        <v>2.4119999999999999E-2</v>
      </c>
      <c r="AF758" s="262">
        <v>4.8239999999999998E-2</v>
      </c>
      <c r="AG758" s="262">
        <v>4.02E-2</v>
      </c>
      <c r="AH758" s="262">
        <v>8.9780000000000013E-2</v>
      </c>
      <c r="AI758" s="262">
        <v>5.2260000000000008E-2</v>
      </c>
      <c r="AJ758" s="262">
        <v>9.2460000000000001E-2</v>
      </c>
      <c r="AK758" s="262">
        <v>0.10988000000000001</v>
      </c>
      <c r="AL758" s="262">
        <v>8.3080000000000001E-2</v>
      </c>
      <c r="AM758" s="262">
        <v>3.8859999999999999E-2</v>
      </c>
      <c r="AN758" s="262">
        <v>2.1440000000000001E-2</v>
      </c>
      <c r="AO758" s="262">
        <v>5.7620000000000005E-2</v>
      </c>
      <c r="AP758" s="262">
        <v>9.7820000000000004E-2</v>
      </c>
      <c r="AQ758" s="262">
        <v>1.8760000000000002E-2</v>
      </c>
      <c r="AR758" s="262">
        <v>3.3500000000000002E-2</v>
      </c>
      <c r="AS758" s="262">
        <v>3.6180000000000004E-2</v>
      </c>
      <c r="AT758" s="262">
        <v>7.6380000000000003E-2</v>
      </c>
      <c r="AU758" s="262">
        <v>0.13400000000000001</v>
      </c>
      <c r="AV758" s="262">
        <v>0.17152000000000001</v>
      </c>
      <c r="AW758" s="262">
        <v>0.23986000000000002</v>
      </c>
      <c r="AX758" s="262">
        <v>0.30016000000000004</v>
      </c>
      <c r="AY758" s="262">
        <v>0.4556</v>
      </c>
      <c r="AZ758" s="262">
        <v>0.3417</v>
      </c>
      <c r="BA758" s="262">
        <v>0.31222000000000005</v>
      </c>
      <c r="BB758" s="262">
        <v>0.24790000000000004</v>
      </c>
      <c r="BC758" s="262">
        <v>7.3700000000000015E-2</v>
      </c>
      <c r="BD758" s="262">
        <v>0.34974</v>
      </c>
      <c r="BE758" s="262">
        <v>0.24656000000000003</v>
      </c>
      <c r="BF758" s="262">
        <v>7.2360000000000008E-2</v>
      </c>
      <c r="BG758" s="262">
        <v>0.14204000000000003</v>
      </c>
      <c r="BH758" s="262">
        <v>0.19028</v>
      </c>
      <c r="BI758" s="262">
        <v>0.52126000000000006</v>
      </c>
      <c r="BJ758" s="262">
        <v>0.33232</v>
      </c>
      <c r="BK758" s="262">
        <v>0.19698000000000002</v>
      </c>
      <c r="BL758" s="262">
        <v>0.44086000000000003</v>
      </c>
      <c r="BM758" s="262">
        <v>0.56011999999999995</v>
      </c>
      <c r="BN758" s="262">
        <v>0.45024000000000003</v>
      </c>
      <c r="BO758" s="262">
        <v>0.47302</v>
      </c>
      <c r="BP758" s="262">
        <v>0.37922000000000006</v>
      </c>
    </row>
    <row r="759" spans="1:68" x14ac:dyDescent="0.25">
      <c r="C759" s="254" t="s">
        <v>1138</v>
      </c>
      <c r="D759" s="255">
        <f t="shared" si="67"/>
        <v>1.2926247066798766E-2</v>
      </c>
      <c r="E759" s="260">
        <f t="shared" si="71"/>
        <v>247.88663999999994</v>
      </c>
      <c r="F759" s="255">
        <f t="shared" si="68"/>
        <v>2.4271833697418428E-2</v>
      </c>
      <c r="G759" s="260">
        <f t="shared" si="72"/>
        <v>1256196.0345600001</v>
      </c>
      <c r="H759" s="255">
        <f t="shared" si="69"/>
        <v>-0.34845406983248878</v>
      </c>
      <c r="I759" s="260">
        <f t="shared" si="70"/>
        <v>53.256161969227776</v>
      </c>
      <c r="J759" s="262">
        <v>0.72672000000000003</v>
      </c>
      <c r="K759" s="262">
        <v>0.66144000000000003</v>
      </c>
      <c r="L759" s="262">
        <v>0.30336000000000002</v>
      </c>
      <c r="M759" s="262">
        <v>7.4400000000000008E-2</v>
      </c>
      <c r="N759" s="262">
        <v>9.5039999999999999E-2</v>
      </c>
      <c r="O759" s="262">
        <v>1.464E-2</v>
      </c>
      <c r="P759" s="262">
        <v>0.16392000000000001</v>
      </c>
      <c r="Q759" s="262">
        <v>7.5119999999999992E-2</v>
      </c>
      <c r="R759" s="262">
        <v>7.6319999999999999E-2</v>
      </c>
      <c r="S759" s="262">
        <v>1.9200000000000002E-2</v>
      </c>
      <c r="T759" s="262">
        <v>8.6400000000000001E-3</v>
      </c>
      <c r="U759" s="262">
        <v>1.056E-2</v>
      </c>
      <c r="V759" s="262">
        <v>2.8559999999999999E-2</v>
      </c>
      <c r="W759" s="262">
        <v>0.15672</v>
      </c>
      <c r="X759" s="262">
        <v>0.13031999999999999</v>
      </c>
      <c r="Y759" s="262">
        <v>0.34800000000000003</v>
      </c>
      <c r="Z759" s="262">
        <v>6.5760000000000013E-2</v>
      </c>
      <c r="AA759" s="262">
        <v>9.8399999999999998E-3</v>
      </c>
      <c r="AB759" s="262">
        <v>1.2240000000000001E-2</v>
      </c>
      <c r="AC759" s="262">
        <v>1.9200000000000002E-2</v>
      </c>
      <c r="AD759" s="262">
        <v>8.6400000000000001E-3</v>
      </c>
      <c r="AE759" s="262">
        <v>4.8000000000000004E-3</v>
      </c>
      <c r="AF759" s="262">
        <v>2.8799999999999997E-3</v>
      </c>
      <c r="AG759" s="262">
        <v>6.7200000000000011E-3</v>
      </c>
      <c r="AH759" s="262">
        <v>1.2E-2</v>
      </c>
      <c r="AI759" s="262">
        <v>6.7200000000000011E-3</v>
      </c>
      <c r="AJ759" s="262">
        <v>1.6800000000000003E-3</v>
      </c>
      <c r="AK759" s="262">
        <v>4.0800000000000003E-3</v>
      </c>
      <c r="AL759" s="262">
        <v>2.8799999999999997E-3</v>
      </c>
      <c r="AM759" s="262">
        <v>4.5599999999999998E-3</v>
      </c>
      <c r="AN759" s="262">
        <v>1.8720000000000001E-2</v>
      </c>
      <c r="AO759" s="262">
        <v>3.8400000000000001E-3</v>
      </c>
      <c r="AP759" s="262">
        <v>2.8799999999999997E-3</v>
      </c>
      <c r="AQ759" s="262">
        <v>1.6320000000000001E-2</v>
      </c>
      <c r="AR759" s="262">
        <v>1.1519999999999999E-2</v>
      </c>
      <c r="AS759" s="262">
        <v>4.5599999999999998E-3</v>
      </c>
      <c r="AT759" s="262">
        <v>1.2000000000000001E-3</v>
      </c>
      <c r="AU759" s="262">
        <v>1.2000000000000001E-3</v>
      </c>
      <c r="AV759" s="262">
        <v>1.2000000000000001E-3</v>
      </c>
      <c r="AW759" s="262">
        <v>1.2000000000000001E-3</v>
      </c>
      <c r="AX759" s="262">
        <v>1.2000000000000001E-3</v>
      </c>
      <c r="AY759" s="262">
        <v>1.2000000000000001E-3</v>
      </c>
      <c r="AZ759" s="262">
        <v>1.2000000000000001E-3</v>
      </c>
      <c r="BA759" s="262">
        <v>1.2000000000000001E-3</v>
      </c>
      <c r="BB759" s="262">
        <v>2.16E-3</v>
      </c>
      <c r="BC759" s="262">
        <v>4.3200000000000001E-3</v>
      </c>
      <c r="BD759" s="262">
        <v>1.4399999999999999E-3</v>
      </c>
      <c r="BE759" s="262">
        <v>2.16E-3</v>
      </c>
      <c r="BF759" s="262">
        <v>1.2000000000000001E-3</v>
      </c>
      <c r="BG759" s="262">
        <v>1.2000000000000001E-3</v>
      </c>
      <c r="BH759" s="262">
        <v>1.2000000000000001E-3</v>
      </c>
      <c r="BI759" s="262">
        <v>1.2000000000000001E-3</v>
      </c>
      <c r="BJ759" s="262">
        <v>1.2000000000000001E-3</v>
      </c>
      <c r="BK759" s="262">
        <v>2.64E-3</v>
      </c>
      <c r="BL759" s="262">
        <v>1.2000000000000001E-3</v>
      </c>
      <c r="BM759" s="262">
        <v>1.2000000000000001E-3</v>
      </c>
      <c r="BN759" s="262">
        <v>1.2000000000000001E-3</v>
      </c>
      <c r="BO759" s="262">
        <v>1.2000000000000001E-3</v>
      </c>
      <c r="BP759" s="262">
        <v>1.2000000000000001E-3</v>
      </c>
    </row>
    <row r="760" spans="1:68" x14ac:dyDescent="0.25">
      <c r="C760" s="254" t="s">
        <v>1139</v>
      </c>
      <c r="D760" s="255">
        <f t="shared" si="67"/>
        <v>9.620081973197063E-2</v>
      </c>
      <c r="E760" s="260">
        <f t="shared" si="71"/>
        <v>1844.8431200000007</v>
      </c>
      <c r="F760" s="255">
        <f t="shared" si="68"/>
        <v>0.11357032855842786</v>
      </c>
      <c r="G760" s="260">
        <f t="shared" si="72"/>
        <v>5877866.425640001</v>
      </c>
      <c r="H760" s="255">
        <f t="shared" si="69"/>
        <v>-0.168528053505315</v>
      </c>
      <c r="I760" s="260">
        <f t="shared" si="70"/>
        <v>84.705944724355319</v>
      </c>
      <c r="J760" s="262">
        <v>0.36308000000000001</v>
      </c>
      <c r="K760" s="262">
        <v>0.23432</v>
      </c>
      <c r="L760" s="262">
        <v>0.17168</v>
      </c>
      <c r="M760" s="262">
        <v>0.35960000000000003</v>
      </c>
      <c r="N760" s="262">
        <v>0.30972</v>
      </c>
      <c r="O760" s="262">
        <v>0.14036000000000001</v>
      </c>
      <c r="P760" s="262">
        <v>0.26679999999999998</v>
      </c>
      <c r="Q760" s="262">
        <v>0.26100000000000001</v>
      </c>
      <c r="R760" s="262">
        <v>0.25288000000000005</v>
      </c>
      <c r="S760" s="262">
        <v>0.28652000000000005</v>
      </c>
      <c r="T760" s="262">
        <v>0.24128000000000002</v>
      </c>
      <c r="U760" s="262">
        <v>0.37236000000000002</v>
      </c>
      <c r="V760" s="262">
        <v>0.27839999999999998</v>
      </c>
      <c r="W760" s="262">
        <v>4.4080000000000001E-2</v>
      </c>
      <c r="X760" s="262">
        <v>3.2480000000000002E-2</v>
      </c>
      <c r="Y760" s="262">
        <v>7.5400000000000009E-2</v>
      </c>
      <c r="Z760" s="262">
        <v>2.0879999999999999E-2</v>
      </c>
      <c r="AA760" s="262">
        <v>9.5119999999999996E-2</v>
      </c>
      <c r="AB760" s="262">
        <v>7.0760000000000003E-2</v>
      </c>
      <c r="AC760" s="262">
        <v>9.3960000000000016E-2</v>
      </c>
      <c r="AD760" s="262">
        <v>9.8600000000000007E-2</v>
      </c>
      <c r="AE760" s="262">
        <v>0.10556000000000001</v>
      </c>
      <c r="AF760" s="262">
        <v>0.10556000000000001</v>
      </c>
      <c r="AG760" s="262">
        <v>0.17284000000000002</v>
      </c>
      <c r="AH760" s="262">
        <v>9.8600000000000007E-2</v>
      </c>
      <c r="AI760" s="262">
        <v>9.8600000000000007E-2</v>
      </c>
      <c r="AJ760" s="262">
        <v>8.8160000000000002E-2</v>
      </c>
      <c r="AK760" s="262">
        <v>9.1640000000000013E-2</v>
      </c>
      <c r="AL760" s="262">
        <v>9.2800000000000007E-2</v>
      </c>
      <c r="AM760" s="262">
        <v>0.19023999999999999</v>
      </c>
      <c r="AN760" s="262">
        <v>0.30972</v>
      </c>
      <c r="AO760" s="262">
        <v>5.568E-2</v>
      </c>
      <c r="AP760" s="262">
        <v>5.8000000000000003E-2</v>
      </c>
      <c r="AQ760" s="262">
        <v>2.784E-2</v>
      </c>
      <c r="AR760" s="262">
        <v>2.784E-2</v>
      </c>
      <c r="AS760" s="262">
        <v>2.784E-2</v>
      </c>
      <c r="AT760" s="262">
        <v>5.8000000000000003E-2</v>
      </c>
      <c r="AU760" s="262">
        <v>4.7559999999999998E-2</v>
      </c>
      <c r="AV760" s="262">
        <v>3.4799999999999998E-2</v>
      </c>
      <c r="AW760" s="262">
        <v>2.0879999999999999E-2</v>
      </c>
      <c r="AX760" s="262">
        <v>4.5240000000000002E-2</v>
      </c>
      <c r="AY760" s="262">
        <v>3.5959999999999999E-2</v>
      </c>
      <c r="AZ760" s="262">
        <v>3.5959999999999999E-2</v>
      </c>
      <c r="BA760" s="262">
        <v>2.6680000000000002E-2</v>
      </c>
      <c r="BB760" s="262">
        <v>7.1919999999999998E-2</v>
      </c>
      <c r="BC760" s="262">
        <v>0.15312000000000001</v>
      </c>
      <c r="BD760" s="262">
        <v>3.3639999999999996E-2</v>
      </c>
      <c r="BE760" s="262">
        <v>3.712E-2</v>
      </c>
      <c r="BF760" s="262">
        <v>2.6680000000000002E-2</v>
      </c>
      <c r="BG760" s="262">
        <v>2.9000000000000001E-2</v>
      </c>
      <c r="BH760" s="262">
        <v>2.2040000000000001E-2</v>
      </c>
      <c r="BI760" s="262">
        <v>1.7399999999999999E-2</v>
      </c>
      <c r="BJ760" s="262">
        <v>5.1040000000000002E-2</v>
      </c>
      <c r="BK760" s="262">
        <v>7.0760000000000003E-2</v>
      </c>
      <c r="BL760" s="262">
        <v>2.9000000000000001E-2</v>
      </c>
      <c r="BM760" s="262">
        <v>1.856E-2</v>
      </c>
      <c r="BN760" s="262">
        <v>1.9720000000000001E-2</v>
      </c>
      <c r="BO760" s="262">
        <v>1.9720000000000001E-2</v>
      </c>
      <c r="BP760" s="262">
        <v>1.856E-2</v>
      </c>
    </row>
    <row r="761" spans="1:68" x14ac:dyDescent="0.25">
      <c r="C761" s="254" t="s">
        <v>1140</v>
      </c>
      <c r="D761" s="255">
        <f t="shared" si="67"/>
        <v>6.1966090629399784E-2</v>
      </c>
      <c r="E761" s="260">
        <f t="shared" si="71"/>
        <v>1188.3237199999996</v>
      </c>
      <c r="F761" s="255">
        <f t="shared" si="68"/>
        <v>5.802012026227267E-2</v>
      </c>
      <c r="G761" s="260">
        <f t="shared" si="72"/>
        <v>3002848.7302100006</v>
      </c>
      <c r="H761" s="255">
        <f t="shared" si="69"/>
        <v>0.16354056142094109</v>
      </c>
      <c r="I761" s="260">
        <f t="shared" si="70"/>
        <v>106.8010378973533</v>
      </c>
      <c r="J761" s="262">
        <v>4.7200000000000002E-3</v>
      </c>
      <c r="K761" s="262">
        <v>4.7200000000000002E-3</v>
      </c>
      <c r="L761" s="262">
        <v>4.7200000000000002E-3</v>
      </c>
      <c r="M761" s="262">
        <v>7.6699999999999997E-3</v>
      </c>
      <c r="N761" s="262">
        <v>5.3099999999999996E-3</v>
      </c>
      <c r="O761" s="262">
        <v>1.0030000000000001E-2</v>
      </c>
      <c r="P761" s="262">
        <v>7.6699999999999997E-3</v>
      </c>
      <c r="Q761" s="262">
        <v>7.6699999999999997E-3</v>
      </c>
      <c r="R761" s="262">
        <v>7.6699999999999997E-3</v>
      </c>
      <c r="S761" s="262">
        <v>1.1209999999999999E-2</v>
      </c>
      <c r="T761" s="262">
        <v>3.4219999999999993E-2</v>
      </c>
      <c r="U761" s="262">
        <v>2.1829999999999999E-2</v>
      </c>
      <c r="V761" s="262">
        <v>2.1829999999999999E-2</v>
      </c>
      <c r="W761" s="262">
        <v>6.4900000000000001E-3</v>
      </c>
      <c r="X761" s="262">
        <v>5.3099999999999996E-3</v>
      </c>
      <c r="Y761" s="262">
        <v>6.4900000000000001E-3</v>
      </c>
      <c r="Z761" s="262">
        <v>6.4900000000000001E-3</v>
      </c>
      <c r="AA761" s="262">
        <v>8.26E-3</v>
      </c>
      <c r="AB761" s="262">
        <v>7.0799999999999995E-3</v>
      </c>
      <c r="AC761" s="262">
        <v>8.26E-3</v>
      </c>
      <c r="AD761" s="262">
        <v>5.3099999999999996E-3</v>
      </c>
      <c r="AE761" s="262">
        <v>1.652E-2</v>
      </c>
      <c r="AF761" s="262">
        <v>3.304E-2</v>
      </c>
      <c r="AG761" s="262">
        <v>2.2419999999999999E-2</v>
      </c>
      <c r="AH761" s="262">
        <v>2.0060000000000001E-2</v>
      </c>
      <c r="AI761" s="262">
        <v>2.2419999999999999E-2</v>
      </c>
      <c r="AJ761" s="262">
        <v>9.9709999999999993E-2</v>
      </c>
      <c r="AK761" s="262">
        <v>2.5369999999999997E-2</v>
      </c>
      <c r="AL761" s="262">
        <v>4.1889999999999997E-2</v>
      </c>
      <c r="AM761" s="262">
        <v>7.7289999999999998E-2</v>
      </c>
      <c r="AN761" s="262">
        <v>6.2539999999999998E-2</v>
      </c>
      <c r="AO761" s="262">
        <v>2.8319999999999998E-2</v>
      </c>
      <c r="AP761" s="262">
        <v>2.8319999999999998E-2</v>
      </c>
      <c r="AQ761" s="262">
        <v>1.1209999999999999E-2</v>
      </c>
      <c r="AR761" s="262">
        <v>1.652E-2</v>
      </c>
      <c r="AS761" s="262">
        <v>1.652E-2</v>
      </c>
      <c r="AT761" s="262">
        <v>3.5989999999999994E-2</v>
      </c>
      <c r="AU761" s="262">
        <v>9.9119999999999986E-2</v>
      </c>
      <c r="AV761" s="262">
        <v>0.13569999999999999</v>
      </c>
      <c r="AW761" s="262">
        <v>5.8999999999999997E-2</v>
      </c>
      <c r="AX761" s="262">
        <v>6.7259999999999986E-2</v>
      </c>
      <c r="AY761" s="262">
        <v>8.8499999999999995E-2</v>
      </c>
      <c r="AZ761" s="262">
        <v>0.14573</v>
      </c>
      <c r="BA761" s="262">
        <v>0.19883000000000001</v>
      </c>
      <c r="BB761" s="262">
        <v>0.13983000000000001</v>
      </c>
      <c r="BC761" s="262">
        <v>0.16342999999999999</v>
      </c>
      <c r="BD761" s="262">
        <v>0.14395999999999998</v>
      </c>
      <c r="BE761" s="262">
        <v>0.11976999999999999</v>
      </c>
      <c r="BF761" s="262">
        <v>4.2479999999999997E-2</v>
      </c>
      <c r="BG761" s="262">
        <v>6.3130000000000006E-2</v>
      </c>
      <c r="BH761" s="262">
        <v>0.16342999999999999</v>
      </c>
      <c r="BI761" s="262">
        <v>0.19056999999999999</v>
      </c>
      <c r="BJ761" s="262">
        <v>4.1889999999999997E-2</v>
      </c>
      <c r="BK761" s="262">
        <v>2.6550000000000001E-2</v>
      </c>
      <c r="BL761" s="262">
        <v>3.1859999999999999E-2</v>
      </c>
      <c r="BM761" s="262">
        <v>0.12566999999999998</v>
      </c>
      <c r="BN761" s="262">
        <v>6.7259999999999986E-2</v>
      </c>
      <c r="BO761" s="262">
        <v>0.20649999999999999</v>
      </c>
      <c r="BP761" s="262">
        <v>0.10915</v>
      </c>
    </row>
    <row r="762" spans="1:68" x14ac:dyDescent="0.25">
      <c r="C762" s="254" t="s">
        <v>1141</v>
      </c>
      <c r="D762" s="255">
        <f t="shared" si="67"/>
        <v>1.7721228555039891E-2</v>
      </c>
      <c r="E762" s="260">
        <f t="shared" si="71"/>
        <v>339.84</v>
      </c>
      <c r="F762" s="255">
        <f t="shared" si="68"/>
        <v>1.5724021617109746E-2</v>
      </c>
      <c r="G762" s="260">
        <f t="shared" si="72"/>
        <v>813801.45600000001</v>
      </c>
      <c r="H762" s="255">
        <f t="shared" si="69"/>
        <v>4.6739414175918557E-2</v>
      </c>
      <c r="I762" s="260">
        <f t="shared" si="70"/>
        <v>112.70162930682395</v>
      </c>
      <c r="J762" s="262">
        <v>8.0000000000000004E-4</v>
      </c>
      <c r="K762" s="262">
        <v>8.0000000000000004E-4</v>
      </c>
      <c r="L762" s="262">
        <v>8.0000000000000004E-4</v>
      </c>
      <c r="M762" s="262">
        <v>8.0000000000000004E-4</v>
      </c>
      <c r="N762" s="262">
        <v>8.0000000000000004E-4</v>
      </c>
      <c r="O762" s="262">
        <v>8.0000000000000004E-4</v>
      </c>
      <c r="P762" s="262">
        <v>8.0000000000000004E-4</v>
      </c>
      <c r="Q762" s="262">
        <v>8.0000000000000004E-4</v>
      </c>
      <c r="R762" s="262">
        <v>8.0000000000000004E-4</v>
      </c>
      <c r="S762" s="262">
        <v>8.0000000000000004E-4</v>
      </c>
      <c r="T762" s="262">
        <v>8.0000000000000004E-4</v>
      </c>
      <c r="U762" s="262">
        <v>8.0000000000000004E-4</v>
      </c>
      <c r="V762" s="262">
        <v>2.0800000000000003E-3</v>
      </c>
      <c r="W762" s="262">
        <v>9.6000000000000002E-4</v>
      </c>
      <c r="X762" s="262">
        <v>9.6000000000000002E-4</v>
      </c>
      <c r="Y762" s="262">
        <v>9.6000000000000002E-4</v>
      </c>
      <c r="Z762" s="262">
        <v>9.6000000000000002E-4</v>
      </c>
      <c r="AA762" s="262">
        <v>1.1200000000000001E-3</v>
      </c>
      <c r="AB762" s="262">
        <v>1.1200000000000001E-3</v>
      </c>
      <c r="AC762" s="262">
        <v>1.1200000000000001E-3</v>
      </c>
      <c r="AD762" s="262">
        <v>1.2800000000000001E-3</v>
      </c>
      <c r="AE762" s="262">
        <v>2.0800000000000003E-3</v>
      </c>
      <c r="AF762" s="262">
        <v>4.1600000000000005E-3</v>
      </c>
      <c r="AG762" s="262">
        <v>2.2400000000000002E-3</v>
      </c>
      <c r="AH762" s="262">
        <v>1.6000000000000001E-3</v>
      </c>
      <c r="AI762" s="262">
        <v>2.2400000000000002E-3</v>
      </c>
      <c r="AJ762" s="262">
        <v>1.0240000000000001E-2</v>
      </c>
      <c r="AK762" s="262">
        <v>4.1600000000000005E-3</v>
      </c>
      <c r="AL762" s="262">
        <v>1.328E-2</v>
      </c>
      <c r="AM762" s="262">
        <v>9.1199999999999996E-3</v>
      </c>
      <c r="AN762" s="262">
        <v>2.0160000000000001E-2</v>
      </c>
      <c r="AO762" s="262">
        <v>1.7600000000000001E-3</v>
      </c>
      <c r="AP762" s="262">
        <v>5.5999999999999999E-3</v>
      </c>
      <c r="AQ762" s="262">
        <v>1.92E-3</v>
      </c>
      <c r="AR762" s="262">
        <v>2.3999999999999998E-3</v>
      </c>
      <c r="AS762" s="262">
        <v>2.3999999999999998E-3</v>
      </c>
      <c r="AT762" s="262">
        <v>3.2960000000000003E-2</v>
      </c>
      <c r="AU762" s="262">
        <v>2.6880000000000001E-2</v>
      </c>
      <c r="AV762" s="262">
        <v>2.8640000000000002E-2</v>
      </c>
      <c r="AW762" s="262">
        <v>1.7600000000000001E-3</v>
      </c>
      <c r="AX762" s="262">
        <v>1.2160000000000001E-2</v>
      </c>
      <c r="AY762" s="262">
        <v>2.112E-2</v>
      </c>
      <c r="AZ762" s="262">
        <v>1.9519999999999999E-2</v>
      </c>
      <c r="BA762" s="262">
        <v>0.13408</v>
      </c>
      <c r="BB762" s="262">
        <v>1.968E-2</v>
      </c>
      <c r="BC762" s="262">
        <v>4.2880000000000001E-2</v>
      </c>
      <c r="BD762" s="262">
        <v>6.4319999999999988E-2</v>
      </c>
      <c r="BE762" s="262">
        <v>0.13824</v>
      </c>
      <c r="BF762" s="262">
        <v>4.3200000000000002E-2</v>
      </c>
      <c r="BG762" s="262">
        <v>1.5519999999999999E-2</v>
      </c>
      <c r="BH762" s="262">
        <v>6.0800000000000003E-3</v>
      </c>
      <c r="BI762" s="262">
        <v>4.24E-2</v>
      </c>
      <c r="BJ762" s="262">
        <v>1.92E-3</v>
      </c>
      <c r="BK762" s="262">
        <v>1.7600000000000001E-3</v>
      </c>
      <c r="BL762" s="262">
        <v>2.2400000000000002E-3</v>
      </c>
      <c r="BM762" s="262">
        <v>1.7600000000000001E-2</v>
      </c>
      <c r="BN762" s="262">
        <v>8.0640000000000003E-2</v>
      </c>
      <c r="BO762" s="262">
        <v>2.4320000000000001E-2</v>
      </c>
      <c r="BP762" s="262">
        <v>9.4879999999999992E-2</v>
      </c>
    </row>
    <row r="763" spans="1:68" x14ac:dyDescent="0.25">
      <c r="C763" s="254" t="s">
        <v>1142</v>
      </c>
      <c r="D763" s="255">
        <f t="shared" si="67"/>
        <v>2.4187641445481564E-2</v>
      </c>
      <c r="E763" s="260">
        <f t="shared" si="71"/>
        <v>463.84639999999996</v>
      </c>
      <c r="F763" s="255">
        <f t="shared" si="68"/>
        <v>3.8958791335380161E-2</v>
      </c>
      <c r="G763" s="260">
        <f t="shared" si="72"/>
        <v>2016323.9332000008</v>
      </c>
      <c r="H763" s="255">
        <f t="shared" si="69"/>
        <v>-0.33169836639842504</v>
      </c>
      <c r="I763" s="260">
        <f t="shared" si="70"/>
        <v>62.085194679835269</v>
      </c>
      <c r="J763" s="262">
        <v>0.71959999999999991</v>
      </c>
      <c r="K763" s="262">
        <v>0.4496</v>
      </c>
      <c r="L763" s="262">
        <v>0.41360000000000002</v>
      </c>
      <c r="M763" s="262">
        <v>0.17079999999999998</v>
      </c>
      <c r="N763" s="262">
        <v>0.23399999999999999</v>
      </c>
      <c r="O763" s="262">
        <v>3.1200000000000002E-2</v>
      </c>
      <c r="P763" s="262">
        <v>0.13200000000000001</v>
      </c>
      <c r="Q763" s="262">
        <v>8.8800000000000004E-2</v>
      </c>
      <c r="R763" s="262">
        <v>0.12400000000000001</v>
      </c>
      <c r="S763" s="262">
        <v>8.5199999999999998E-2</v>
      </c>
      <c r="T763" s="262">
        <v>0.03</v>
      </c>
      <c r="U763" s="262">
        <v>7.0800000000000002E-2</v>
      </c>
      <c r="V763" s="262">
        <v>6.7199999999999996E-2</v>
      </c>
      <c r="W763" s="262">
        <v>9.5600000000000004E-2</v>
      </c>
      <c r="X763" s="262">
        <v>3.32E-2</v>
      </c>
      <c r="Y763" s="262">
        <v>0.14319999999999999</v>
      </c>
      <c r="Z763" s="262">
        <v>2.4400000000000002E-2</v>
      </c>
      <c r="AA763" s="262">
        <v>0.02</v>
      </c>
      <c r="AB763" s="262">
        <v>1.6399999999999998E-2</v>
      </c>
      <c r="AC763" s="262">
        <v>1.0400000000000001E-2</v>
      </c>
      <c r="AD763" s="262">
        <v>7.8799999999999995E-2</v>
      </c>
      <c r="AE763" s="262">
        <v>3.2000000000000001E-2</v>
      </c>
      <c r="AF763" s="262">
        <v>1.7600000000000001E-2</v>
      </c>
      <c r="AG763" s="262">
        <v>2.3599999999999999E-2</v>
      </c>
      <c r="AH763" s="262">
        <v>1.2E-2</v>
      </c>
      <c r="AI763" s="262">
        <v>2.2400000000000003E-2</v>
      </c>
      <c r="AJ763" s="262">
        <v>7.6E-3</v>
      </c>
      <c r="AK763" s="262">
        <v>8.8000000000000005E-3</v>
      </c>
      <c r="AL763" s="262">
        <v>8.8000000000000005E-3</v>
      </c>
      <c r="AM763" s="262">
        <v>2.3599999999999999E-2</v>
      </c>
      <c r="AN763" s="262">
        <v>7.6799999999999993E-2</v>
      </c>
      <c r="AO763" s="262">
        <v>8.8000000000000005E-3</v>
      </c>
      <c r="AP763" s="262">
        <v>7.1999999999999998E-3</v>
      </c>
      <c r="AQ763" s="262">
        <v>6.0000000000000001E-3</v>
      </c>
      <c r="AR763" s="262">
        <v>6.0000000000000001E-3</v>
      </c>
      <c r="AS763" s="262">
        <v>4.7999999999999996E-3</v>
      </c>
      <c r="AT763" s="262">
        <v>5.6000000000000008E-3</v>
      </c>
      <c r="AU763" s="262">
        <v>5.6000000000000008E-3</v>
      </c>
      <c r="AV763" s="262">
        <v>5.2000000000000006E-3</v>
      </c>
      <c r="AW763" s="262">
        <v>5.6000000000000008E-3</v>
      </c>
      <c r="AX763" s="262">
        <v>6.4000000000000003E-3</v>
      </c>
      <c r="AY763" s="262">
        <v>4.7999999999999996E-3</v>
      </c>
      <c r="AZ763" s="262">
        <v>4.0000000000000001E-3</v>
      </c>
      <c r="BA763" s="262">
        <v>4.0000000000000001E-3</v>
      </c>
      <c r="BB763" s="262">
        <v>1.6399999999999998E-2</v>
      </c>
      <c r="BC763" s="262">
        <v>3.3599999999999998E-2</v>
      </c>
      <c r="BD763" s="262">
        <v>4.4000000000000003E-3</v>
      </c>
      <c r="BE763" s="262">
        <v>5.6000000000000008E-3</v>
      </c>
      <c r="BF763" s="262">
        <v>4.0000000000000001E-3</v>
      </c>
      <c r="BG763" s="262">
        <v>4.0000000000000001E-3</v>
      </c>
      <c r="BH763" s="262">
        <v>4.0000000000000001E-3</v>
      </c>
      <c r="BI763" s="262">
        <v>3.5999999999999999E-3</v>
      </c>
      <c r="BJ763" s="262">
        <v>3.5999999999999999E-3</v>
      </c>
      <c r="BK763" s="262">
        <v>3.5999999999999999E-3</v>
      </c>
      <c r="BL763" s="262">
        <v>3.5999999999999999E-3</v>
      </c>
      <c r="BM763" s="262">
        <v>3.5999999999999999E-3</v>
      </c>
      <c r="BN763" s="262">
        <v>4.0000000000000001E-3</v>
      </c>
      <c r="BO763" s="262">
        <v>4.0000000000000001E-3</v>
      </c>
      <c r="BP763" s="262">
        <v>4.0000000000000001E-3</v>
      </c>
    </row>
    <row r="764" spans="1:68" x14ac:dyDescent="0.25">
      <c r="C764" s="254" t="s">
        <v>1143</v>
      </c>
      <c r="D764" s="255">
        <f t="shared" si="67"/>
        <v>3.0134207644574217E-2</v>
      </c>
      <c r="E764" s="260">
        <f t="shared" si="71"/>
        <v>577.88369999999975</v>
      </c>
      <c r="F764" s="255">
        <f t="shared" si="68"/>
        <v>5.0034456411227425E-2</v>
      </c>
      <c r="G764" s="260">
        <f t="shared" si="72"/>
        <v>2589548.3018999989</v>
      </c>
      <c r="H764" s="255">
        <f t="shared" si="69"/>
        <v>-0.41382507844902733</v>
      </c>
      <c r="I764" s="260">
        <f t="shared" si="70"/>
        <v>60.226911224746082</v>
      </c>
      <c r="J764" s="262">
        <v>0.35324999999999995</v>
      </c>
      <c r="K764" s="262">
        <v>0.53144999999999998</v>
      </c>
      <c r="L764" s="262">
        <v>2.4300000000000002E-2</v>
      </c>
      <c r="M764" s="262">
        <v>1.3049999999999999E-2</v>
      </c>
      <c r="N764" s="262">
        <v>1.2150000000000001E-2</v>
      </c>
      <c r="O764" s="262">
        <v>4.4999999999999997E-3</v>
      </c>
      <c r="P764" s="262">
        <v>0.26415</v>
      </c>
      <c r="Q764" s="262">
        <v>6.2099999999999995E-2</v>
      </c>
      <c r="R764" s="262">
        <v>1.5300000000000001E-2</v>
      </c>
      <c r="S764" s="262">
        <v>8.9999999999999993E-3</v>
      </c>
      <c r="T764" s="262">
        <v>8.9999999999999993E-3</v>
      </c>
      <c r="U764" s="262">
        <v>3.5999999999999999E-3</v>
      </c>
      <c r="V764" s="262">
        <v>2.385E-2</v>
      </c>
      <c r="W764" s="262">
        <v>0.57419999999999993</v>
      </c>
      <c r="X764" s="262">
        <v>0.49409999999999998</v>
      </c>
      <c r="Y764" s="262">
        <v>0.83295000000000008</v>
      </c>
      <c r="Z764" s="262">
        <v>0.68759999999999999</v>
      </c>
      <c r="AA764" s="262">
        <v>1.035E-2</v>
      </c>
      <c r="AB764" s="262">
        <v>6.3E-2</v>
      </c>
      <c r="AC764" s="262">
        <v>0.32219999999999999</v>
      </c>
      <c r="AD764" s="262">
        <v>1.8E-3</v>
      </c>
      <c r="AE764" s="262">
        <v>1.8E-3</v>
      </c>
      <c r="AF764" s="262">
        <v>1.8E-3</v>
      </c>
      <c r="AG764" s="262">
        <v>4.4999999999999997E-3</v>
      </c>
      <c r="AH764" s="262">
        <v>3.78E-2</v>
      </c>
      <c r="AI764" s="262">
        <v>1.3049999999999999E-2</v>
      </c>
      <c r="AJ764" s="262">
        <v>3.15E-3</v>
      </c>
      <c r="AK764" s="262">
        <v>4.2299999999999997E-2</v>
      </c>
      <c r="AL764" s="262">
        <v>3.5999999999999999E-3</v>
      </c>
      <c r="AM764" s="262">
        <v>3.15E-3</v>
      </c>
      <c r="AN764" s="262">
        <v>3.5999999999999999E-3</v>
      </c>
      <c r="AO764" s="262">
        <v>8.3250000000000005E-2</v>
      </c>
      <c r="AP764" s="262">
        <v>4.9499999999999995E-3</v>
      </c>
      <c r="AQ764" s="262">
        <v>0.25874999999999998</v>
      </c>
      <c r="AR764" s="262">
        <v>0.38880000000000003</v>
      </c>
      <c r="AS764" s="262">
        <v>8.1900000000000001E-2</v>
      </c>
      <c r="AT764" s="262">
        <v>6.7499999999999999E-3</v>
      </c>
      <c r="AU764" s="262">
        <v>3.5999999999999999E-3</v>
      </c>
      <c r="AV764" s="262">
        <v>3.5999999999999999E-3</v>
      </c>
      <c r="AW764" s="262">
        <v>1.89E-2</v>
      </c>
      <c r="AX764" s="262">
        <v>1.8E-3</v>
      </c>
      <c r="AY764" s="262">
        <v>1.8E-3</v>
      </c>
      <c r="AZ764" s="262">
        <v>1.8E-3</v>
      </c>
      <c r="BA764" s="262">
        <v>1.8E-3</v>
      </c>
      <c r="BB764" s="262">
        <v>1.8E-3</v>
      </c>
      <c r="BC764" s="262">
        <v>1.8E-3</v>
      </c>
      <c r="BD764" s="262">
        <v>1.8E-3</v>
      </c>
      <c r="BE764" s="262">
        <v>1.8E-3</v>
      </c>
      <c r="BF764" s="262">
        <v>5.3999999999999994E-3</v>
      </c>
      <c r="BG764" s="262">
        <v>5.3999999999999994E-3</v>
      </c>
      <c r="BH764" s="262">
        <v>4.0499999999999998E-3</v>
      </c>
      <c r="BI764" s="262">
        <v>2.2499999999999998E-3</v>
      </c>
      <c r="BJ764" s="262">
        <v>7.8750000000000001E-2</v>
      </c>
      <c r="BK764" s="262">
        <v>0.19664999999999999</v>
      </c>
      <c r="BL764" s="262">
        <v>4.5899999999999996E-2</v>
      </c>
      <c r="BM764" s="262">
        <v>2.6999999999999997E-3</v>
      </c>
      <c r="BN764" s="262">
        <v>4.0499999999999998E-3</v>
      </c>
      <c r="BO764" s="262">
        <v>2.6999999999999997E-3</v>
      </c>
      <c r="BP764" s="262">
        <v>4.0499999999999998E-3</v>
      </c>
    </row>
    <row r="765" spans="1:68" x14ac:dyDescent="0.25">
      <c r="C765" s="254" t="s">
        <v>1144</v>
      </c>
      <c r="D765" s="255">
        <f t="shared" si="67"/>
        <v>8.0121812587996017E-3</v>
      </c>
      <c r="E765" s="260">
        <f t="shared" si="71"/>
        <v>153.64959999999996</v>
      </c>
      <c r="F765" s="255">
        <f t="shared" si="68"/>
        <v>1.7410794213539485E-2</v>
      </c>
      <c r="G765" s="260">
        <f t="shared" si="72"/>
        <v>901100.87776000018</v>
      </c>
      <c r="H765" s="255">
        <f t="shared" si="69"/>
        <v>-0.38039894606577351</v>
      </c>
      <c r="I765" s="260">
        <f t="shared" si="70"/>
        <v>46.018470843615731</v>
      </c>
      <c r="J765" s="262">
        <v>0.39424000000000003</v>
      </c>
      <c r="K765" s="262">
        <v>0.48672000000000004</v>
      </c>
      <c r="L765" s="262">
        <v>5.3280000000000001E-2</v>
      </c>
      <c r="M765" s="262">
        <v>4.1600000000000005E-3</v>
      </c>
      <c r="N765" s="262">
        <v>6.2400000000000008E-3</v>
      </c>
      <c r="O765" s="262">
        <v>2.0800000000000003E-3</v>
      </c>
      <c r="P765" s="262">
        <v>0.10256</v>
      </c>
      <c r="Q765" s="262">
        <v>2.4E-2</v>
      </c>
      <c r="R765" s="262">
        <v>8.320000000000001E-3</v>
      </c>
      <c r="S765" s="262">
        <v>1.92E-3</v>
      </c>
      <c r="T765" s="262">
        <v>1.92E-3</v>
      </c>
      <c r="U765" s="262">
        <v>1.2800000000000001E-3</v>
      </c>
      <c r="V765" s="262">
        <v>5.5999999999999999E-3</v>
      </c>
      <c r="W765" s="262">
        <v>0.23488000000000001</v>
      </c>
      <c r="X765" s="262">
        <v>0.18896000000000002</v>
      </c>
      <c r="Y765" s="262">
        <v>0.50080000000000002</v>
      </c>
      <c r="Z765" s="262">
        <v>0.26704</v>
      </c>
      <c r="AA765" s="262">
        <v>3.3600000000000001E-3</v>
      </c>
      <c r="AB765" s="262">
        <v>1.2800000000000001E-2</v>
      </c>
      <c r="AC765" s="262">
        <v>6.4159999999999995E-2</v>
      </c>
      <c r="AD765" s="262">
        <v>8.0000000000000004E-4</v>
      </c>
      <c r="AE765" s="262">
        <v>8.0000000000000004E-4</v>
      </c>
      <c r="AF765" s="262">
        <v>8.0000000000000004E-4</v>
      </c>
      <c r="AG765" s="262">
        <v>1.4399999999999999E-3</v>
      </c>
      <c r="AH765" s="262">
        <v>3.2000000000000002E-3</v>
      </c>
      <c r="AI765" s="262">
        <v>1.4399999999999999E-3</v>
      </c>
      <c r="AJ765" s="262">
        <v>8.0000000000000004E-4</v>
      </c>
      <c r="AK765" s="262">
        <v>9.6000000000000002E-4</v>
      </c>
      <c r="AL765" s="262">
        <v>9.6000000000000002E-4</v>
      </c>
      <c r="AM765" s="262">
        <v>9.6000000000000002E-4</v>
      </c>
      <c r="AN765" s="262">
        <v>9.6000000000000002E-4</v>
      </c>
      <c r="AO765" s="262">
        <v>8.6400000000000001E-3</v>
      </c>
      <c r="AP765" s="262">
        <v>1.1200000000000001E-3</v>
      </c>
      <c r="AQ765" s="262">
        <v>5.7759999999999999E-2</v>
      </c>
      <c r="AR765" s="262">
        <v>5.5359999999999999E-2</v>
      </c>
      <c r="AS765" s="262">
        <v>1.056E-2</v>
      </c>
      <c r="AT765" s="262">
        <v>9.6000000000000002E-4</v>
      </c>
      <c r="AU765" s="262">
        <v>9.6000000000000002E-4</v>
      </c>
      <c r="AV765" s="262">
        <v>9.6000000000000002E-4</v>
      </c>
      <c r="AW765" s="262">
        <v>9.6000000000000002E-4</v>
      </c>
      <c r="AX765" s="262">
        <v>6.4000000000000005E-4</v>
      </c>
      <c r="AY765" s="262">
        <v>6.4000000000000005E-4</v>
      </c>
      <c r="AZ765" s="262">
        <v>6.4000000000000005E-4</v>
      </c>
      <c r="BA765" s="262">
        <v>6.4000000000000005E-4</v>
      </c>
      <c r="BB765" s="262">
        <v>8.0000000000000004E-4</v>
      </c>
      <c r="BC765" s="262">
        <v>8.0000000000000004E-4</v>
      </c>
      <c r="BD765" s="262">
        <v>8.0000000000000004E-4</v>
      </c>
      <c r="BE765" s="262">
        <v>8.0000000000000004E-4</v>
      </c>
      <c r="BF765" s="262">
        <v>9.6000000000000002E-4</v>
      </c>
      <c r="BG765" s="262">
        <v>9.6000000000000002E-4</v>
      </c>
      <c r="BH765" s="262">
        <v>9.6000000000000002E-4</v>
      </c>
      <c r="BI765" s="262">
        <v>1.1200000000000001E-3</v>
      </c>
      <c r="BJ765" s="262">
        <v>5.4400000000000004E-3</v>
      </c>
      <c r="BK765" s="262">
        <v>2.6880000000000001E-2</v>
      </c>
      <c r="BL765" s="262">
        <v>4.7999999999999996E-3</v>
      </c>
      <c r="BM765" s="262">
        <v>1.1200000000000001E-3</v>
      </c>
      <c r="BN765" s="262">
        <v>9.6000000000000002E-4</v>
      </c>
      <c r="BO765" s="262">
        <v>9.6000000000000002E-4</v>
      </c>
      <c r="BP765" s="262">
        <v>9.6000000000000002E-4</v>
      </c>
    </row>
    <row r="766" spans="1:68" x14ac:dyDescent="0.25">
      <c r="B766" s="254" t="s">
        <v>1145</v>
      </c>
      <c r="C766" s="254" t="s">
        <v>1146</v>
      </c>
      <c r="D766" s="255">
        <f t="shared" si="67"/>
        <v>5.3127256088022115E-2</v>
      </c>
      <c r="E766" s="260">
        <f t="shared" si="71"/>
        <v>1018.8213900000001</v>
      </c>
      <c r="F766" s="255">
        <f t="shared" si="68"/>
        <v>5.3847615118451639E-2</v>
      </c>
      <c r="G766" s="260">
        <f t="shared" si="72"/>
        <v>2786899.47474</v>
      </c>
      <c r="H766" s="255">
        <f t="shared" si="69"/>
        <v>-0.22708898363968258</v>
      </c>
      <c r="I766" s="260">
        <f t="shared" si="70"/>
        <v>98.662226676437001</v>
      </c>
      <c r="J766" s="262">
        <v>5.4059999999999997E-2</v>
      </c>
      <c r="K766" s="262">
        <v>6.4259999999999998E-2</v>
      </c>
      <c r="L766" s="262">
        <v>4.6919999999999996E-2</v>
      </c>
      <c r="M766" s="262">
        <v>2.2439999999999998E-2</v>
      </c>
      <c r="N766" s="262">
        <v>2.1419999999999998E-2</v>
      </c>
      <c r="O766" s="262">
        <v>3.7739999999999996E-2</v>
      </c>
      <c r="P766" s="262">
        <v>5.5590000000000001E-2</v>
      </c>
      <c r="Q766" s="262">
        <v>5.0999999999999997E-2</v>
      </c>
      <c r="R766" s="262">
        <v>3.9779999999999996E-2</v>
      </c>
      <c r="S766" s="262">
        <v>1.9889999999999998E-2</v>
      </c>
      <c r="T766" s="262">
        <v>2.3969999999999998E-2</v>
      </c>
      <c r="U766" s="262">
        <v>1.2749999999999999E-2</v>
      </c>
      <c r="V766" s="262">
        <v>2.8050000000000002E-2</v>
      </c>
      <c r="W766" s="262">
        <v>0.10658999999999999</v>
      </c>
      <c r="X766" s="262">
        <v>0.18206999999999998</v>
      </c>
      <c r="Y766" s="262">
        <v>0.11577</v>
      </c>
      <c r="Z766" s="262">
        <v>0.12393</v>
      </c>
      <c r="AA766" s="262">
        <v>6.4769999999999994E-2</v>
      </c>
      <c r="AB766" s="262">
        <v>0.11577</v>
      </c>
      <c r="AC766" s="262">
        <v>0.16370999999999999</v>
      </c>
      <c r="AD766" s="262">
        <v>1.3259999999999999E-2</v>
      </c>
      <c r="AE766" s="262">
        <v>1.3259999999999999E-2</v>
      </c>
      <c r="AF766" s="262">
        <v>1.3259999999999999E-2</v>
      </c>
      <c r="AG766" s="262">
        <v>2.9069999999999995E-2</v>
      </c>
      <c r="AH766" s="262">
        <v>0.19838999999999998</v>
      </c>
      <c r="AI766" s="262">
        <v>4.2329999999999993E-2</v>
      </c>
      <c r="AJ766" s="262">
        <v>2.3969999999999998E-2</v>
      </c>
      <c r="AK766" s="262">
        <v>0.10302</v>
      </c>
      <c r="AL766" s="262">
        <v>2.8560000000000002E-2</v>
      </c>
      <c r="AM766" s="262">
        <v>1.3769999999999999E-2</v>
      </c>
      <c r="AN766" s="262">
        <v>1.7340000000000001E-2</v>
      </c>
      <c r="AO766" s="262">
        <v>8.0070000000000002E-2</v>
      </c>
      <c r="AP766" s="262">
        <v>5.6610000000000001E-2</v>
      </c>
      <c r="AQ766" s="262">
        <v>6.7830000000000001E-2</v>
      </c>
      <c r="AR766" s="262">
        <v>0.13004999999999997</v>
      </c>
      <c r="AS766" s="262">
        <v>0.15350999999999998</v>
      </c>
      <c r="AT766" s="262">
        <v>6.3750000000000001E-2</v>
      </c>
      <c r="AU766" s="262">
        <v>3.0599999999999995E-2</v>
      </c>
      <c r="AV766" s="262">
        <v>3.7739999999999996E-2</v>
      </c>
      <c r="AW766" s="262">
        <v>0.22899</v>
      </c>
      <c r="AX766" s="262">
        <v>1.9889999999999998E-2</v>
      </c>
      <c r="AY766" s="262">
        <v>3.9779999999999996E-2</v>
      </c>
      <c r="AZ766" s="262">
        <v>3.7229999999999999E-2</v>
      </c>
      <c r="BA766" s="262">
        <v>2.3459999999999998E-2</v>
      </c>
      <c r="BB766" s="262">
        <v>1.3259999999999999E-2</v>
      </c>
      <c r="BC766" s="262">
        <v>1.3259999999999999E-2</v>
      </c>
      <c r="BD766" s="262">
        <v>1.7340000000000001E-2</v>
      </c>
      <c r="BE766" s="262">
        <v>1.7340000000000001E-2</v>
      </c>
      <c r="BF766" s="262">
        <v>6.6299999999999998E-2</v>
      </c>
      <c r="BG766" s="262">
        <v>6.8339999999999998E-2</v>
      </c>
      <c r="BH766" s="262">
        <v>7.1399999999999991E-2</v>
      </c>
      <c r="BI766" s="262">
        <v>3.0599999999999995E-2</v>
      </c>
      <c r="BJ766" s="262">
        <v>0.15911999999999998</v>
      </c>
      <c r="BK766" s="262">
        <v>0.14381999999999998</v>
      </c>
      <c r="BL766" s="262">
        <v>0.16472999999999999</v>
      </c>
      <c r="BM766" s="262">
        <v>3.4169999999999999E-2</v>
      </c>
      <c r="BN766" s="262">
        <v>4.2839999999999996E-2</v>
      </c>
      <c r="BO766" s="262">
        <v>3.4169999999999999E-2</v>
      </c>
      <c r="BP766" s="262">
        <v>4.7939999999999997E-2</v>
      </c>
    </row>
    <row r="767" spans="1:68" x14ac:dyDescent="0.25">
      <c r="C767" s="254" t="s">
        <v>1147</v>
      </c>
      <c r="D767" s="255">
        <f t="shared" si="67"/>
        <v>9.6112534807321279E-2</v>
      </c>
      <c r="E767" s="260">
        <f t="shared" si="71"/>
        <v>1843.1500800000001</v>
      </c>
      <c r="F767" s="255">
        <f t="shared" si="68"/>
        <v>9.4209185609976223E-2</v>
      </c>
      <c r="G767" s="260">
        <f t="shared" si="72"/>
        <v>4875824.6640000027</v>
      </c>
      <c r="H767" s="255">
        <f t="shared" si="69"/>
        <v>0.23435258222279778</v>
      </c>
      <c r="I767" s="260">
        <f t="shared" si="70"/>
        <v>102.02034354189715</v>
      </c>
      <c r="J767" s="262">
        <v>2.8799999999999999E-2</v>
      </c>
      <c r="K767" s="262">
        <v>4.224E-2</v>
      </c>
      <c r="L767" s="262">
        <v>5.0880000000000002E-2</v>
      </c>
      <c r="M767" s="262">
        <v>8.2559999999999995E-2</v>
      </c>
      <c r="N767" s="262">
        <v>4.8000000000000001E-2</v>
      </c>
      <c r="O767" s="262">
        <v>0.14591999999999999</v>
      </c>
      <c r="P767" s="262">
        <v>5.2800000000000007E-2</v>
      </c>
      <c r="Q767" s="262">
        <v>5.9520000000000003E-2</v>
      </c>
      <c r="R767" s="262">
        <v>0.12096</v>
      </c>
      <c r="S767" s="262">
        <v>6.2400000000000004E-2</v>
      </c>
      <c r="T767" s="262">
        <v>8.3519999999999997E-2</v>
      </c>
      <c r="U767" s="262">
        <v>7.392E-2</v>
      </c>
      <c r="V767" s="262">
        <v>6.6239999999999993E-2</v>
      </c>
      <c r="W767" s="262">
        <v>4.1279999999999997E-2</v>
      </c>
      <c r="X767" s="262">
        <v>7.2959999999999997E-2</v>
      </c>
      <c r="Y767" s="262">
        <v>4.8000000000000001E-2</v>
      </c>
      <c r="Z767" s="262">
        <v>5.7599999999999998E-2</v>
      </c>
      <c r="AA767" s="262">
        <v>0.12288</v>
      </c>
      <c r="AB767" s="262">
        <v>9.1200000000000003E-2</v>
      </c>
      <c r="AC767" s="262">
        <v>4.1279999999999997E-2</v>
      </c>
      <c r="AD767" s="262">
        <v>1.44E-2</v>
      </c>
      <c r="AE767" s="262">
        <v>0.26400000000000001</v>
      </c>
      <c r="AF767" s="262">
        <v>0.10656000000000002</v>
      </c>
      <c r="AG767" s="262">
        <v>0.11904000000000001</v>
      </c>
      <c r="AH767" s="262">
        <v>1.3440000000000002E-2</v>
      </c>
      <c r="AI767" s="262">
        <v>8.5440000000000002E-2</v>
      </c>
      <c r="AJ767" s="262">
        <v>0.10560000000000001</v>
      </c>
      <c r="AK767" s="262">
        <v>5.1840000000000004E-2</v>
      </c>
      <c r="AL767" s="262">
        <v>0.13056000000000001</v>
      </c>
      <c r="AM767" s="262">
        <v>0.24095999999999998</v>
      </c>
      <c r="AN767" s="262">
        <v>0.17664000000000002</v>
      </c>
      <c r="AO767" s="262">
        <v>7.392E-2</v>
      </c>
      <c r="AP767" s="262">
        <v>0.11231999999999999</v>
      </c>
      <c r="AQ767" s="262">
        <v>8.2559999999999995E-2</v>
      </c>
      <c r="AR767" s="262">
        <v>7.0080000000000003E-2</v>
      </c>
      <c r="AS767" s="262">
        <v>5.8560000000000001E-2</v>
      </c>
      <c r="AT767" s="262">
        <v>9.5039999999999999E-2</v>
      </c>
      <c r="AU767" s="262">
        <v>0.12096</v>
      </c>
      <c r="AV767" s="262">
        <v>0.10847999999999999</v>
      </c>
      <c r="AW767" s="262">
        <v>6.7200000000000011E-3</v>
      </c>
      <c r="AX767" s="262">
        <v>0.10752000000000002</v>
      </c>
      <c r="AY767" s="262">
        <v>9.7920000000000007E-2</v>
      </c>
      <c r="AZ767" s="262">
        <v>9.888000000000001E-2</v>
      </c>
      <c r="BA767" s="262">
        <v>0.15744</v>
      </c>
      <c r="BB767" s="262">
        <v>6.7199999999999996E-2</v>
      </c>
      <c r="BC767" s="262">
        <v>4.6079999999999996E-2</v>
      </c>
      <c r="BD767" s="262">
        <v>0.11712</v>
      </c>
      <c r="BE767" s="262">
        <v>9.9840000000000012E-2</v>
      </c>
      <c r="BF767" s="262">
        <v>8.6400000000000005E-2</v>
      </c>
      <c r="BG767" s="262">
        <v>8.7360000000000007E-2</v>
      </c>
      <c r="BH767" s="262">
        <v>8.7360000000000007E-2</v>
      </c>
      <c r="BI767" s="262">
        <v>0.14112</v>
      </c>
      <c r="BJ767" s="262">
        <v>3.7440000000000001E-2</v>
      </c>
      <c r="BK767" s="262">
        <v>5.7599999999999998E-2</v>
      </c>
      <c r="BL767" s="262">
        <v>4.8000000000000001E-2</v>
      </c>
      <c r="BM767" s="262">
        <v>8.9280000000000012E-2</v>
      </c>
      <c r="BN767" s="262">
        <v>9.0240000000000001E-2</v>
      </c>
      <c r="BO767" s="262">
        <v>9.888000000000001E-2</v>
      </c>
      <c r="BP767" s="262">
        <v>7.776000000000001E-2</v>
      </c>
    </row>
    <row r="768" spans="1:68" x14ac:dyDescent="0.25">
      <c r="C768" s="254" t="s">
        <v>1148</v>
      </c>
      <c r="D768" s="255">
        <f t="shared" si="67"/>
        <v>0.16971570527194033</v>
      </c>
      <c r="E768" s="260">
        <f t="shared" si="71"/>
        <v>3254.6380799999997</v>
      </c>
      <c r="F768" s="255">
        <f t="shared" si="68"/>
        <v>0.18470392331915761</v>
      </c>
      <c r="G768" s="260">
        <f t="shared" si="72"/>
        <v>9559406.962559998</v>
      </c>
      <c r="H768" s="255">
        <f t="shared" si="69"/>
        <v>-0.11912181596880486</v>
      </c>
      <c r="I768" s="260">
        <f t="shared" si="70"/>
        <v>91.885273589279137</v>
      </c>
      <c r="J768" s="262">
        <v>0.21120000000000003</v>
      </c>
      <c r="K768" s="262">
        <v>0.12864</v>
      </c>
      <c r="L768" s="262">
        <v>0.21695999999999999</v>
      </c>
      <c r="M768" s="262">
        <v>0.30144000000000004</v>
      </c>
      <c r="N768" s="262">
        <v>0.27455999999999997</v>
      </c>
      <c r="O768" s="262">
        <v>0.15552000000000002</v>
      </c>
      <c r="P768" s="262">
        <v>0.14208000000000001</v>
      </c>
      <c r="Q768" s="262">
        <v>0.15360000000000001</v>
      </c>
      <c r="R768" s="262">
        <v>0.17664000000000002</v>
      </c>
      <c r="S768" s="262">
        <v>0.24768000000000001</v>
      </c>
      <c r="T768" s="262">
        <v>0.21120000000000003</v>
      </c>
      <c r="U768" s="262">
        <v>0.40704000000000001</v>
      </c>
      <c r="V768" s="262">
        <v>0.27839999999999998</v>
      </c>
      <c r="W768" s="262">
        <v>8.832000000000001E-2</v>
      </c>
      <c r="X768" s="262">
        <v>3.2640000000000002E-2</v>
      </c>
      <c r="Y768" s="262">
        <v>5.9520000000000003E-2</v>
      </c>
      <c r="Z768" s="262">
        <v>5.3760000000000009E-2</v>
      </c>
      <c r="AA768" s="262">
        <v>0.11136</v>
      </c>
      <c r="AB768" s="262">
        <v>7.2959999999999997E-2</v>
      </c>
      <c r="AC768" s="262">
        <v>6.336E-2</v>
      </c>
      <c r="AD768" s="262">
        <v>0.38016</v>
      </c>
      <c r="AE768" s="262">
        <v>0.41664000000000001</v>
      </c>
      <c r="AF768" s="262">
        <v>0.28800000000000003</v>
      </c>
      <c r="AG768" s="262">
        <v>0.23039999999999999</v>
      </c>
      <c r="AH768" s="262">
        <v>6.7199999999999996E-2</v>
      </c>
      <c r="AI768" s="262">
        <v>0.17664000000000002</v>
      </c>
      <c r="AJ768" s="262">
        <v>0.19008</v>
      </c>
      <c r="AK768" s="262">
        <v>0.1152</v>
      </c>
      <c r="AL768" s="262">
        <v>0.17088</v>
      </c>
      <c r="AM768" s="262">
        <v>0.37056</v>
      </c>
      <c r="AN768" s="262">
        <v>0.61440000000000006</v>
      </c>
      <c r="AO768" s="262">
        <v>0.10944</v>
      </c>
      <c r="AP768" s="262">
        <v>0.11904000000000001</v>
      </c>
      <c r="AQ768" s="262">
        <v>3.8400000000000004E-2</v>
      </c>
      <c r="AR768" s="262">
        <v>4.6079999999999996E-2</v>
      </c>
      <c r="AS768" s="262">
        <v>4.4160000000000005E-2</v>
      </c>
      <c r="AT768" s="262">
        <v>0.15744</v>
      </c>
      <c r="AU768" s="262">
        <v>0.21312000000000003</v>
      </c>
      <c r="AV768" s="262">
        <v>0.16320000000000001</v>
      </c>
      <c r="AW768" s="262">
        <v>5.3760000000000009E-2</v>
      </c>
      <c r="AX768" s="262">
        <v>0.21504000000000004</v>
      </c>
      <c r="AY768" s="262">
        <v>0.15360000000000001</v>
      </c>
      <c r="AZ768" s="262">
        <v>0.14591999999999999</v>
      </c>
      <c r="BA768" s="262">
        <v>0.23616000000000001</v>
      </c>
      <c r="BB768" s="262">
        <v>0.45311999999999997</v>
      </c>
      <c r="BC768" s="262">
        <v>0.56447999999999998</v>
      </c>
      <c r="BD768" s="262">
        <v>0.21887999999999999</v>
      </c>
      <c r="BE768" s="262">
        <v>0.28032000000000001</v>
      </c>
      <c r="BF768" s="262">
        <v>0.1152</v>
      </c>
      <c r="BG768" s="262">
        <v>0.1152</v>
      </c>
      <c r="BH768" s="262">
        <v>0.11712</v>
      </c>
      <c r="BI768" s="262">
        <v>0.14400000000000002</v>
      </c>
      <c r="BJ768" s="262">
        <v>7.1040000000000006E-2</v>
      </c>
      <c r="BK768" s="262">
        <v>6.1440000000000002E-2</v>
      </c>
      <c r="BL768" s="262">
        <v>4.4160000000000005E-2</v>
      </c>
      <c r="BM768" s="262">
        <v>9.6000000000000002E-2</v>
      </c>
      <c r="BN768" s="262">
        <v>0.10944</v>
      </c>
      <c r="BO768" s="262">
        <v>0.14400000000000002</v>
      </c>
      <c r="BP768" s="262">
        <v>0.12480000000000001</v>
      </c>
    </row>
    <row r="769" spans="2:68" x14ac:dyDescent="0.25">
      <c r="C769" s="254" t="s">
        <v>798</v>
      </c>
      <c r="D769" s="255">
        <f t="shared" si="67"/>
        <v>2.8648261980497469E-2</v>
      </c>
      <c r="E769" s="260">
        <f t="shared" si="71"/>
        <v>549.38771999999994</v>
      </c>
      <c r="F769" s="255">
        <f t="shared" si="68"/>
        <v>2.6898046556777758E-2</v>
      </c>
      <c r="G769" s="260">
        <f t="shared" si="72"/>
        <v>1392116.46896</v>
      </c>
      <c r="H769" s="255">
        <f t="shared" si="69"/>
        <v>3.80018400439932E-2</v>
      </c>
      <c r="I769" s="260">
        <f t="shared" si="70"/>
        <v>106.50684955885279</v>
      </c>
      <c r="J769" s="262">
        <v>8.3999999999999995E-3</v>
      </c>
      <c r="K769" s="262">
        <v>7.0000000000000001E-3</v>
      </c>
      <c r="L769" s="262">
        <v>8.3999999999999995E-3</v>
      </c>
      <c r="M769" s="262">
        <v>1.26E-2</v>
      </c>
      <c r="N769" s="262">
        <v>9.5200000000000007E-3</v>
      </c>
      <c r="O769" s="262">
        <v>1.26E-2</v>
      </c>
      <c r="P769" s="262">
        <v>5.8799999999999998E-3</v>
      </c>
      <c r="Q769" s="262">
        <v>1.26E-2</v>
      </c>
      <c r="R769" s="262">
        <v>1.736E-2</v>
      </c>
      <c r="S769" s="262">
        <v>1.4E-2</v>
      </c>
      <c r="T769" s="262">
        <v>1.4E-2</v>
      </c>
      <c r="U769" s="262">
        <v>1.7080000000000001E-2</v>
      </c>
      <c r="V769" s="262">
        <v>1.4E-2</v>
      </c>
      <c r="W769" s="262">
        <v>3.1919999999999997E-2</v>
      </c>
      <c r="X769" s="262">
        <v>1.5400000000000002E-2</v>
      </c>
      <c r="Y769" s="262">
        <v>2.6880000000000001E-2</v>
      </c>
      <c r="Z769" s="262">
        <v>3.8360000000000005E-2</v>
      </c>
      <c r="AA769" s="262">
        <v>1.176E-2</v>
      </c>
      <c r="AB769" s="262">
        <v>5.3200000000000001E-3</v>
      </c>
      <c r="AC769" s="262">
        <v>7.8400000000000015E-3</v>
      </c>
      <c r="AD769" s="262">
        <v>1.0920000000000001E-2</v>
      </c>
      <c r="AE769" s="262">
        <v>0.11760000000000001</v>
      </c>
      <c r="AF769" s="262">
        <v>3.1919999999999997E-2</v>
      </c>
      <c r="AG769" s="262">
        <v>1.5120000000000001E-2</v>
      </c>
      <c r="AH769" s="262">
        <v>4.7600000000000003E-3</v>
      </c>
      <c r="AI769" s="262">
        <v>1.064E-2</v>
      </c>
      <c r="AJ769" s="262">
        <v>2.0719999999999999E-2</v>
      </c>
      <c r="AK769" s="262">
        <v>9.5200000000000007E-3</v>
      </c>
      <c r="AL769" s="262">
        <v>2.7720000000000002E-2</v>
      </c>
      <c r="AM769" s="262">
        <v>2.4640000000000002E-2</v>
      </c>
      <c r="AN769" s="262">
        <v>3.6680000000000004E-2</v>
      </c>
      <c r="AO769" s="262">
        <v>1.1479999999999999E-2</v>
      </c>
      <c r="AP769" s="262">
        <v>1.176E-2</v>
      </c>
      <c r="AQ769" s="262">
        <v>6.1600000000000005E-3</v>
      </c>
      <c r="AR769" s="262">
        <v>8.6800000000000002E-3</v>
      </c>
      <c r="AS769" s="262">
        <v>8.6800000000000002E-3</v>
      </c>
      <c r="AT769" s="262">
        <v>1.7920000000000002E-2</v>
      </c>
      <c r="AU769" s="262">
        <v>3.3599999999999998E-2</v>
      </c>
      <c r="AV769" s="262">
        <v>2.3799999999999998E-2</v>
      </c>
      <c r="AW769" s="262">
        <v>1.0920000000000001E-2</v>
      </c>
      <c r="AX769" s="262">
        <v>5.0960000000000005E-2</v>
      </c>
      <c r="AY769" s="262">
        <v>4.4520000000000004E-2</v>
      </c>
      <c r="AZ769" s="262">
        <v>4.0039999999999999E-2</v>
      </c>
      <c r="BA769" s="262">
        <v>7.1680000000000008E-2</v>
      </c>
      <c r="BB769" s="262">
        <v>7.9519999999999993E-2</v>
      </c>
      <c r="BC769" s="262">
        <v>7.3360000000000009E-2</v>
      </c>
      <c r="BD769" s="262">
        <v>6.132E-2</v>
      </c>
      <c r="BE769" s="262">
        <v>6.608E-2</v>
      </c>
      <c r="BF769" s="262">
        <v>1.736E-2</v>
      </c>
      <c r="BG769" s="262">
        <v>2.436E-2</v>
      </c>
      <c r="BH769" s="262">
        <v>2.632E-2</v>
      </c>
      <c r="BI769" s="262">
        <v>7.5600000000000001E-2</v>
      </c>
      <c r="BJ769" s="262">
        <v>2.1000000000000001E-2</v>
      </c>
      <c r="BK769" s="262">
        <v>2.1000000000000001E-2</v>
      </c>
      <c r="BL769" s="262">
        <v>2.2959999999999998E-2</v>
      </c>
      <c r="BM769" s="262">
        <v>5.3760000000000002E-2</v>
      </c>
      <c r="BN769" s="262">
        <v>5.2080000000000001E-2</v>
      </c>
      <c r="BO769" s="262">
        <v>6.0480000000000006E-2</v>
      </c>
      <c r="BP769" s="262">
        <v>4.9280000000000004E-2</v>
      </c>
    </row>
    <row r="770" spans="2:68" x14ac:dyDescent="0.25">
      <c r="C770" s="254" t="s">
        <v>1149</v>
      </c>
      <c r="D770" s="255">
        <f t="shared" si="67"/>
        <v>2.0896967200292015E-2</v>
      </c>
      <c r="E770" s="260">
        <f t="shared" si="71"/>
        <v>400.74113999999997</v>
      </c>
      <c r="F770" s="255">
        <f t="shared" si="68"/>
        <v>2.7568738889543681E-2</v>
      </c>
      <c r="G770" s="260">
        <f t="shared" si="72"/>
        <v>1426828.35185</v>
      </c>
      <c r="H770" s="255">
        <f t="shared" si="69"/>
        <v>-6.3119119556079156E-2</v>
      </c>
      <c r="I770" s="260">
        <f t="shared" si="70"/>
        <v>75.799503502925376</v>
      </c>
      <c r="J770" s="262">
        <v>7.1630000000000013E-2</v>
      </c>
      <c r="K770" s="262">
        <v>1.5950000000000002E-2</v>
      </c>
      <c r="L770" s="262">
        <v>8.8450000000000001E-2</v>
      </c>
      <c r="M770" s="262">
        <v>0.12267000000000002</v>
      </c>
      <c r="N770" s="262">
        <v>8.5550000000000015E-2</v>
      </c>
      <c r="O770" s="262">
        <v>3.0740000000000003E-2</v>
      </c>
      <c r="P770" s="262">
        <v>1.4790000000000001E-2</v>
      </c>
      <c r="Q770" s="262">
        <v>3.7410000000000006E-2</v>
      </c>
      <c r="R770" s="262">
        <v>4.9009999999999998E-2</v>
      </c>
      <c r="S770" s="262">
        <v>6.5250000000000002E-2</v>
      </c>
      <c r="T770" s="262">
        <v>5.3650000000000003E-2</v>
      </c>
      <c r="U770" s="262">
        <v>0.1363</v>
      </c>
      <c r="V770" s="262">
        <v>1.6819999999999998E-2</v>
      </c>
      <c r="W770" s="262">
        <v>2.0300000000000001E-3</v>
      </c>
      <c r="X770" s="262">
        <v>2.0300000000000001E-3</v>
      </c>
      <c r="Y770" s="262">
        <v>2.0300000000000001E-3</v>
      </c>
      <c r="Z770" s="262">
        <v>2.0300000000000001E-3</v>
      </c>
      <c r="AA770" s="262">
        <v>1.0149999999999999E-2</v>
      </c>
      <c r="AB770" s="262">
        <v>3.1900000000000001E-3</v>
      </c>
      <c r="AC770" s="262">
        <v>2.6099999999999999E-3</v>
      </c>
      <c r="AD770" s="262">
        <v>5.3070000000000006E-2</v>
      </c>
      <c r="AE770" s="262">
        <v>5.5969999999999999E-2</v>
      </c>
      <c r="AF770" s="262">
        <v>5.3070000000000006E-2</v>
      </c>
      <c r="AG770" s="262">
        <v>5.4809999999999998E-2</v>
      </c>
      <c r="AH770" s="262">
        <v>4.0600000000000002E-3</v>
      </c>
      <c r="AI770" s="262">
        <v>1.392E-2</v>
      </c>
      <c r="AJ770" s="262">
        <v>3.4799999999999998E-2</v>
      </c>
      <c r="AK770" s="262">
        <v>3.7700000000000003E-3</v>
      </c>
      <c r="AL770" s="262">
        <v>2.6680000000000002E-2</v>
      </c>
      <c r="AM770" s="262">
        <v>8.6710000000000009E-2</v>
      </c>
      <c r="AN770" s="262">
        <v>2.0879999999999999E-2</v>
      </c>
      <c r="AO770" s="262">
        <v>2.0300000000000001E-3</v>
      </c>
      <c r="AP770" s="262">
        <v>4.64E-3</v>
      </c>
      <c r="AQ770" s="262">
        <v>1.74E-3</v>
      </c>
      <c r="AR770" s="262">
        <v>1.74E-3</v>
      </c>
      <c r="AS770" s="262">
        <v>1.74E-3</v>
      </c>
      <c r="AT770" s="262">
        <v>6.6700000000000006E-3</v>
      </c>
      <c r="AU770" s="262">
        <v>1.073E-2</v>
      </c>
      <c r="AV770" s="262">
        <v>4.3499999999999997E-3</v>
      </c>
      <c r="AW770" s="262">
        <v>1.74E-3</v>
      </c>
      <c r="AX770" s="262">
        <v>1.247E-2</v>
      </c>
      <c r="AY770" s="262">
        <v>4.3499999999999997E-3</v>
      </c>
      <c r="AZ770" s="262">
        <v>7.2500000000000004E-3</v>
      </c>
      <c r="BA770" s="262">
        <v>5.5100000000000001E-3</v>
      </c>
      <c r="BB770" s="262">
        <v>8.6999999999999994E-3</v>
      </c>
      <c r="BC770" s="262">
        <v>5.5100000000000001E-3</v>
      </c>
      <c r="BD770" s="262">
        <v>1.189E-2</v>
      </c>
      <c r="BE770" s="262">
        <v>5.5100000000000001E-3</v>
      </c>
      <c r="BF770" s="262">
        <v>1.4500000000000001E-3</v>
      </c>
      <c r="BG770" s="262">
        <v>1.4500000000000001E-3</v>
      </c>
      <c r="BH770" s="262">
        <v>1.4500000000000001E-3</v>
      </c>
      <c r="BI770" s="262">
        <v>1.4500000000000001E-3</v>
      </c>
      <c r="BJ770" s="262">
        <v>1.4500000000000001E-3</v>
      </c>
      <c r="BK770" s="262">
        <v>1.4500000000000001E-3</v>
      </c>
      <c r="BL770" s="262">
        <v>1.4500000000000001E-3</v>
      </c>
      <c r="BM770" s="262">
        <v>1.4500000000000001E-3</v>
      </c>
      <c r="BN770" s="262">
        <v>1.4500000000000001E-3</v>
      </c>
      <c r="BO770" s="262">
        <v>1.4500000000000001E-3</v>
      </c>
      <c r="BP770" s="262">
        <v>1.4500000000000001E-3</v>
      </c>
    </row>
    <row r="771" spans="2:68" x14ac:dyDescent="0.25">
      <c r="C771" s="254" t="s">
        <v>1150</v>
      </c>
      <c r="D771" s="255">
        <f t="shared" si="67"/>
        <v>6.3621374563278942E-3</v>
      </c>
      <c r="E771" s="260">
        <f t="shared" si="71"/>
        <v>122.00671000000003</v>
      </c>
      <c r="F771" s="255">
        <f t="shared" si="68"/>
        <v>6.6336224834944463E-3</v>
      </c>
      <c r="G771" s="260">
        <f t="shared" si="72"/>
        <v>343325.12172000011</v>
      </c>
      <c r="H771" s="255">
        <f t="shared" si="69"/>
        <v>4.4134271645363515E-2</v>
      </c>
      <c r="I771" s="260">
        <f t="shared" si="70"/>
        <v>95.907439293658143</v>
      </c>
      <c r="J771" s="262">
        <v>7.7000000000000011E-3</v>
      </c>
      <c r="K771" s="262">
        <v>6.5799999999999999E-3</v>
      </c>
      <c r="L771" s="262">
        <v>7.7000000000000011E-3</v>
      </c>
      <c r="M771" s="262">
        <v>1.176E-2</v>
      </c>
      <c r="N771" s="262">
        <v>6.5799999999999999E-3</v>
      </c>
      <c r="O771" s="262">
        <v>9.7299999999999991E-3</v>
      </c>
      <c r="P771" s="262">
        <v>5.7399999999999994E-3</v>
      </c>
      <c r="Q771" s="262">
        <v>9.7299999999999991E-3</v>
      </c>
      <c r="R771" s="262">
        <v>1.477E-2</v>
      </c>
      <c r="S771" s="262">
        <v>6.8599999999999998E-3</v>
      </c>
      <c r="T771" s="262">
        <v>6.8599999999999998E-3</v>
      </c>
      <c r="U771" s="262">
        <v>7.0699999999999999E-3</v>
      </c>
      <c r="V771" s="262">
        <v>4.4800000000000005E-3</v>
      </c>
      <c r="W771" s="262">
        <v>2.9399999999999999E-3</v>
      </c>
      <c r="X771" s="262">
        <v>1.5400000000000001E-3</v>
      </c>
      <c r="Y771" s="262">
        <v>1.8900000000000002E-3</v>
      </c>
      <c r="Z771" s="262">
        <v>2.4499999999999999E-3</v>
      </c>
      <c r="AA771" s="262">
        <v>5.2500000000000003E-3</v>
      </c>
      <c r="AB771" s="262">
        <v>1.75E-3</v>
      </c>
      <c r="AC771" s="262">
        <v>2.8699999999999997E-3</v>
      </c>
      <c r="AD771" s="262">
        <v>4.2700000000000004E-3</v>
      </c>
      <c r="AE771" s="262">
        <v>4.4310000000000002E-2</v>
      </c>
      <c r="AF771" s="262">
        <v>9.3800000000000012E-3</v>
      </c>
      <c r="AG771" s="262">
        <v>1.0990000000000002E-2</v>
      </c>
      <c r="AH771" s="262">
        <v>2.0999999999999999E-3</v>
      </c>
      <c r="AI771" s="262">
        <v>3.9200000000000007E-3</v>
      </c>
      <c r="AJ771" s="262">
        <v>6.4400000000000004E-3</v>
      </c>
      <c r="AK771" s="262">
        <v>8.8199999999999997E-3</v>
      </c>
      <c r="AL771" s="262">
        <v>1.1270000000000001E-2</v>
      </c>
      <c r="AM771" s="262">
        <v>6.0200000000000002E-3</v>
      </c>
      <c r="AN771" s="262">
        <v>4.8999999999999998E-3</v>
      </c>
      <c r="AO771" s="262">
        <v>4.0599999999999994E-3</v>
      </c>
      <c r="AP771" s="262">
        <v>4.4800000000000005E-3</v>
      </c>
      <c r="AQ771" s="262">
        <v>3.0100000000000001E-3</v>
      </c>
      <c r="AR771" s="262">
        <v>3.0100000000000001E-3</v>
      </c>
      <c r="AS771" s="262">
        <v>1.8900000000000002E-3</v>
      </c>
      <c r="AT771" s="262">
        <v>2.4499999999999999E-3</v>
      </c>
      <c r="AU771" s="262">
        <v>8.8199999999999997E-3</v>
      </c>
      <c r="AV771" s="262">
        <v>7.1400000000000005E-3</v>
      </c>
      <c r="AW771" s="262">
        <v>2.66E-3</v>
      </c>
      <c r="AX771" s="262">
        <v>6.5100000000000002E-3</v>
      </c>
      <c r="AY771" s="262">
        <v>6.5799999999999999E-3</v>
      </c>
      <c r="AZ771" s="262">
        <v>5.11E-3</v>
      </c>
      <c r="BA771" s="262">
        <v>7.9799999999999992E-3</v>
      </c>
      <c r="BB771" s="262">
        <v>2.9399999999999999E-3</v>
      </c>
      <c r="BC771" s="262">
        <v>2.31E-3</v>
      </c>
      <c r="BD771" s="262">
        <v>3.2200000000000002E-3</v>
      </c>
      <c r="BE771" s="262">
        <v>3.2200000000000002E-3</v>
      </c>
      <c r="BF771" s="262">
        <v>2.5200000000000001E-3</v>
      </c>
      <c r="BG771" s="262">
        <v>4.3400000000000001E-3</v>
      </c>
      <c r="BH771" s="262">
        <v>5.8799999999999998E-3</v>
      </c>
      <c r="BI771" s="262">
        <v>9.3100000000000006E-3</v>
      </c>
      <c r="BJ771" s="262">
        <v>6.5100000000000002E-3</v>
      </c>
      <c r="BK771" s="262">
        <v>5.7399999999999994E-3</v>
      </c>
      <c r="BL771" s="262">
        <v>5.7399999999999994E-3</v>
      </c>
      <c r="BM771" s="262">
        <v>3.15E-3</v>
      </c>
      <c r="BN771" s="262">
        <v>2.0999999999999999E-3</v>
      </c>
      <c r="BO771" s="262">
        <v>2.66E-3</v>
      </c>
      <c r="BP771" s="262">
        <v>2.5899999999999999E-3</v>
      </c>
    </row>
    <row r="772" spans="2:68" x14ac:dyDescent="0.25">
      <c r="C772" s="254" t="s">
        <v>1151</v>
      </c>
      <c r="D772" s="255">
        <f t="shared" si="67"/>
        <v>2.6044429264222766E-2</v>
      </c>
      <c r="E772" s="260">
        <f t="shared" si="71"/>
        <v>499.45402000000001</v>
      </c>
      <c r="F772" s="255">
        <f t="shared" si="68"/>
        <v>2.7888937328157691E-2</v>
      </c>
      <c r="G772" s="260">
        <f t="shared" si="72"/>
        <v>1443400.3180999998</v>
      </c>
      <c r="H772" s="255">
        <f t="shared" si="69"/>
        <v>-0.21394315673645156</v>
      </c>
      <c r="I772" s="260">
        <f t="shared" si="70"/>
        <v>93.386237552792508</v>
      </c>
      <c r="J772" s="262">
        <v>1.5859999999999999E-2</v>
      </c>
      <c r="K772" s="262">
        <v>3.5099999999999999E-2</v>
      </c>
      <c r="L772" s="262">
        <v>1.456E-2</v>
      </c>
      <c r="M772" s="262">
        <v>6.7599999999999995E-3</v>
      </c>
      <c r="N772" s="262">
        <v>7.0200000000000002E-3</v>
      </c>
      <c r="O772" s="262">
        <v>1.6639999999999999E-2</v>
      </c>
      <c r="P772" s="262">
        <v>3.6919999999999994E-2</v>
      </c>
      <c r="Q772" s="262">
        <v>2.1839999999999998E-2</v>
      </c>
      <c r="R772" s="262">
        <v>1.5599999999999999E-2</v>
      </c>
      <c r="S772" s="262">
        <v>1.0659999999999999E-2</v>
      </c>
      <c r="T772" s="262">
        <v>1.17E-2</v>
      </c>
      <c r="U772" s="262">
        <v>3.64E-3</v>
      </c>
      <c r="V772" s="262">
        <v>1.8719999999999997E-2</v>
      </c>
      <c r="W772" s="262">
        <v>6.7080000000000001E-2</v>
      </c>
      <c r="X772" s="262">
        <v>0.18590000000000001</v>
      </c>
      <c r="Y772" s="262">
        <v>8.1379999999999994E-2</v>
      </c>
      <c r="Z772" s="262">
        <v>8.5019999999999998E-2</v>
      </c>
      <c r="AA772" s="262">
        <v>4.3159999999999997E-2</v>
      </c>
      <c r="AB772" s="262">
        <v>0.12713999999999998</v>
      </c>
      <c r="AC772" s="262">
        <v>7.3579999999999993E-2</v>
      </c>
      <c r="AD772" s="262">
        <v>5.7199999999999994E-3</v>
      </c>
      <c r="AE772" s="262">
        <v>4.1599999999999996E-3</v>
      </c>
      <c r="AF772" s="262">
        <v>5.7199999999999994E-3</v>
      </c>
      <c r="AG772" s="262">
        <v>1.1179999999999999E-2</v>
      </c>
      <c r="AH772" s="262">
        <v>3.7439999999999994E-2</v>
      </c>
      <c r="AI772" s="262">
        <v>3.0159999999999996E-2</v>
      </c>
      <c r="AJ772" s="262">
        <v>1.0659999999999999E-2</v>
      </c>
      <c r="AK772" s="262">
        <v>3.0679999999999995E-2</v>
      </c>
      <c r="AL772" s="262">
        <v>1.5859999999999999E-2</v>
      </c>
      <c r="AM772" s="262">
        <v>1.56E-3</v>
      </c>
      <c r="AN772" s="262">
        <v>1.56E-3</v>
      </c>
      <c r="AO772" s="262">
        <v>7.7219999999999997E-2</v>
      </c>
      <c r="AP772" s="262">
        <v>4.0820000000000002E-2</v>
      </c>
      <c r="AQ772" s="262">
        <v>5.5379999999999992E-2</v>
      </c>
      <c r="AR772" s="262">
        <v>0.12740000000000001</v>
      </c>
      <c r="AS772" s="262">
        <v>0.10062</v>
      </c>
      <c r="AT772" s="262">
        <v>3.1719999999999998E-2</v>
      </c>
      <c r="AU772" s="262">
        <v>1.8459999999999997E-2</v>
      </c>
      <c r="AV772" s="262">
        <v>2.2879999999999998E-2</v>
      </c>
      <c r="AW772" s="262">
        <v>3.1199999999999999E-2</v>
      </c>
      <c r="AX772" s="262">
        <v>9.0999999999999987E-3</v>
      </c>
      <c r="AY772" s="262">
        <v>1.5339999999999998E-2</v>
      </c>
      <c r="AZ772" s="262">
        <v>1.17E-2</v>
      </c>
      <c r="BA772" s="262">
        <v>8.8400000000000006E-3</v>
      </c>
      <c r="BB772" s="262">
        <v>3.3799999999999998E-3</v>
      </c>
      <c r="BC772" s="262">
        <v>2.8599999999999997E-3</v>
      </c>
      <c r="BD772" s="262">
        <v>6.7599999999999995E-3</v>
      </c>
      <c r="BE772" s="262">
        <v>7.7999999999999996E-3</v>
      </c>
      <c r="BF772" s="262">
        <v>5.1219999999999995E-2</v>
      </c>
      <c r="BG772" s="262">
        <v>4.6539999999999998E-2</v>
      </c>
      <c r="BH772" s="262">
        <v>4.4979999999999999E-2</v>
      </c>
      <c r="BI772" s="262">
        <v>1.0919999999999999E-2</v>
      </c>
      <c r="BJ772" s="262">
        <v>3.354E-2</v>
      </c>
      <c r="BK772" s="262">
        <v>4.4979999999999999E-2</v>
      </c>
      <c r="BL772" s="262">
        <v>2.6779999999999998E-2</v>
      </c>
      <c r="BM772" s="262">
        <v>1.04E-2</v>
      </c>
      <c r="BN772" s="262">
        <v>1.4819999999999998E-2</v>
      </c>
      <c r="BO772" s="262">
        <v>8.5800000000000008E-3</v>
      </c>
      <c r="BP772" s="262">
        <v>1.898E-2</v>
      </c>
    </row>
    <row r="773" spans="2:68" x14ac:dyDescent="0.25">
      <c r="C773" s="254" t="s">
        <v>1152</v>
      </c>
      <c r="D773" s="255">
        <f t="shared" si="67"/>
        <v>3.6612567137717066E-2</v>
      </c>
      <c r="E773" s="260">
        <f t="shared" si="71"/>
        <v>702.11920000000021</v>
      </c>
      <c r="F773" s="255">
        <f t="shared" si="68"/>
        <v>3.8825740915423138E-2</v>
      </c>
      <c r="G773" s="260">
        <f t="shared" si="72"/>
        <v>2009437.8687999991</v>
      </c>
      <c r="H773" s="255">
        <f t="shared" si="69"/>
        <v>0.13948192276821736</v>
      </c>
      <c r="I773" s="260">
        <f t="shared" si="70"/>
        <v>94.299725580183562</v>
      </c>
      <c r="J773" s="262">
        <v>5.5999999999999994E-2</v>
      </c>
      <c r="K773" s="262">
        <v>3.1600000000000003E-2</v>
      </c>
      <c r="L773" s="262">
        <v>6.2400000000000004E-2</v>
      </c>
      <c r="M773" s="262">
        <v>6.6000000000000003E-2</v>
      </c>
      <c r="N773" s="262">
        <v>7.1599999999999997E-2</v>
      </c>
      <c r="O773" s="262">
        <v>8.0399999999999999E-2</v>
      </c>
      <c r="P773" s="262">
        <v>3.2400000000000005E-2</v>
      </c>
      <c r="Q773" s="262">
        <v>4.4000000000000004E-2</v>
      </c>
      <c r="R773" s="262">
        <v>8.4400000000000003E-2</v>
      </c>
      <c r="S773" s="262">
        <v>6.4399999999999999E-2</v>
      </c>
      <c r="T773" s="262">
        <v>3.8800000000000001E-2</v>
      </c>
      <c r="U773" s="262">
        <v>6.5599999999999992E-2</v>
      </c>
      <c r="V773" s="262">
        <v>2.8799999999999999E-2</v>
      </c>
      <c r="W773" s="262">
        <v>2.8399999999999998E-2</v>
      </c>
      <c r="X773" s="262">
        <v>7.1999999999999998E-3</v>
      </c>
      <c r="Y773" s="262">
        <v>1.3200000000000002E-2</v>
      </c>
      <c r="Z773" s="262">
        <v>1.0800000000000001E-2</v>
      </c>
      <c r="AA773" s="262">
        <v>8.6400000000000005E-2</v>
      </c>
      <c r="AB773" s="262">
        <v>3.2799999999999996E-2</v>
      </c>
      <c r="AC773" s="262">
        <v>1.24E-2</v>
      </c>
      <c r="AD773" s="262">
        <v>7.2800000000000004E-2</v>
      </c>
      <c r="AE773" s="262">
        <v>0.1024</v>
      </c>
      <c r="AF773" s="262">
        <v>6.1600000000000002E-2</v>
      </c>
      <c r="AG773" s="262">
        <v>6.3200000000000006E-2</v>
      </c>
      <c r="AH773" s="262">
        <v>1.72E-2</v>
      </c>
      <c r="AI773" s="262">
        <v>5.6399999999999999E-2</v>
      </c>
      <c r="AJ773" s="262">
        <v>3.5200000000000002E-2</v>
      </c>
      <c r="AK773" s="262">
        <v>2.8399999999999998E-2</v>
      </c>
      <c r="AL773" s="262">
        <v>4.7599999999999996E-2</v>
      </c>
      <c r="AM773" s="262">
        <v>4.2000000000000003E-2</v>
      </c>
      <c r="AN773" s="262">
        <v>1.44E-2</v>
      </c>
      <c r="AO773" s="262">
        <v>3.7200000000000004E-2</v>
      </c>
      <c r="AP773" s="262">
        <v>0.05</v>
      </c>
      <c r="AQ773" s="262">
        <v>5.2000000000000006E-3</v>
      </c>
      <c r="AR773" s="262">
        <v>4.0000000000000001E-3</v>
      </c>
      <c r="AS773" s="262">
        <v>5.2000000000000006E-3</v>
      </c>
      <c r="AT773" s="262">
        <v>2.92E-2</v>
      </c>
      <c r="AU773" s="262">
        <v>4.4800000000000006E-2</v>
      </c>
      <c r="AV773" s="262">
        <v>3.9600000000000003E-2</v>
      </c>
      <c r="AW773" s="262">
        <v>1.52E-2</v>
      </c>
      <c r="AX773" s="262">
        <v>0.04</v>
      </c>
      <c r="AY773" s="262">
        <v>3.2400000000000005E-2</v>
      </c>
      <c r="AZ773" s="262">
        <v>2.7999999999999997E-2</v>
      </c>
      <c r="BA773" s="262">
        <v>3.2400000000000005E-2</v>
      </c>
      <c r="BB773" s="262">
        <v>2.0400000000000001E-2</v>
      </c>
      <c r="BC773" s="262">
        <v>5.2000000000000006E-3</v>
      </c>
      <c r="BD773" s="262">
        <v>2.8399999999999998E-2</v>
      </c>
      <c r="BE773" s="262">
        <v>1.7600000000000001E-2</v>
      </c>
      <c r="BF773" s="262">
        <v>4.4000000000000003E-3</v>
      </c>
      <c r="BG773" s="262">
        <v>4.7999999999999996E-3</v>
      </c>
      <c r="BH773" s="262">
        <v>4.7999999999999996E-3</v>
      </c>
      <c r="BI773" s="262">
        <v>1.84E-2</v>
      </c>
      <c r="BJ773" s="262">
        <v>1.2E-2</v>
      </c>
      <c r="BK773" s="262">
        <v>3.5999999999999999E-3</v>
      </c>
      <c r="BL773" s="262">
        <v>4.0000000000000001E-3</v>
      </c>
      <c r="BM773" s="262">
        <v>1.6E-2</v>
      </c>
      <c r="BN773" s="262">
        <v>9.5999999999999992E-3</v>
      </c>
      <c r="BO773" s="262">
        <v>1.0400000000000001E-2</v>
      </c>
      <c r="BP773" s="262">
        <v>4.7999999999999996E-3</v>
      </c>
    </row>
    <row r="774" spans="2:68" x14ac:dyDescent="0.25">
      <c r="C774" s="254" t="s">
        <v>1153</v>
      </c>
      <c r="D774" s="255">
        <f t="shared" si="67"/>
        <v>4.2340608020023998E-2</v>
      </c>
      <c r="E774" s="260">
        <f t="shared" si="71"/>
        <v>811.96584000000018</v>
      </c>
      <c r="F774" s="255">
        <f t="shared" si="68"/>
        <v>4.4119255226807687E-2</v>
      </c>
      <c r="G774" s="260">
        <f t="shared" si="72"/>
        <v>2283405.2900399999</v>
      </c>
      <c r="H774" s="255">
        <f t="shared" si="69"/>
        <v>-0.22012090930848599</v>
      </c>
      <c r="I774" s="260">
        <f t="shared" si="70"/>
        <v>95.968546618386824</v>
      </c>
      <c r="J774" s="262">
        <v>3.9899999999999998E-2</v>
      </c>
      <c r="K774" s="262">
        <v>5.7540000000000008E-2</v>
      </c>
      <c r="L774" s="262">
        <v>3.4860000000000002E-2</v>
      </c>
      <c r="M774" s="262">
        <v>2.1420000000000002E-2</v>
      </c>
      <c r="N774" s="262">
        <v>2.1840000000000002E-2</v>
      </c>
      <c r="O774" s="262">
        <v>2.562E-2</v>
      </c>
      <c r="P774" s="262">
        <v>6.3420000000000004E-2</v>
      </c>
      <c r="Q774" s="262">
        <v>4.0320000000000002E-2</v>
      </c>
      <c r="R774" s="262">
        <v>2.8140000000000002E-2</v>
      </c>
      <c r="S774" s="262">
        <v>2.6880000000000001E-2</v>
      </c>
      <c r="T774" s="262">
        <v>2.6880000000000001E-2</v>
      </c>
      <c r="U774" s="262">
        <v>1.0920000000000001E-2</v>
      </c>
      <c r="V774" s="262">
        <v>4.1160000000000002E-2</v>
      </c>
      <c r="W774" s="262">
        <v>0.12809999999999999</v>
      </c>
      <c r="X774" s="262">
        <v>0.15036000000000002</v>
      </c>
      <c r="Y774" s="262">
        <v>0.11970000000000001</v>
      </c>
      <c r="Z774" s="262">
        <v>0.14322000000000001</v>
      </c>
      <c r="AA774" s="262">
        <v>5.2920000000000002E-2</v>
      </c>
      <c r="AB774" s="262">
        <v>0.12894</v>
      </c>
      <c r="AC774" s="262">
        <v>7.9380000000000006E-2</v>
      </c>
      <c r="AD774" s="262">
        <v>1.3860000000000001E-2</v>
      </c>
      <c r="AE774" s="262">
        <v>9.2399999999999999E-3</v>
      </c>
      <c r="AF774" s="262">
        <v>1.3860000000000001E-2</v>
      </c>
      <c r="AG774" s="262">
        <v>1.9740000000000001E-2</v>
      </c>
      <c r="AH774" s="262">
        <v>3.4439999999999998E-2</v>
      </c>
      <c r="AI774" s="262">
        <v>6.4680000000000001E-2</v>
      </c>
      <c r="AJ774" s="262">
        <v>2.1000000000000001E-2</v>
      </c>
      <c r="AK774" s="262">
        <v>5.1240000000000001E-2</v>
      </c>
      <c r="AL774" s="262">
        <v>2.562E-2</v>
      </c>
      <c r="AM774" s="262">
        <v>2.9400000000000003E-3</v>
      </c>
      <c r="AN774" s="262">
        <v>2.9400000000000003E-3</v>
      </c>
      <c r="AO774" s="262">
        <v>0.13524000000000003</v>
      </c>
      <c r="AP774" s="262">
        <v>5.1660000000000005E-2</v>
      </c>
      <c r="AQ774" s="262">
        <v>9.0300000000000005E-2</v>
      </c>
      <c r="AR774" s="262">
        <v>0.21923999999999999</v>
      </c>
      <c r="AS774" s="262">
        <v>9.6600000000000005E-2</v>
      </c>
      <c r="AT774" s="262">
        <v>4.6200000000000005E-2</v>
      </c>
      <c r="AU774" s="262">
        <v>3.8220000000000004E-2</v>
      </c>
      <c r="AV774" s="262">
        <v>5.3340000000000005E-2</v>
      </c>
      <c r="AW774" s="262">
        <v>5.0820000000000004E-2</v>
      </c>
      <c r="AX774" s="262">
        <v>2.3939999999999999E-2</v>
      </c>
      <c r="AY774" s="262">
        <v>3.9060000000000004E-2</v>
      </c>
      <c r="AZ774" s="262">
        <v>2.3100000000000002E-2</v>
      </c>
      <c r="BA774" s="262">
        <v>2.8979999999999999E-2</v>
      </c>
      <c r="BB774" s="262">
        <v>1.6380000000000002E-2</v>
      </c>
      <c r="BC774" s="262">
        <v>1.3440000000000001E-2</v>
      </c>
      <c r="BD774" s="262">
        <v>1.932E-2</v>
      </c>
      <c r="BE774" s="262">
        <v>2.2680000000000002E-2</v>
      </c>
      <c r="BF774" s="262">
        <v>6.8040000000000003E-2</v>
      </c>
      <c r="BG774" s="262">
        <v>7.5180000000000011E-2</v>
      </c>
      <c r="BH774" s="262">
        <v>8.8200000000000014E-2</v>
      </c>
      <c r="BI774" s="262">
        <v>3.1920000000000004E-2</v>
      </c>
      <c r="BJ774" s="262">
        <v>4.4940000000000008E-2</v>
      </c>
      <c r="BK774" s="262">
        <v>3.8220000000000004E-2</v>
      </c>
      <c r="BL774" s="262">
        <v>2.7300000000000001E-2</v>
      </c>
      <c r="BM774" s="262">
        <v>2.2260000000000002E-2</v>
      </c>
      <c r="BN774" s="262">
        <v>3.2340000000000001E-2</v>
      </c>
      <c r="BO774" s="262">
        <v>3.066E-2</v>
      </c>
      <c r="BP774" s="262">
        <v>3.3180000000000001E-2</v>
      </c>
    </row>
    <row r="775" spans="2:68" x14ac:dyDescent="0.25">
      <c r="C775" s="254" t="s">
        <v>1154</v>
      </c>
      <c r="D775" s="255">
        <f t="shared" si="67"/>
        <v>1.044962872190645E-2</v>
      </c>
      <c r="E775" s="260">
        <f t="shared" si="71"/>
        <v>200.39252999999999</v>
      </c>
      <c r="F775" s="255">
        <f t="shared" si="68"/>
        <v>1.2737504908676013E-2</v>
      </c>
      <c r="G775" s="260">
        <f t="shared" si="72"/>
        <v>659233.38779999968</v>
      </c>
      <c r="H775" s="255">
        <f t="shared" si="69"/>
        <v>-0.36432163732225797</v>
      </c>
      <c r="I775" s="260">
        <f t="shared" si="70"/>
        <v>82.038270421303622</v>
      </c>
      <c r="J775" s="262">
        <v>2.2619999999999998E-2</v>
      </c>
      <c r="K775" s="262">
        <v>3.5360000000000003E-2</v>
      </c>
      <c r="L775" s="262">
        <v>2.2619999999999998E-2</v>
      </c>
      <c r="M775" s="262">
        <v>1.8849999999999999E-2</v>
      </c>
      <c r="N775" s="262">
        <v>2.5089999999999998E-2</v>
      </c>
      <c r="O775" s="262">
        <v>1.677E-2</v>
      </c>
      <c r="P775" s="262">
        <v>2.8209999999999999E-2</v>
      </c>
      <c r="Q775" s="262">
        <v>2.2619999999999998E-2</v>
      </c>
      <c r="R775" s="262">
        <v>2.0799999999999999E-2</v>
      </c>
      <c r="S775" s="262">
        <v>2.0930000000000001E-2</v>
      </c>
      <c r="T775" s="262">
        <v>1.261E-2</v>
      </c>
      <c r="U775" s="262">
        <v>5.3299999999999997E-3</v>
      </c>
      <c r="V775" s="262">
        <v>1.3650000000000001E-2</v>
      </c>
      <c r="W775" s="262">
        <v>3.8350000000000002E-2</v>
      </c>
      <c r="X775" s="262">
        <v>4.1729999999999996E-2</v>
      </c>
      <c r="Y775" s="262">
        <v>4.6149999999999997E-2</v>
      </c>
      <c r="Z775" s="262">
        <v>4.1079999999999998E-2</v>
      </c>
      <c r="AA775" s="262">
        <v>1.417E-2</v>
      </c>
      <c r="AB775" s="262">
        <v>1.6899999999999998E-2</v>
      </c>
      <c r="AC775" s="262">
        <v>9.3599999999999985E-3</v>
      </c>
      <c r="AD775" s="262">
        <v>1.5469999999999999E-2</v>
      </c>
      <c r="AE775" s="262">
        <v>4.4069999999999998E-2</v>
      </c>
      <c r="AF775" s="262">
        <v>1.2869999999999999E-2</v>
      </c>
      <c r="AG775" s="262">
        <v>1.0659999999999999E-2</v>
      </c>
      <c r="AH775" s="262">
        <v>1.82E-3</v>
      </c>
      <c r="AI775" s="262">
        <v>1.3780000000000001E-2</v>
      </c>
      <c r="AJ775" s="262">
        <v>8.1899999999999994E-3</v>
      </c>
      <c r="AK775" s="262">
        <v>7.539999999999999E-3</v>
      </c>
      <c r="AL775" s="262">
        <v>1.5859999999999999E-2</v>
      </c>
      <c r="AM775" s="262">
        <v>4.5499999999999994E-3</v>
      </c>
      <c r="AN775" s="262">
        <v>4.5499999999999994E-3</v>
      </c>
      <c r="AO775" s="262">
        <v>1.5079999999999998E-2</v>
      </c>
      <c r="AP775" s="262">
        <v>9.0999999999999987E-3</v>
      </c>
      <c r="AQ775" s="262">
        <v>3.3279999999999997E-2</v>
      </c>
      <c r="AR775" s="262">
        <v>1.5990000000000001E-2</v>
      </c>
      <c r="AS775" s="262">
        <v>1.274E-2</v>
      </c>
      <c r="AT775" s="262">
        <v>6.7599999999999995E-3</v>
      </c>
      <c r="AU775" s="262">
        <v>7.9299999999999995E-3</v>
      </c>
      <c r="AV775" s="262">
        <v>6.7599999999999995E-3</v>
      </c>
      <c r="AW775" s="262">
        <v>1.56E-3</v>
      </c>
      <c r="AX775" s="262">
        <v>8.4499999999999992E-3</v>
      </c>
      <c r="AY775" s="262">
        <v>7.539999999999999E-3</v>
      </c>
      <c r="AZ775" s="262">
        <v>4.4200000000000003E-3</v>
      </c>
      <c r="BA775" s="262">
        <v>8.5800000000000008E-3</v>
      </c>
      <c r="BB775" s="262">
        <v>2.0799999999999998E-3</v>
      </c>
      <c r="BC775" s="262">
        <v>3.7699999999999995E-3</v>
      </c>
      <c r="BD775" s="262">
        <v>3.7699999999999995E-3</v>
      </c>
      <c r="BE775" s="262">
        <v>3.7699999999999995E-3</v>
      </c>
      <c r="BF775" s="262">
        <v>9.6200000000000001E-3</v>
      </c>
      <c r="BG775" s="262">
        <v>7.28E-3</v>
      </c>
      <c r="BH775" s="262">
        <v>7.28E-3</v>
      </c>
      <c r="BI775" s="262">
        <v>9.8799999999999999E-3</v>
      </c>
      <c r="BJ775" s="262">
        <v>4.2900000000000004E-3</v>
      </c>
      <c r="BK775" s="262">
        <v>4.9399999999999999E-3</v>
      </c>
      <c r="BL775" s="262">
        <v>2.7299999999999998E-3</v>
      </c>
      <c r="BM775" s="262">
        <v>4.2900000000000004E-3</v>
      </c>
      <c r="BN775" s="262">
        <v>3.3799999999999998E-3</v>
      </c>
      <c r="BO775" s="262">
        <v>4.1599999999999996E-3</v>
      </c>
      <c r="BP775" s="262">
        <v>4.1599999999999996E-3</v>
      </c>
    </row>
    <row r="776" spans="2:68" x14ac:dyDescent="0.25">
      <c r="C776" s="254" t="s">
        <v>1155</v>
      </c>
      <c r="D776" s="255">
        <f t="shared" si="67"/>
        <v>3.9474467330656515E-2</v>
      </c>
      <c r="E776" s="260">
        <f t="shared" si="71"/>
        <v>757.00185999999997</v>
      </c>
      <c r="F776" s="255">
        <f t="shared" si="68"/>
        <v>4.0188068591622501E-2</v>
      </c>
      <c r="G776" s="260">
        <f t="shared" si="72"/>
        <v>2079945.5463800002</v>
      </c>
      <c r="H776" s="255">
        <f t="shared" si="69"/>
        <v>0.30880264448047023</v>
      </c>
      <c r="I776" s="260">
        <f t="shared" si="70"/>
        <v>98.224345468757519</v>
      </c>
      <c r="J776" s="262">
        <v>2.46E-2</v>
      </c>
      <c r="K776" s="262">
        <v>4.0590000000000001E-2</v>
      </c>
      <c r="L776" s="262">
        <v>4.8379999999999999E-2</v>
      </c>
      <c r="M776" s="262">
        <v>5.2890000000000006E-2</v>
      </c>
      <c r="N776" s="262">
        <v>4.9200000000000001E-2</v>
      </c>
      <c r="O776" s="262">
        <v>4.6739999999999997E-2</v>
      </c>
      <c r="P776" s="262">
        <v>4.8379999999999999E-2</v>
      </c>
      <c r="Q776" s="262">
        <v>6.5190000000000012E-2</v>
      </c>
      <c r="R776" s="262">
        <v>5.2070000000000005E-2</v>
      </c>
      <c r="S776" s="262">
        <v>5.3300000000000007E-2</v>
      </c>
      <c r="T776" s="262">
        <v>7.954E-2</v>
      </c>
      <c r="U776" s="262">
        <v>4.3870000000000006E-2</v>
      </c>
      <c r="V776" s="262">
        <v>3.7720000000000004E-2</v>
      </c>
      <c r="W776" s="262">
        <v>2.2140000000000003E-2</v>
      </c>
      <c r="X776" s="262">
        <v>8.6099999999999996E-3</v>
      </c>
      <c r="Y776" s="262">
        <v>1.1480000000000002E-2</v>
      </c>
      <c r="Z776" s="262">
        <v>1.025E-2</v>
      </c>
      <c r="AA776" s="262">
        <v>2.7880000000000002E-2</v>
      </c>
      <c r="AB776" s="262">
        <v>1.6400000000000001E-2</v>
      </c>
      <c r="AC776" s="262">
        <v>1.3120000000000001E-2</v>
      </c>
      <c r="AD776" s="262">
        <v>5.4940000000000003E-2</v>
      </c>
      <c r="AE776" s="262">
        <v>4.3870000000000006E-2</v>
      </c>
      <c r="AF776" s="262">
        <v>4.8379999999999999E-2</v>
      </c>
      <c r="AG776" s="262">
        <v>4.9610000000000001E-2</v>
      </c>
      <c r="AH776" s="262">
        <v>3.2390000000000002E-2</v>
      </c>
      <c r="AI776" s="262">
        <v>4.0590000000000001E-2</v>
      </c>
      <c r="AJ776" s="262">
        <v>6.9290000000000004E-2</v>
      </c>
      <c r="AK776" s="262">
        <v>2.87E-2</v>
      </c>
      <c r="AL776" s="262">
        <v>6.3960000000000003E-2</v>
      </c>
      <c r="AM776" s="262">
        <v>5.4120000000000001E-2</v>
      </c>
      <c r="AN776" s="262">
        <v>2.1320000000000002E-2</v>
      </c>
      <c r="AO776" s="262">
        <v>2.3779999999999999E-2</v>
      </c>
      <c r="AP776" s="262">
        <v>3.4849999999999999E-2</v>
      </c>
      <c r="AQ776" s="262">
        <v>2.2960000000000005E-2</v>
      </c>
      <c r="AR776" s="262">
        <v>1.763E-2</v>
      </c>
      <c r="AS776" s="262">
        <v>1.23E-2</v>
      </c>
      <c r="AT776" s="262">
        <v>4.018E-2</v>
      </c>
      <c r="AU776" s="262">
        <v>4.5920000000000009E-2</v>
      </c>
      <c r="AV776" s="262">
        <v>4.1820000000000003E-2</v>
      </c>
      <c r="AW776" s="262">
        <v>2.0500000000000001E-2</v>
      </c>
      <c r="AX776" s="262">
        <v>4.1820000000000003E-2</v>
      </c>
      <c r="AY776" s="262">
        <v>3.6900000000000002E-2</v>
      </c>
      <c r="AZ776" s="262">
        <v>4.7969999999999999E-2</v>
      </c>
      <c r="BA776" s="262">
        <v>5.5760000000000004E-2</v>
      </c>
      <c r="BB776" s="262">
        <v>2.1730000000000003E-2</v>
      </c>
      <c r="BC776" s="262">
        <v>8.6099999999999996E-3</v>
      </c>
      <c r="BD776" s="262">
        <v>4.3050000000000005E-2</v>
      </c>
      <c r="BE776" s="262">
        <v>3.4029999999999998E-2</v>
      </c>
      <c r="BF776" s="262">
        <v>2.5420000000000002E-2</v>
      </c>
      <c r="BG776" s="262">
        <v>2.3779999999999999E-2</v>
      </c>
      <c r="BH776" s="262">
        <v>2.7880000000000002E-2</v>
      </c>
      <c r="BI776" s="262">
        <v>3.6080000000000001E-2</v>
      </c>
      <c r="BJ776" s="262">
        <v>1.7219999999999999E-2</v>
      </c>
      <c r="BK776" s="262">
        <v>6.1500000000000001E-3</v>
      </c>
      <c r="BL776" s="262">
        <v>7.79E-3</v>
      </c>
      <c r="BM776" s="262">
        <v>3.1570000000000001E-2</v>
      </c>
      <c r="BN776" s="262">
        <v>2.7470000000000001E-2</v>
      </c>
      <c r="BO776" s="262">
        <v>3.4029999999999998E-2</v>
      </c>
      <c r="BP776" s="262">
        <v>2.419E-2</v>
      </c>
    </row>
    <row r="777" spans="2:68" x14ac:dyDescent="0.25">
      <c r="C777" s="254" t="s">
        <v>1156</v>
      </c>
      <c r="D777" s="255">
        <f t="shared" si="67"/>
        <v>8.7206077071491875E-2</v>
      </c>
      <c r="E777" s="260">
        <f t="shared" si="71"/>
        <v>1672.3509399999996</v>
      </c>
      <c r="F777" s="255">
        <f t="shared" si="68"/>
        <v>8.6346308512751352E-2</v>
      </c>
      <c r="G777" s="260">
        <f t="shared" si="72"/>
        <v>4468879.10097</v>
      </c>
      <c r="H777" s="255">
        <f t="shared" si="69"/>
        <v>-1.1385553297027612E-2</v>
      </c>
      <c r="I777" s="260">
        <f t="shared" si="70"/>
        <v>100.99572126886416</v>
      </c>
      <c r="J777" s="262">
        <v>1.0679999999999999E-2</v>
      </c>
      <c r="K777" s="262">
        <v>1.0679999999999999E-2</v>
      </c>
      <c r="L777" s="262">
        <v>1.0679999999999999E-2</v>
      </c>
      <c r="M777" s="262">
        <v>5.8740000000000001E-2</v>
      </c>
      <c r="N777" s="262">
        <v>3.0260000000000002E-2</v>
      </c>
      <c r="O777" s="262">
        <v>1.958E-2</v>
      </c>
      <c r="P777" s="262">
        <v>1.8689999999999998E-2</v>
      </c>
      <c r="Q777" s="262">
        <v>2.4029999999999999E-2</v>
      </c>
      <c r="R777" s="262">
        <v>1.602E-2</v>
      </c>
      <c r="S777" s="262">
        <v>5.6069999999999995E-2</v>
      </c>
      <c r="T777" s="262">
        <v>7.0309999999999997E-2</v>
      </c>
      <c r="U777" s="262">
        <v>0.17710999999999999</v>
      </c>
      <c r="V777" s="262">
        <v>9.5229999999999995E-2</v>
      </c>
      <c r="W777" s="262">
        <v>8.8999999999999999E-3</v>
      </c>
      <c r="X777" s="262">
        <v>7.1199999999999996E-3</v>
      </c>
      <c r="Y777" s="262">
        <v>7.1199999999999996E-3</v>
      </c>
      <c r="Z777" s="262">
        <v>8.8999999999999999E-3</v>
      </c>
      <c r="AA777" s="262">
        <v>1.5130000000000001E-2</v>
      </c>
      <c r="AB777" s="262">
        <v>1.5130000000000001E-2</v>
      </c>
      <c r="AC777" s="262">
        <v>1.5130000000000001E-2</v>
      </c>
      <c r="AD777" s="262">
        <v>5.8740000000000001E-2</v>
      </c>
      <c r="AE777" s="262">
        <v>0.10679999999999999</v>
      </c>
      <c r="AF777" s="262">
        <v>0.12281999999999998</v>
      </c>
      <c r="AG777" s="262">
        <v>7.5649999999999995E-2</v>
      </c>
      <c r="AH777" s="262">
        <v>2.1359999999999997E-2</v>
      </c>
      <c r="AI777" s="262">
        <v>5.7849999999999999E-2</v>
      </c>
      <c r="AJ777" s="262">
        <v>0.10501999999999999</v>
      </c>
      <c r="AK777" s="262">
        <v>4.7170000000000004E-2</v>
      </c>
      <c r="AL777" s="262">
        <v>5.9630000000000002E-2</v>
      </c>
      <c r="AM777" s="262">
        <v>0.22872999999999996</v>
      </c>
      <c r="AN777" s="262">
        <v>0.33107999999999999</v>
      </c>
      <c r="AO777" s="262">
        <v>4.3609999999999996E-2</v>
      </c>
      <c r="AP777" s="262">
        <v>4.539E-2</v>
      </c>
      <c r="AQ777" s="262">
        <v>1.5130000000000001E-2</v>
      </c>
      <c r="AR777" s="262">
        <v>2.759E-2</v>
      </c>
      <c r="AS777" s="262">
        <v>2.3140000000000001E-2</v>
      </c>
      <c r="AT777" s="262">
        <v>7.4759999999999993E-2</v>
      </c>
      <c r="AU777" s="262">
        <v>0.13172</v>
      </c>
      <c r="AV777" s="262">
        <v>0.12370999999999999</v>
      </c>
      <c r="AW777" s="262">
        <v>4.0050000000000002E-2</v>
      </c>
      <c r="AX777" s="262">
        <v>0.11837</v>
      </c>
      <c r="AY777" s="262">
        <v>0.10590999999999999</v>
      </c>
      <c r="AZ777" s="262">
        <v>0.10679999999999999</v>
      </c>
      <c r="BA777" s="262">
        <v>0.18334</v>
      </c>
      <c r="BB777" s="262">
        <v>0.37201999999999996</v>
      </c>
      <c r="BC777" s="262">
        <v>0.48949999999999999</v>
      </c>
      <c r="BD777" s="262">
        <v>0.18244999999999997</v>
      </c>
      <c r="BE777" s="262">
        <v>0.21983</v>
      </c>
      <c r="BF777" s="262">
        <v>7.7429999999999999E-2</v>
      </c>
      <c r="BG777" s="262">
        <v>8.5439999999999988E-2</v>
      </c>
      <c r="BH777" s="262">
        <v>0.10858</v>
      </c>
      <c r="BI777" s="262">
        <v>0.14862999999999998</v>
      </c>
      <c r="BJ777" s="262">
        <v>3.3819999999999996E-2</v>
      </c>
      <c r="BK777" s="262">
        <v>3.1149999999999997E-2</v>
      </c>
      <c r="BL777" s="262">
        <v>2.759E-2</v>
      </c>
      <c r="BM777" s="262">
        <v>9.7009999999999999E-2</v>
      </c>
      <c r="BN777" s="262">
        <v>0.10056999999999998</v>
      </c>
      <c r="BO777" s="262">
        <v>0.15931000000000001</v>
      </c>
      <c r="BP777" s="262">
        <v>0.13438999999999998</v>
      </c>
    </row>
    <row r="778" spans="2:68" x14ac:dyDescent="0.25">
      <c r="C778" s="254" t="s">
        <v>1157</v>
      </c>
      <c r="D778" s="255">
        <f t="shared" si="67"/>
        <v>0.11387193200187723</v>
      </c>
      <c r="E778" s="260">
        <f t="shared" si="71"/>
        <v>2183.7220399999997</v>
      </c>
      <c r="F778" s="255">
        <f t="shared" si="68"/>
        <v>0.11473638892094146</v>
      </c>
      <c r="G778" s="260">
        <f t="shared" si="72"/>
        <v>5938216.2295200014</v>
      </c>
      <c r="H778" s="255">
        <f t="shared" si="69"/>
        <v>0.26991897378733426</v>
      </c>
      <c r="I778" s="260">
        <f t="shared" si="70"/>
        <v>99.246571268980858</v>
      </c>
      <c r="J778" s="262">
        <v>0.15312000000000001</v>
      </c>
      <c r="K778" s="262">
        <v>0.14268</v>
      </c>
      <c r="L778" s="262">
        <v>0.15312000000000001</v>
      </c>
      <c r="M778" s="262">
        <v>0.17052</v>
      </c>
      <c r="N778" s="262">
        <v>0.14616000000000001</v>
      </c>
      <c r="O778" s="262">
        <v>0.11948</v>
      </c>
      <c r="P778" s="262">
        <v>0.14616000000000001</v>
      </c>
      <c r="Q778" s="262">
        <v>0.19139999999999999</v>
      </c>
      <c r="R778" s="262">
        <v>0.13108</v>
      </c>
      <c r="S778" s="262">
        <v>0.15080000000000002</v>
      </c>
      <c r="T778" s="262">
        <v>0.20532</v>
      </c>
      <c r="U778" s="262">
        <v>0.13919999999999999</v>
      </c>
      <c r="V778" s="262">
        <v>0.10672000000000001</v>
      </c>
      <c r="W778" s="262">
        <v>0.10904</v>
      </c>
      <c r="X778" s="262">
        <v>4.4080000000000001E-2</v>
      </c>
      <c r="Y778" s="262">
        <v>8.8160000000000002E-2</v>
      </c>
      <c r="Z778" s="262">
        <v>7.5400000000000009E-2</v>
      </c>
      <c r="AA778" s="262">
        <v>7.6560000000000003E-2</v>
      </c>
      <c r="AB778" s="262">
        <v>5.4519999999999999E-2</v>
      </c>
      <c r="AC778" s="262">
        <v>6.6119999999999998E-2</v>
      </c>
      <c r="AD778" s="262">
        <v>8.004E-2</v>
      </c>
      <c r="AE778" s="262">
        <v>8.584E-2</v>
      </c>
      <c r="AF778" s="262">
        <v>0.13455999999999999</v>
      </c>
      <c r="AG778" s="262">
        <v>0.14036000000000001</v>
      </c>
      <c r="AH778" s="262">
        <v>7.5400000000000009E-2</v>
      </c>
      <c r="AI778" s="262">
        <v>0.12876000000000001</v>
      </c>
      <c r="AJ778" s="262">
        <v>0.19023999999999999</v>
      </c>
      <c r="AK778" s="262">
        <v>0.12644000000000002</v>
      </c>
      <c r="AL778" s="262">
        <v>0.16820000000000002</v>
      </c>
      <c r="AM778" s="262">
        <v>0.16820000000000002</v>
      </c>
      <c r="AN778" s="262">
        <v>7.1919999999999998E-2</v>
      </c>
      <c r="AO778" s="262">
        <v>8.932000000000001E-2</v>
      </c>
      <c r="AP778" s="262">
        <v>0.10208</v>
      </c>
      <c r="AQ778" s="262">
        <v>9.7439999999999999E-2</v>
      </c>
      <c r="AR778" s="262">
        <v>4.7559999999999998E-2</v>
      </c>
      <c r="AS778" s="262">
        <v>5.6840000000000002E-2</v>
      </c>
      <c r="AT778" s="262">
        <v>0.11252000000000001</v>
      </c>
      <c r="AU778" s="262">
        <v>0.13108</v>
      </c>
      <c r="AV778" s="262">
        <v>0.12992000000000001</v>
      </c>
      <c r="AW778" s="262">
        <v>4.4080000000000001E-2</v>
      </c>
      <c r="AX778" s="262">
        <v>9.2800000000000007E-2</v>
      </c>
      <c r="AY778" s="262">
        <v>0.10440000000000001</v>
      </c>
      <c r="AZ778" s="262">
        <v>0.12992000000000001</v>
      </c>
      <c r="BA778" s="262">
        <v>0.11600000000000001</v>
      </c>
      <c r="BB778" s="262">
        <v>5.2200000000000003E-2</v>
      </c>
      <c r="BC778" s="262">
        <v>4.8719999999999999E-2</v>
      </c>
      <c r="BD778" s="262">
        <v>0.11136</v>
      </c>
      <c r="BE778" s="262">
        <v>8.932000000000001E-2</v>
      </c>
      <c r="BF778" s="262">
        <v>7.1919999999999998E-2</v>
      </c>
      <c r="BG778" s="262">
        <v>7.6560000000000003E-2</v>
      </c>
      <c r="BH778" s="262">
        <v>8.584E-2</v>
      </c>
      <c r="BI778" s="262">
        <v>8.584E-2</v>
      </c>
      <c r="BJ778" s="262">
        <v>7.0760000000000003E-2</v>
      </c>
      <c r="BK778" s="262">
        <v>4.292E-2</v>
      </c>
      <c r="BL778" s="262">
        <v>3.4799999999999998E-2</v>
      </c>
      <c r="BM778" s="262">
        <v>7.8880000000000006E-2</v>
      </c>
      <c r="BN778" s="262">
        <v>7.3080000000000006E-2</v>
      </c>
      <c r="BO778" s="262">
        <v>7.8880000000000006E-2</v>
      </c>
      <c r="BP778" s="262">
        <v>6.7279999999999993E-2</v>
      </c>
    </row>
    <row r="779" spans="2:68" x14ac:dyDescent="0.25">
      <c r="C779" s="254" t="s">
        <v>1158</v>
      </c>
      <c r="D779" s="255">
        <f t="shared" si="67"/>
        <v>7.4512019606820648E-2</v>
      </c>
      <c r="E779" s="260">
        <f t="shared" si="71"/>
        <v>1428.9169999999997</v>
      </c>
      <c r="F779" s="255">
        <f t="shared" si="68"/>
        <v>7.1844935869369908E-2</v>
      </c>
      <c r="G779" s="260">
        <f t="shared" si="72"/>
        <v>3718356.2094000005</v>
      </c>
      <c r="H779" s="255">
        <f t="shared" si="69"/>
        <v>4.4530435940560553E-2</v>
      </c>
      <c r="I779" s="260">
        <f t="shared" si="70"/>
        <v>103.71227798476998</v>
      </c>
      <c r="J779" s="262">
        <v>4.760000000000001E-2</v>
      </c>
      <c r="K779" s="262">
        <v>4.760000000000001E-2</v>
      </c>
      <c r="L779" s="262">
        <v>4.6900000000000004E-2</v>
      </c>
      <c r="M779" s="262">
        <v>4.1300000000000003E-2</v>
      </c>
      <c r="N779" s="262">
        <v>3.9899999999999998E-2</v>
      </c>
      <c r="O779" s="262">
        <v>7.2100000000000011E-2</v>
      </c>
      <c r="P779" s="262">
        <v>7.0700000000000013E-2</v>
      </c>
      <c r="Q779" s="262">
        <v>5.9500000000000004E-2</v>
      </c>
      <c r="R779" s="262">
        <v>5.74E-2</v>
      </c>
      <c r="S779" s="262">
        <v>4.6200000000000005E-2</v>
      </c>
      <c r="T779" s="262">
        <v>5.3200000000000004E-2</v>
      </c>
      <c r="U779" s="262">
        <v>3.2899999999999999E-2</v>
      </c>
      <c r="V779" s="262">
        <v>5.9500000000000004E-2</v>
      </c>
      <c r="W779" s="262">
        <v>9.0300000000000005E-2</v>
      </c>
      <c r="X779" s="262">
        <v>0.13790000000000002</v>
      </c>
      <c r="Y779" s="262">
        <v>9.1700000000000018E-2</v>
      </c>
      <c r="Z779" s="262">
        <v>0.1043</v>
      </c>
      <c r="AA779" s="262">
        <v>0.1148</v>
      </c>
      <c r="AB779" s="262">
        <v>0.1449</v>
      </c>
      <c r="AC779" s="262">
        <v>8.9600000000000013E-2</v>
      </c>
      <c r="AD779" s="262">
        <v>2.8000000000000004E-2</v>
      </c>
      <c r="AE779" s="262">
        <v>4.4800000000000006E-2</v>
      </c>
      <c r="AF779" s="262">
        <v>4.8300000000000003E-2</v>
      </c>
      <c r="AG779" s="262">
        <v>6.0900000000000003E-2</v>
      </c>
      <c r="AH779" s="262">
        <v>6.1600000000000009E-2</v>
      </c>
      <c r="AI779" s="262">
        <v>8.1900000000000001E-2</v>
      </c>
      <c r="AJ779" s="262">
        <v>5.74E-2</v>
      </c>
      <c r="AK779" s="262">
        <v>7.0700000000000013E-2</v>
      </c>
      <c r="AL779" s="262">
        <v>6.3000000000000014E-2</v>
      </c>
      <c r="AM779" s="262">
        <v>4.0600000000000004E-2</v>
      </c>
      <c r="AN779" s="262">
        <v>4.0600000000000004E-2</v>
      </c>
      <c r="AO779" s="262">
        <v>0.11410000000000001</v>
      </c>
      <c r="AP779" s="262">
        <v>0.10150000000000001</v>
      </c>
      <c r="AQ779" s="262">
        <v>0.10010000000000001</v>
      </c>
      <c r="AR779" s="262">
        <v>0.15820000000000001</v>
      </c>
      <c r="AS779" s="262">
        <v>0.11550000000000001</v>
      </c>
      <c r="AT779" s="262">
        <v>8.3299999999999999E-2</v>
      </c>
      <c r="AU779" s="262">
        <v>7.2800000000000004E-2</v>
      </c>
      <c r="AV779" s="262">
        <v>7.7700000000000019E-2</v>
      </c>
      <c r="AW779" s="262">
        <v>5.8100000000000006E-2</v>
      </c>
      <c r="AX779" s="262">
        <v>6.720000000000001E-2</v>
      </c>
      <c r="AY779" s="262">
        <v>7.0000000000000007E-2</v>
      </c>
      <c r="AZ779" s="262">
        <v>6.5100000000000005E-2</v>
      </c>
      <c r="BA779" s="262">
        <v>6.5799999999999997E-2</v>
      </c>
      <c r="BB779" s="262">
        <v>3.3600000000000005E-2</v>
      </c>
      <c r="BC779" s="262">
        <v>2.3100000000000002E-2</v>
      </c>
      <c r="BD779" s="262">
        <v>6.2300000000000008E-2</v>
      </c>
      <c r="BE779" s="262">
        <v>5.8100000000000006E-2</v>
      </c>
      <c r="BF779" s="262">
        <v>9.8000000000000004E-2</v>
      </c>
      <c r="BG779" s="262">
        <v>9.9400000000000002E-2</v>
      </c>
      <c r="BH779" s="262">
        <v>9.8000000000000004E-2</v>
      </c>
      <c r="BI779" s="262">
        <v>7.9799999999999996E-2</v>
      </c>
      <c r="BJ779" s="262">
        <v>8.1900000000000001E-2</v>
      </c>
      <c r="BK779" s="262">
        <v>9.0300000000000005E-2</v>
      </c>
      <c r="BL779" s="262">
        <v>8.1900000000000001E-2</v>
      </c>
      <c r="BM779" s="262">
        <v>7.8400000000000011E-2</v>
      </c>
      <c r="BN779" s="262">
        <v>9.240000000000001E-2</v>
      </c>
      <c r="BO779" s="262">
        <v>7.7000000000000013E-2</v>
      </c>
      <c r="BP779" s="262">
        <v>8.4000000000000005E-2</v>
      </c>
    </row>
    <row r="780" spans="2:68" x14ac:dyDescent="0.25">
      <c r="B780" s="254" t="s">
        <v>715</v>
      </c>
      <c r="C780" s="254" t="s">
        <v>1159</v>
      </c>
      <c r="D780" s="255">
        <f t="shared" si="67"/>
        <v>0.17456505292798669</v>
      </c>
      <c r="E780" s="260">
        <f t="shared" si="71"/>
        <v>3347.6340200000004</v>
      </c>
      <c r="F780" s="255">
        <f t="shared" si="68"/>
        <v>0.16445810381700038</v>
      </c>
      <c r="G780" s="260">
        <f t="shared" si="72"/>
        <v>8511578.5004799999</v>
      </c>
      <c r="H780" s="255">
        <f t="shared" si="69"/>
        <v>0.34368127868711518</v>
      </c>
      <c r="I780" s="260">
        <f t="shared" si="70"/>
        <v>106.14560722543216</v>
      </c>
      <c r="J780" s="262">
        <v>7.6360000000000011E-2</v>
      </c>
      <c r="K780" s="262">
        <v>7.1379999999999999E-2</v>
      </c>
      <c r="L780" s="262">
        <v>0.10126</v>
      </c>
      <c r="M780" s="262">
        <v>0.16600000000000001</v>
      </c>
      <c r="N780" s="262">
        <v>0.14442000000000002</v>
      </c>
      <c r="O780" s="262">
        <v>0.14940000000000001</v>
      </c>
      <c r="P780" s="262">
        <v>9.2960000000000015E-2</v>
      </c>
      <c r="Q780" s="262">
        <v>0.10956</v>
      </c>
      <c r="R780" s="262">
        <v>0.1245</v>
      </c>
      <c r="S780" s="262">
        <v>0.16766</v>
      </c>
      <c r="T780" s="262">
        <v>0.16932</v>
      </c>
      <c r="U780" s="262">
        <v>0.20584000000000002</v>
      </c>
      <c r="V780" s="262">
        <v>0.1411</v>
      </c>
      <c r="W780" s="262">
        <v>9.7939999999999999E-2</v>
      </c>
      <c r="X780" s="262">
        <v>4.1500000000000002E-2</v>
      </c>
      <c r="Y780" s="262">
        <v>7.4700000000000003E-2</v>
      </c>
      <c r="Z780" s="262">
        <v>8.7980000000000003E-2</v>
      </c>
      <c r="AA780" s="262">
        <v>0.12615999999999999</v>
      </c>
      <c r="AB780" s="262">
        <v>8.134000000000001E-2</v>
      </c>
      <c r="AC780" s="262">
        <v>8.3000000000000004E-2</v>
      </c>
      <c r="AD780" s="262">
        <v>0.18592000000000003</v>
      </c>
      <c r="AE780" s="262">
        <v>0.13778000000000001</v>
      </c>
      <c r="AF780" s="262">
        <v>0.19422</v>
      </c>
      <c r="AG780" s="262">
        <v>0.18426000000000003</v>
      </c>
      <c r="AH780" s="262">
        <v>5.3120000000000001E-2</v>
      </c>
      <c r="AI780" s="262">
        <v>0.17762000000000003</v>
      </c>
      <c r="AJ780" s="262">
        <v>0.14774000000000001</v>
      </c>
      <c r="AK780" s="262">
        <v>0.10458000000000001</v>
      </c>
      <c r="AL780" s="262">
        <v>0.13446000000000002</v>
      </c>
      <c r="AM780" s="262">
        <v>0.21580000000000002</v>
      </c>
      <c r="AN780" s="262">
        <v>0.20252000000000001</v>
      </c>
      <c r="AO780" s="262">
        <v>0.14774000000000001</v>
      </c>
      <c r="AP780" s="262">
        <v>0.14940000000000001</v>
      </c>
      <c r="AQ780" s="262">
        <v>4.9800000000000004E-2</v>
      </c>
      <c r="AR780" s="262">
        <v>7.4700000000000003E-2</v>
      </c>
      <c r="AS780" s="262">
        <v>5.9760000000000001E-2</v>
      </c>
      <c r="AT780" s="262">
        <v>0.14608000000000002</v>
      </c>
      <c r="AU780" s="262">
        <v>0.19422</v>
      </c>
      <c r="AV780" s="262">
        <v>0.20584000000000002</v>
      </c>
      <c r="AW780" s="262">
        <v>6.6400000000000001E-2</v>
      </c>
      <c r="AX780" s="262">
        <v>0.24402000000000001</v>
      </c>
      <c r="AY780" s="262">
        <v>0.23074</v>
      </c>
      <c r="AZ780" s="262">
        <v>0.20750000000000002</v>
      </c>
      <c r="BA780" s="262">
        <v>0.23738000000000001</v>
      </c>
      <c r="BB780" s="262">
        <v>0.29880000000000001</v>
      </c>
      <c r="BC780" s="262">
        <v>0.22742000000000004</v>
      </c>
      <c r="BD780" s="262">
        <v>0.25065999999999999</v>
      </c>
      <c r="BE780" s="262">
        <v>0.23074</v>
      </c>
      <c r="BF780" s="262">
        <v>0.11952</v>
      </c>
      <c r="BG780" s="262">
        <v>0.13611999999999999</v>
      </c>
      <c r="BH780" s="262">
        <v>0.16766</v>
      </c>
      <c r="BI780" s="262">
        <v>0.2407</v>
      </c>
      <c r="BJ780" s="262">
        <v>0.11786000000000001</v>
      </c>
      <c r="BK780" s="262">
        <v>0.13611999999999999</v>
      </c>
      <c r="BL780" s="262">
        <v>0.12284</v>
      </c>
      <c r="BM780" s="262">
        <v>0.23572000000000001</v>
      </c>
      <c r="BN780" s="262">
        <v>0.26228000000000001</v>
      </c>
      <c r="BO780" s="262">
        <v>0.31540000000000001</v>
      </c>
      <c r="BP780" s="262">
        <v>0.24734</v>
      </c>
    </row>
    <row r="781" spans="2:68" x14ac:dyDescent="0.25">
      <c r="C781" s="254" t="s">
        <v>1160</v>
      </c>
      <c r="D781" s="255">
        <f t="shared" si="67"/>
        <v>0.30254440788444498</v>
      </c>
      <c r="E781" s="260">
        <f t="shared" si="71"/>
        <v>5801.8941100000011</v>
      </c>
      <c r="F781" s="255">
        <f t="shared" si="68"/>
        <v>0.28134221931338432</v>
      </c>
      <c r="G781" s="260">
        <f t="shared" si="72"/>
        <v>14560950.963229999</v>
      </c>
      <c r="H781" s="255">
        <f t="shared" si="69"/>
        <v>0.53213271970603648</v>
      </c>
      <c r="I781" s="260">
        <f t="shared" si="70"/>
        <v>107.53608492276936</v>
      </c>
      <c r="J781" s="262">
        <v>0.27538000000000001</v>
      </c>
      <c r="K781" s="262">
        <v>0.27257000000000003</v>
      </c>
      <c r="L781" s="262">
        <v>0.31472000000000006</v>
      </c>
      <c r="M781" s="262">
        <v>0.32034000000000001</v>
      </c>
      <c r="N781" s="262">
        <v>0.27257000000000003</v>
      </c>
      <c r="O781" s="262">
        <v>0.34282000000000001</v>
      </c>
      <c r="P781" s="262">
        <v>0.25852000000000003</v>
      </c>
      <c r="Q781" s="262">
        <v>0.31191000000000008</v>
      </c>
      <c r="R781" s="262">
        <v>0.34282000000000001</v>
      </c>
      <c r="S781" s="262">
        <v>0.28662000000000004</v>
      </c>
      <c r="T781" s="262">
        <v>0.32034000000000001</v>
      </c>
      <c r="U781" s="262">
        <v>0.28943000000000002</v>
      </c>
      <c r="V781" s="262">
        <v>0.21356000000000003</v>
      </c>
      <c r="W781" s="262">
        <v>0.27538000000000001</v>
      </c>
      <c r="X781" s="262">
        <v>0.11521000000000001</v>
      </c>
      <c r="Y781" s="262">
        <v>0.19670000000000001</v>
      </c>
      <c r="Z781" s="262">
        <v>0.19670000000000001</v>
      </c>
      <c r="AA781" s="262">
        <v>0.28943000000000002</v>
      </c>
      <c r="AB781" s="262">
        <v>0.16579000000000002</v>
      </c>
      <c r="AC781" s="262">
        <v>0.23042000000000001</v>
      </c>
      <c r="AD781" s="262">
        <v>0.16017000000000001</v>
      </c>
      <c r="AE781" s="262">
        <v>0.17422000000000001</v>
      </c>
      <c r="AF781" s="262">
        <v>0.20232</v>
      </c>
      <c r="AG781" s="262">
        <v>0.33439000000000002</v>
      </c>
      <c r="AH781" s="262">
        <v>0.27538000000000001</v>
      </c>
      <c r="AI781" s="262">
        <v>0.28662000000000004</v>
      </c>
      <c r="AJ781" s="262">
        <v>0.32314999999999999</v>
      </c>
      <c r="AK781" s="262">
        <v>0.31472000000000006</v>
      </c>
      <c r="AL781" s="262">
        <v>0.34001000000000003</v>
      </c>
      <c r="AM781" s="262">
        <v>0.27538000000000001</v>
      </c>
      <c r="AN781" s="262">
        <v>0.20232</v>
      </c>
      <c r="AO781" s="262">
        <v>0.23885000000000001</v>
      </c>
      <c r="AP781" s="262">
        <v>0.26976</v>
      </c>
      <c r="AQ781" s="262">
        <v>6.4630000000000007E-2</v>
      </c>
      <c r="AR781" s="262">
        <v>0.10116</v>
      </c>
      <c r="AS781" s="262">
        <v>0.10397000000000001</v>
      </c>
      <c r="AT781" s="262">
        <v>0.25290000000000001</v>
      </c>
      <c r="AU781" s="262">
        <v>0.28662000000000004</v>
      </c>
      <c r="AV781" s="262">
        <v>0.30348000000000003</v>
      </c>
      <c r="AW781" s="262">
        <v>0.22199000000000002</v>
      </c>
      <c r="AX781" s="262">
        <v>0.35687000000000002</v>
      </c>
      <c r="AY781" s="262">
        <v>0.36811000000000005</v>
      </c>
      <c r="AZ781" s="262">
        <v>0.34282000000000001</v>
      </c>
      <c r="BA781" s="262">
        <v>0.32034000000000001</v>
      </c>
      <c r="BB781" s="262">
        <v>0.33439000000000002</v>
      </c>
      <c r="BC781" s="262">
        <v>0.29224000000000006</v>
      </c>
      <c r="BD781" s="262">
        <v>0.3372</v>
      </c>
      <c r="BE781" s="262">
        <v>0.27819000000000005</v>
      </c>
      <c r="BF781" s="262">
        <v>0.15455000000000002</v>
      </c>
      <c r="BG781" s="262">
        <v>0.21637000000000003</v>
      </c>
      <c r="BH781" s="262">
        <v>0.25290000000000001</v>
      </c>
      <c r="BI781" s="262">
        <v>0.36249000000000003</v>
      </c>
      <c r="BJ781" s="262">
        <v>0.31472000000000006</v>
      </c>
      <c r="BK781" s="262">
        <v>0.29786000000000007</v>
      </c>
      <c r="BL781" s="262">
        <v>0.34563000000000005</v>
      </c>
      <c r="BM781" s="262">
        <v>0.39621000000000001</v>
      </c>
      <c r="BN781" s="262">
        <v>0.31472000000000006</v>
      </c>
      <c r="BO781" s="262">
        <v>0.35687000000000002</v>
      </c>
      <c r="BP781" s="262">
        <v>0.25571000000000005</v>
      </c>
    </row>
    <row r="782" spans="2:68" x14ac:dyDescent="0.25">
      <c r="C782" s="254" t="s">
        <v>1161</v>
      </c>
      <c r="D782" s="255">
        <f t="shared" si="67"/>
        <v>0.12962158836105753</v>
      </c>
      <c r="E782" s="260">
        <f t="shared" si="71"/>
        <v>2485.7532000000001</v>
      </c>
      <c r="F782" s="255">
        <f t="shared" si="68"/>
        <v>0.12425423443512064</v>
      </c>
      <c r="G782" s="260">
        <f t="shared" si="72"/>
        <v>6430815.1794599993</v>
      </c>
      <c r="H782" s="255">
        <f t="shared" si="69"/>
        <v>0.12486931116476974</v>
      </c>
      <c r="I782" s="260">
        <f t="shared" si="70"/>
        <v>104.31965473880042</v>
      </c>
      <c r="J782" s="262">
        <v>0.15876000000000001</v>
      </c>
      <c r="K782" s="262">
        <v>0.12474</v>
      </c>
      <c r="L782" s="262">
        <v>0.16632</v>
      </c>
      <c r="M782" s="262">
        <v>0.15245999999999998</v>
      </c>
      <c r="N782" s="262">
        <v>0.12978000000000001</v>
      </c>
      <c r="O782" s="262">
        <v>9.5759999999999998E-2</v>
      </c>
      <c r="P782" s="262">
        <v>0.10962</v>
      </c>
      <c r="Q782" s="262">
        <v>0.14742</v>
      </c>
      <c r="R782" s="262">
        <v>0.12978000000000001</v>
      </c>
      <c r="S782" s="262">
        <v>0.126</v>
      </c>
      <c r="T782" s="262">
        <v>0.14237999999999998</v>
      </c>
      <c r="U782" s="262">
        <v>0.12978000000000001</v>
      </c>
      <c r="V782" s="262">
        <v>9.8280000000000006E-2</v>
      </c>
      <c r="W782" s="262">
        <v>8.5680000000000006E-2</v>
      </c>
      <c r="X782" s="262">
        <v>2.52E-2</v>
      </c>
      <c r="Y782" s="262">
        <v>7.1819999999999995E-2</v>
      </c>
      <c r="Z782" s="262">
        <v>6.1739999999999996E-2</v>
      </c>
      <c r="AA782" s="262">
        <v>6.93E-2</v>
      </c>
      <c r="AB782" s="262">
        <v>4.41E-2</v>
      </c>
      <c r="AC782" s="262">
        <v>8.4420000000000009E-2</v>
      </c>
      <c r="AD782" s="262">
        <v>0.10457999999999999</v>
      </c>
      <c r="AE782" s="262">
        <v>0.21545999999999998</v>
      </c>
      <c r="AF782" s="262">
        <v>0.12096</v>
      </c>
      <c r="AG782" s="262">
        <v>0.11843999999999999</v>
      </c>
      <c r="AH782" s="262">
        <v>0.14868000000000001</v>
      </c>
      <c r="AI782" s="262">
        <v>9.4500000000000001E-2</v>
      </c>
      <c r="AJ782" s="262">
        <v>0.1197</v>
      </c>
      <c r="AK782" s="262">
        <v>0.11718000000000001</v>
      </c>
      <c r="AL782" s="262">
        <v>0.12852</v>
      </c>
      <c r="AM782" s="262">
        <v>0.13104000000000002</v>
      </c>
      <c r="AN782" s="262">
        <v>0.12852</v>
      </c>
      <c r="AO782" s="262">
        <v>6.3E-2</v>
      </c>
      <c r="AP782" s="262">
        <v>7.4340000000000003E-2</v>
      </c>
      <c r="AQ782" s="262">
        <v>2.52E-2</v>
      </c>
      <c r="AR782" s="262">
        <v>3.2760000000000004E-2</v>
      </c>
      <c r="AS782" s="262">
        <v>3.2760000000000004E-2</v>
      </c>
      <c r="AT782" s="262">
        <v>8.8200000000000001E-2</v>
      </c>
      <c r="AU782" s="262">
        <v>0.1134</v>
      </c>
      <c r="AV782" s="262">
        <v>0.1008</v>
      </c>
      <c r="AW782" s="262">
        <v>0.14993999999999999</v>
      </c>
      <c r="AX782" s="262">
        <v>0.1701</v>
      </c>
      <c r="AY782" s="262">
        <v>0.16632</v>
      </c>
      <c r="AZ782" s="262">
        <v>0.14868000000000001</v>
      </c>
      <c r="BA782" s="262">
        <v>0.15876000000000001</v>
      </c>
      <c r="BB782" s="262">
        <v>0.2205</v>
      </c>
      <c r="BC782" s="262">
        <v>0.22302</v>
      </c>
      <c r="BD782" s="262">
        <v>0.1701</v>
      </c>
      <c r="BE782" s="262">
        <v>0.1638</v>
      </c>
      <c r="BF782" s="262">
        <v>8.8200000000000001E-2</v>
      </c>
      <c r="BG782" s="262">
        <v>0.10332</v>
      </c>
      <c r="BH782" s="262">
        <v>0.10457999999999999</v>
      </c>
      <c r="BI782" s="262">
        <v>0.1953</v>
      </c>
      <c r="BJ782" s="262">
        <v>0.14363999999999999</v>
      </c>
      <c r="BK782" s="262">
        <v>0.1701</v>
      </c>
      <c r="BL782" s="262">
        <v>0.18143999999999999</v>
      </c>
      <c r="BM782" s="262">
        <v>0.18648000000000001</v>
      </c>
      <c r="BN782" s="262">
        <v>0.16002</v>
      </c>
      <c r="BO782" s="262">
        <v>0.18395999999999998</v>
      </c>
      <c r="BP782" s="262">
        <v>0.15372</v>
      </c>
    </row>
    <row r="783" spans="2:68" x14ac:dyDescent="0.25">
      <c r="C783" s="254" t="s">
        <v>1162</v>
      </c>
      <c r="D783" s="255">
        <f t="shared" si="67"/>
        <v>0.1201313448401732</v>
      </c>
      <c r="E783" s="260">
        <f t="shared" si="71"/>
        <v>2303.7588000000014</v>
      </c>
      <c r="F783" s="255">
        <f t="shared" si="68"/>
        <v>0.14538497907267467</v>
      </c>
      <c r="G783" s="260">
        <f t="shared" si="72"/>
        <v>7524443.2073999988</v>
      </c>
      <c r="H783" s="255">
        <f t="shared" si="69"/>
        <v>-0.49868701498322193</v>
      </c>
      <c r="I783" s="260">
        <f t="shared" si="70"/>
        <v>82.629818848150919</v>
      </c>
      <c r="J783" s="262">
        <v>0.58660000000000012</v>
      </c>
      <c r="K783" s="262">
        <v>0.68180000000000007</v>
      </c>
      <c r="L783" s="262">
        <v>0.35560000000000003</v>
      </c>
      <c r="M783" s="262">
        <v>0.1638</v>
      </c>
      <c r="N783" s="262">
        <v>0.16940000000000002</v>
      </c>
      <c r="O783" s="262">
        <v>0.14560000000000001</v>
      </c>
      <c r="P783" s="262">
        <v>0.34860000000000008</v>
      </c>
      <c r="Q783" s="262">
        <v>0.21420000000000003</v>
      </c>
      <c r="R783" s="262">
        <v>0.20720000000000002</v>
      </c>
      <c r="S783" s="262">
        <v>0.10780000000000001</v>
      </c>
      <c r="T783" s="262">
        <v>0.10500000000000001</v>
      </c>
      <c r="U783" s="262">
        <v>7.5600000000000014E-2</v>
      </c>
      <c r="V783" s="262">
        <v>0.18480000000000002</v>
      </c>
      <c r="W783" s="262">
        <v>0.41300000000000009</v>
      </c>
      <c r="X783" s="262">
        <v>0.73640000000000005</v>
      </c>
      <c r="Y783" s="262">
        <v>0.5726</v>
      </c>
      <c r="Z783" s="262">
        <v>0.31500000000000006</v>
      </c>
      <c r="AA783" s="262">
        <v>0.14000000000000001</v>
      </c>
      <c r="AB783" s="262">
        <v>0.29960000000000003</v>
      </c>
      <c r="AC783" s="262">
        <v>0.27860000000000001</v>
      </c>
      <c r="AD783" s="262">
        <v>0.11900000000000001</v>
      </c>
      <c r="AE783" s="262">
        <v>0.12740000000000001</v>
      </c>
      <c r="AF783" s="262">
        <v>7.0000000000000007E-2</v>
      </c>
      <c r="AG783" s="262">
        <v>0.10920000000000002</v>
      </c>
      <c r="AH783" s="262">
        <v>0.31220000000000003</v>
      </c>
      <c r="AI783" s="262">
        <v>0.10920000000000002</v>
      </c>
      <c r="AJ783" s="262">
        <v>5.04E-2</v>
      </c>
      <c r="AK783" s="262">
        <v>0.14840000000000003</v>
      </c>
      <c r="AL783" s="262">
        <v>8.4000000000000005E-2</v>
      </c>
      <c r="AM783" s="262">
        <v>5.1800000000000006E-2</v>
      </c>
      <c r="AN783" s="262">
        <v>0.11900000000000001</v>
      </c>
      <c r="AO783" s="262">
        <v>0.17080000000000001</v>
      </c>
      <c r="AP783" s="262">
        <v>9.240000000000001E-2</v>
      </c>
      <c r="AQ783" s="262">
        <v>0.38919999999999999</v>
      </c>
      <c r="AR783" s="262">
        <v>0.51660000000000006</v>
      </c>
      <c r="AS783" s="262">
        <v>0.36120000000000002</v>
      </c>
      <c r="AT783" s="262">
        <v>0.11060000000000002</v>
      </c>
      <c r="AU783" s="262">
        <v>7.2800000000000004E-2</v>
      </c>
      <c r="AV783" s="262">
        <v>7.1400000000000005E-2</v>
      </c>
      <c r="AW783" s="262">
        <v>0.27440000000000003</v>
      </c>
      <c r="AX783" s="262">
        <v>6.4400000000000013E-2</v>
      </c>
      <c r="AY783" s="262">
        <v>7.0000000000000007E-2</v>
      </c>
      <c r="AZ783" s="262">
        <v>5.1800000000000006E-2</v>
      </c>
      <c r="BA783" s="262">
        <v>6.5799999999999997E-2</v>
      </c>
      <c r="BB783" s="262">
        <v>5.3200000000000004E-2</v>
      </c>
      <c r="BC783" s="262">
        <v>6.5799999999999997E-2</v>
      </c>
      <c r="BD783" s="262">
        <v>4.4800000000000006E-2</v>
      </c>
      <c r="BE783" s="262">
        <v>7.9799999999999996E-2</v>
      </c>
      <c r="BF783" s="262">
        <v>0.12740000000000001</v>
      </c>
      <c r="BG783" s="262">
        <v>0.1008</v>
      </c>
      <c r="BH783" s="262">
        <v>7.5600000000000014E-2</v>
      </c>
      <c r="BI783" s="262">
        <v>5.460000000000001E-2</v>
      </c>
      <c r="BJ783" s="262">
        <v>0.16240000000000002</v>
      </c>
      <c r="BK783" s="262">
        <v>0.23940000000000003</v>
      </c>
      <c r="BL783" s="262">
        <v>0.21420000000000003</v>
      </c>
      <c r="BM783" s="262">
        <v>4.760000000000001E-2</v>
      </c>
      <c r="BN783" s="262">
        <v>7.9799999999999996E-2</v>
      </c>
      <c r="BO783" s="262">
        <v>5.04E-2</v>
      </c>
      <c r="BP783" s="262">
        <v>6.5799999999999997E-2</v>
      </c>
    </row>
    <row r="784" spans="2:68" x14ac:dyDescent="0.25">
      <c r="C784" s="254" t="s">
        <v>1163</v>
      </c>
      <c r="D784" s="255">
        <f t="shared" si="67"/>
        <v>8.7267393231475185E-2</v>
      </c>
      <c r="E784" s="260">
        <f t="shared" si="71"/>
        <v>1673.5267999999996</v>
      </c>
      <c r="F784" s="255">
        <f t="shared" si="68"/>
        <v>8.7498672729556193E-2</v>
      </c>
      <c r="G784" s="260">
        <f t="shared" si="72"/>
        <v>4528520.0567199998</v>
      </c>
      <c r="H784" s="255">
        <f t="shared" si="69"/>
        <v>-0.27401843978034773</v>
      </c>
      <c r="I784" s="260">
        <f t="shared" si="70"/>
        <v>99.735676564151035</v>
      </c>
      <c r="J784" s="262">
        <v>0.13639999999999999</v>
      </c>
      <c r="K784" s="262">
        <v>0.18215999999999999</v>
      </c>
      <c r="L784" s="262">
        <v>9.6799999999999997E-2</v>
      </c>
      <c r="M784" s="262">
        <v>8.0079999999999998E-2</v>
      </c>
      <c r="N784" s="262">
        <v>6.4239999999999992E-2</v>
      </c>
      <c r="O784" s="262">
        <v>3.168E-2</v>
      </c>
      <c r="P784" s="262">
        <v>0.10119999999999998</v>
      </c>
      <c r="Q784" s="262">
        <v>6.2479999999999994E-2</v>
      </c>
      <c r="R784" s="262">
        <v>4.6640000000000001E-2</v>
      </c>
      <c r="S784" s="262">
        <v>6.8639999999999993E-2</v>
      </c>
      <c r="T784" s="262">
        <v>6.8639999999999993E-2</v>
      </c>
      <c r="U784" s="262">
        <v>0.10207999999999999</v>
      </c>
      <c r="V784" s="262">
        <v>0.13375999999999999</v>
      </c>
      <c r="W784" s="262">
        <v>0.11967999999999999</v>
      </c>
      <c r="X784" s="262">
        <v>0.10911999999999999</v>
      </c>
      <c r="Y784" s="262">
        <v>0.17159999999999997</v>
      </c>
      <c r="Z784" s="262">
        <v>0.12407999999999998</v>
      </c>
      <c r="AA784" s="262">
        <v>3.8719999999999997E-2</v>
      </c>
      <c r="AB784" s="262">
        <v>6.1599999999999995E-2</v>
      </c>
      <c r="AC784" s="262">
        <v>0.10295999999999998</v>
      </c>
      <c r="AD784" s="262">
        <v>5.2799999999999993E-2</v>
      </c>
      <c r="AE784" s="262">
        <v>6.1599999999999995E-2</v>
      </c>
      <c r="AF784" s="262">
        <v>6.2479999999999994E-2</v>
      </c>
      <c r="AG784" s="262">
        <v>6.1599999999999995E-2</v>
      </c>
      <c r="AH784" s="262">
        <v>6.8639999999999993E-2</v>
      </c>
      <c r="AI784" s="262">
        <v>5.3679999999999999E-2</v>
      </c>
      <c r="AJ784" s="262">
        <v>5.2799999999999993E-2</v>
      </c>
      <c r="AK784" s="262">
        <v>5.8959999999999999E-2</v>
      </c>
      <c r="AL784" s="262">
        <v>4.5760000000000002E-2</v>
      </c>
      <c r="AM784" s="262">
        <v>0.11616</v>
      </c>
      <c r="AN784" s="262">
        <v>0.36168</v>
      </c>
      <c r="AO784" s="262">
        <v>4.752E-2</v>
      </c>
      <c r="AP784" s="262">
        <v>4.4879999999999996E-2</v>
      </c>
      <c r="AQ784" s="262">
        <v>4.1359999999999994E-2</v>
      </c>
      <c r="AR784" s="262">
        <v>3.3439999999999998E-2</v>
      </c>
      <c r="AS784" s="262">
        <v>7.5679999999999997E-2</v>
      </c>
      <c r="AT784" s="262">
        <v>7.0400000000000004E-2</v>
      </c>
      <c r="AU784" s="262">
        <v>5.7200000000000001E-2</v>
      </c>
      <c r="AV784" s="262">
        <v>4.752E-2</v>
      </c>
      <c r="AW784" s="262">
        <v>5.0159999999999996E-2</v>
      </c>
      <c r="AX784" s="262">
        <v>0.10031999999999999</v>
      </c>
      <c r="AY784" s="262">
        <v>8.9759999999999993E-2</v>
      </c>
      <c r="AZ784" s="262">
        <v>6.7760000000000001E-2</v>
      </c>
      <c r="BA784" s="262">
        <v>9.7680000000000003E-2</v>
      </c>
      <c r="BB784" s="262">
        <v>0.38719999999999999</v>
      </c>
      <c r="BC784" s="262">
        <v>0.66615999999999997</v>
      </c>
      <c r="BD784" s="262">
        <v>0.11087999999999999</v>
      </c>
      <c r="BE784" s="262">
        <v>0.22527999999999998</v>
      </c>
      <c r="BF784" s="262">
        <v>7.3039999999999994E-2</v>
      </c>
      <c r="BG784" s="262">
        <v>6.2479999999999994E-2</v>
      </c>
      <c r="BH784" s="262">
        <v>4.8399999999999999E-2</v>
      </c>
      <c r="BI784" s="262">
        <v>9.1520000000000004E-2</v>
      </c>
      <c r="BJ784" s="262">
        <v>0.11792</v>
      </c>
      <c r="BK784" s="262">
        <v>0.24112</v>
      </c>
      <c r="BL784" s="262">
        <v>0.19975999999999999</v>
      </c>
      <c r="BM784" s="262">
        <v>9.2399999999999996E-2</v>
      </c>
      <c r="BN784" s="262">
        <v>0.15839999999999999</v>
      </c>
      <c r="BO784" s="262">
        <v>0.14343999999999998</v>
      </c>
      <c r="BP784" s="262">
        <v>0.18743999999999997</v>
      </c>
    </row>
    <row r="785" spans="2:68" x14ac:dyDescent="0.25">
      <c r="C785" s="254" t="s">
        <v>1164</v>
      </c>
      <c r="D785" s="255">
        <f t="shared" si="67"/>
        <v>3.8760416123481259E-2</v>
      </c>
      <c r="E785" s="260">
        <f t="shared" si="71"/>
        <v>743.30850000000009</v>
      </c>
      <c r="F785" s="255">
        <f t="shared" si="68"/>
        <v>3.8150734872757004E-2</v>
      </c>
      <c r="G785" s="260">
        <f t="shared" si="72"/>
        <v>1974502.7285600007</v>
      </c>
      <c r="H785" s="255">
        <f t="shared" si="69"/>
        <v>-0.22665746176713053</v>
      </c>
      <c r="I785" s="260">
        <f t="shared" si="70"/>
        <v>101.59808520794607</v>
      </c>
      <c r="J785" s="262">
        <v>3.5340000000000003E-2</v>
      </c>
      <c r="K785" s="262">
        <v>6.1939999999999995E-2</v>
      </c>
      <c r="L785" s="262">
        <v>3.0020000000000002E-2</v>
      </c>
      <c r="M785" s="262">
        <v>3.1919999999999997E-2</v>
      </c>
      <c r="N785" s="262">
        <v>3.3439999999999998E-2</v>
      </c>
      <c r="O785" s="262">
        <v>1.9380000000000001E-2</v>
      </c>
      <c r="P785" s="262">
        <v>4.5219999999999996E-2</v>
      </c>
      <c r="Q785" s="262">
        <v>3.04E-2</v>
      </c>
      <c r="R785" s="262">
        <v>2.3939999999999999E-2</v>
      </c>
      <c r="S785" s="262">
        <v>3.8760000000000003E-2</v>
      </c>
      <c r="T785" s="262">
        <v>3.4200000000000001E-2</v>
      </c>
      <c r="U785" s="262">
        <v>4.8640000000000003E-2</v>
      </c>
      <c r="V785" s="262">
        <v>5.3579999999999996E-2</v>
      </c>
      <c r="W785" s="262">
        <v>6.9540000000000005E-2</v>
      </c>
      <c r="X785" s="262">
        <v>3.952E-2</v>
      </c>
      <c r="Y785" s="262">
        <v>8.3979999999999999E-2</v>
      </c>
      <c r="Z785" s="262">
        <v>8.5879999999999984E-2</v>
      </c>
      <c r="AA785" s="262">
        <v>2.6979999999999997E-2</v>
      </c>
      <c r="AB785" s="262">
        <v>3.3439999999999998E-2</v>
      </c>
      <c r="AC785" s="262">
        <v>4.8640000000000003E-2</v>
      </c>
      <c r="AD785" s="262">
        <v>5.3579999999999996E-2</v>
      </c>
      <c r="AE785" s="262">
        <v>2.8879999999999999E-2</v>
      </c>
      <c r="AF785" s="262">
        <v>3.8379999999999997E-2</v>
      </c>
      <c r="AG785" s="262">
        <v>3.2299999999999995E-2</v>
      </c>
      <c r="AH785" s="262">
        <v>2.2799999999999997E-2</v>
      </c>
      <c r="AI785" s="262">
        <v>3.9899999999999998E-2</v>
      </c>
      <c r="AJ785" s="262">
        <v>2.5840000000000002E-2</v>
      </c>
      <c r="AK785" s="262">
        <v>3.5340000000000003E-2</v>
      </c>
      <c r="AL785" s="262">
        <v>2.6599999999999999E-2</v>
      </c>
      <c r="AM785" s="262">
        <v>5.0160000000000003E-2</v>
      </c>
      <c r="AN785" s="262">
        <v>8.1320000000000003E-2</v>
      </c>
      <c r="AO785" s="262">
        <v>3.7999999999999999E-2</v>
      </c>
      <c r="AP785" s="262">
        <v>2.8879999999999999E-2</v>
      </c>
      <c r="AQ785" s="262">
        <v>1.1019999999999999E-2</v>
      </c>
      <c r="AR785" s="262">
        <v>1.7479999999999999E-2</v>
      </c>
      <c r="AS785" s="262">
        <v>2.2799999999999997E-2</v>
      </c>
      <c r="AT785" s="262">
        <v>3.61E-2</v>
      </c>
      <c r="AU785" s="262">
        <v>3.1919999999999997E-2</v>
      </c>
      <c r="AV785" s="262">
        <v>2.9260000000000001E-2</v>
      </c>
      <c r="AW785" s="262">
        <v>2.0900000000000002E-2</v>
      </c>
      <c r="AX785" s="262">
        <v>4.9399999999999999E-2</v>
      </c>
      <c r="AY785" s="262">
        <v>4.5219999999999996E-2</v>
      </c>
      <c r="AZ785" s="262">
        <v>2.964E-2</v>
      </c>
      <c r="BA785" s="262">
        <v>3.9899999999999998E-2</v>
      </c>
      <c r="BB785" s="262">
        <v>7.7139999999999986E-2</v>
      </c>
      <c r="BC785" s="262">
        <v>8.5120000000000001E-2</v>
      </c>
      <c r="BD785" s="262">
        <v>4.104E-2</v>
      </c>
      <c r="BE785" s="262">
        <v>6.6500000000000004E-2</v>
      </c>
      <c r="BF785" s="262">
        <v>3.6479999999999999E-2</v>
      </c>
      <c r="BG785" s="262">
        <v>3.3820000000000003E-2</v>
      </c>
      <c r="BH785" s="262">
        <v>2.7739999999999997E-2</v>
      </c>
      <c r="BI785" s="262">
        <v>3.3439999999999998E-2</v>
      </c>
      <c r="BJ785" s="262">
        <v>4.2939999999999992E-2</v>
      </c>
      <c r="BK785" s="262">
        <v>8.1320000000000003E-2</v>
      </c>
      <c r="BL785" s="262">
        <v>5.1680000000000004E-2</v>
      </c>
      <c r="BM785" s="262">
        <v>3.3820000000000003E-2</v>
      </c>
      <c r="BN785" s="262">
        <v>5.8900000000000001E-2</v>
      </c>
      <c r="BO785" s="262">
        <v>4.6739999999999997E-2</v>
      </c>
      <c r="BP785" s="262">
        <v>6.4599999999999991E-2</v>
      </c>
    </row>
    <row r="786" spans="2:68" x14ac:dyDescent="0.25">
      <c r="C786" s="254" t="s">
        <v>1165</v>
      </c>
      <c r="D786" s="255">
        <f t="shared" si="67"/>
        <v>0.37905784064243631</v>
      </c>
      <c r="E786" s="260">
        <f t="shared" si="71"/>
        <v>7269.1922100000011</v>
      </c>
      <c r="F786" s="255">
        <f t="shared" si="68"/>
        <v>0.36769343096822932</v>
      </c>
      <c r="G786" s="260">
        <f t="shared" si="72"/>
        <v>19030083.82779</v>
      </c>
      <c r="H786" s="255">
        <f t="shared" si="69"/>
        <v>0.2952852239943532</v>
      </c>
      <c r="I786" s="260">
        <f t="shared" si="70"/>
        <v>103.09072959075762</v>
      </c>
      <c r="J786" s="262">
        <v>0.25969999999999999</v>
      </c>
      <c r="K786" s="262">
        <v>0.24486000000000002</v>
      </c>
      <c r="L786" s="262">
        <v>0.34873999999999999</v>
      </c>
      <c r="M786" s="262">
        <v>0.41922999999999994</v>
      </c>
      <c r="N786" s="262">
        <v>0.35986999999999997</v>
      </c>
      <c r="O786" s="262">
        <v>0.36729000000000001</v>
      </c>
      <c r="P786" s="262">
        <v>0.29680000000000001</v>
      </c>
      <c r="Q786" s="262">
        <v>0.35244999999999999</v>
      </c>
      <c r="R786" s="262">
        <v>0.35986999999999997</v>
      </c>
      <c r="S786" s="262">
        <v>0.38213000000000003</v>
      </c>
      <c r="T786" s="262">
        <v>0.42664999999999997</v>
      </c>
      <c r="U786" s="262">
        <v>0.48601</v>
      </c>
      <c r="V786" s="262">
        <v>0.37470999999999999</v>
      </c>
      <c r="W786" s="262">
        <v>0.26340999999999998</v>
      </c>
      <c r="X786" s="262">
        <v>0.10758999999999999</v>
      </c>
      <c r="Y786" s="262">
        <v>0.1855</v>
      </c>
      <c r="Z786" s="262">
        <v>0.1855</v>
      </c>
      <c r="AA786" s="262">
        <v>0.29680000000000001</v>
      </c>
      <c r="AB786" s="262">
        <v>0.18920999999999999</v>
      </c>
      <c r="AC786" s="262">
        <v>0.21146999999999999</v>
      </c>
      <c r="AD786" s="262">
        <v>0.37470999999999999</v>
      </c>
      <c r="AE786" s="262">
        <v>0.33018999999999998</v>
      </c>
      <c r="AF786" s="262">
        <v>0.42664999999999997</v>
      </c>
      <c r="AG786" s="262">
        <v>0.41922999999999994</v>
      </c>
      <c r="AH786" s="262">
        <v>0.23744000000000001</v>
      </c>
      <c r="AI786" s="262">
        <v>0.36358000000000001</v>
      </c>
      <c r="AJ786" s="262">
        <v>0.43406999999999996</v>
      </c>
      <c r="AK786" s="262">
        <v>0.31534999999999996</v>
      </c>
      <c r="AL786" s="262">
        <v>0.39697000000000005</v>
      </c>
      <c r="AM786" s="262">
        <v>0.50456000000000001</v>
      </c>
      <c r="AN786" s="262">
        <v>0.47488000000000002</v>
      </c>
      <c r="AO786" s="262">
        <v>0.27825</v>
      </c>
      <c r="AP786" s="262">
        <v>0.31906000000000001</v>
      </c>
      <c r="AQ786" s="262">
        <v>8.1619999999999998E-2</v>
      </c>
      <c r="AR786" s="262">
        <v>0.12243000000000001</v>
      </c>
      <c r="AS786" s="262">
        <v>0.14097999999999999</v>
      </c>
      <c r="AT786" s="262">
        <v>0.35986999999999997</v>
      </c>
      <c r="AU786" s="262">
        <v>0.41181000000000001</v>
      </c>
      <c r="AV786" s="262">
        <v>0.40810000000000002</v>
      </c>
      <c r="AW786" s="262">
        <v>0.20776000000000003</v>
      </c>
      <c r="AX786" s="262">
        <v>0.44519999999999998</v>
      </c>
      <c r="AY786" s="262">
        <v>0.41922999999999994</v>
      </c>
      <c r="AZ786" s="262">
        <v>0.42293999999999998</v>
      </c>
      <c r="BA786" s="262">
        <v>0.48230000000000001</v>
      </c>
      <c r="BB786" s="262">
        <v>0.62327999999999995</v>
      </c>
      <c r="BC786" s="262">
        <v>0.60102</v>
      </c>
      <c r="BD786" s="262">
        <v>0.51197999999999999</v>
      </c>
      <c r="BE786" s="262">
        <v>0.51939999999999997</v>
      </c>
      <c r="BF786" s="262">
        <v>0.27083000000000002</v>
      </c>
      <c r="BG786" s="262">
        <v>0.28195999999999999</v>
      </c>
      <c r="BH786" s="262">
        <v>0.31906000000000001</v>
      </c>
      <c r="BI786" s="262">
        <v>0.42664999999999997</v>
      </c>
      <c r="BJ786" s="262">
        <v>0.28195999999999999</v>
      </c>
      <c r="BK786" s="262">
        <v>0.28938000000000003</v>
      </c>
      <c r="BL786" s="262">
        <v>0.28195999999999999</v>
      </c>
      <c r="BM786" s="262">
        <v>0.44519999999999998</v>
      </c>
      <c r="BN786" s="262">
        <v>0.41922999999999994</v>
      </c>
      <c r="BO786" s="262">
        <v>0.47116999999999998</v>
      </c>
      <c r="BP786" s="262">
        <v>0.42293999999999998</v>
      </c>
    </row>
    <row r="787" spans="2:68" x14ac:dyDescent="0.25">
      <c r="C787" s="254" t="s">
        <v>1166</v>
      </c>
      <c r="D787" s="255">
        <f t="shared" si="67"/>
        <v>0.17183809719977056</v>
      </c>
      <c r="E787" s="260">
        <f t="shared" si="71"/>
        <v>3295.3391900000001</v>
      </c>
      <c r="F787" s="255">
        <f t="shared" si="68"/>
        <v>0.16995127458984882</v>
      </c>
      <c r="G787" s="260">
        <f t="shared" si="72"/>
        <v>8795879.2017800026</v>
      </c>
      <c r="H787" s="255">
        <f t="shared" si="69"/>
        <v>-0.27035337800549258</v>
      </c>
      <c r="I787" s="260">
        <f t="shared" si="70"/>
        <v>101.11021386245869</v>
      </c>
      <c r="J787" s="262">
        <v>0.24215</v>
      </c>
      <c r="K787" s="262">
        <v>0.31563000000000002</v>
      </c>
      <c r="L787" s="262">
        <v>0.19372</v>
      </c>
      <c r="M787" s="262">
        <v>0.10855000000000001</v>
      </c>
      <c r="N787" s="262">
        <v>0.14028000000000002</v>
      </c>
      <c r="O787" s="262">
        <v>0.14028000000000002</v>
      </c>
      <c r="P787" s="262">
        <v>0.23213</v>
      </c>
      <c r="Q787" s="262">
        <v>0.14028000000000002</v>
      </c>
      <c r="R787" s="262">
        <v>0.14863000000000001</v>
      </c>
      <c r="S787" s="262">
        <v>0.11022000000000001</v>
      </c>
      <c r="T787" s="262">
        <v>9.352000000000002E-2</v>
      </c>
      <c r="U787" s="262">
        <v>7.6820000000000013E-2</v>
      </c>
      <c r="V787" s="262">
        <v>0.14863000000000001</v>
      </c>
      <c r="W787" s="262">
        <v>0.31897000000000003</v>
      </c>
      <c r="X787" s="262">
        <v>0.50934999999999997</v>
      </c>
      <c r="Y787" s="262">
        <v>0.40247000000000005</v>
      </c>
      <c r="Z787" s="262">
        <v>0.40748000000000001</v>
      </c>
      <c r="AA787" s="262">
        <v>0.18036000000000002</v>
      </c>
      <c r="AB787" s="262">
        <v>0.33400000000000002</v>
      </c>
      <c r="AC787" s="262">
        <v>0.32899</v>
      </c>
      <c r="AD787" s="262">
        <v>0.15364000000000003</v>
      </c>
      <c r="AE787" s="262">
        <v>0.11189000000000002</v>
      </c>
      <c r="AF787" s="262">
        <v>9.1850000000000015E-2</v>
      </c>
      <c r="AG787" s="262">
        <v>0.10354000000000001</v>
      </c>
      <c r="AH787" s="262">
        <v>0.24048</v>
      </c>
      <c r="AI787" s="262">
        <v>0.14194999999999999</v>
      </c>
      <c r="AJ787" s="262">
        <v>7.0140000000000008E-2</v>
      </c>
      <c r="AK787" s="262">
        <v>0.18203000000000003</v>
      </c>
      <c r="AL787" s="262">
        <v>9.1850000000000015E-2</v>
      </c>
      <c r="AM787" s="262">
        <v>6.1790000000000005E-2</v>
      </c>
      <c r="AN787" s="262">
        <v>0.10354000000000001</v>
      </c>
      <c r="AO787" s="262">
        <v>0.22879000000000002</v>
      </c>
      <c r="AP787" s="262">
        <v>0.14028000000000002</v>
      </c>
      <c r="AQ787" s="262">
        <v>0.24883000000000002</v>
      </c>
      <c r="AR787" s="262">
        <v>0.30060000000000003</v>
      </c>
      <c r="AS787" s="262">
        <v>0.34569</v>
      </c>
      <c r="AT787" s="262">
        <v>0.15030000000000002</v>
      </c>
      <c r="AU787" s="262">
        <v>0.10855000000000001</v>
      </c>
      <c r="AV787" s="262">
        <v>0.11856999999999999</v>
      </c>
      <c r="AW787" s="262">
        <v>0.25217000000000001</v>
      </c>
      <c r="AX787" s="262">
        <v>0.16867000000000001</v>
      </c>
      <c r="AY787" s="262">
        <v>0.19037999999999999</v>
      </c>
      <c r="AZ787" s="262">
        <v>0.14362</v>
      </c>
      <c r="BA787" s="262">
        <v>0.15531</v>
      </c>
      <c r="BB787" s="262">
        <v>6.6800000000000012E-2</v>
      </c>
      <c r="BC787" s="262">
        <v>7.8490000000000004E-2</v>
      </c>
      <c r="BD787" s="262">
        <v>7.8490000000000004E-2</v>
      </c>
      <c r="BE787" s="262">
        <v>0.10187</v>
      </c>
      <c r="BF787" s="262">
        <v>0.19706000000000001</v>
      </c>
      <c r="BG787" s="262">
        <v>0.17535000000000001</v>
      </c>
      <c r="BH787" s="262">
        <v>0.14362</v>
      </c>
      <c r="BI787" s="262">
        <v>0.15865000000000001</v>
      </c>
      <c r="BJ787" s="262">
        <v>0.32899</v>
      </c>
      <c r="BK787" s="262">
        <v>0.3841</v>
      </c>
      <c r="BL787" s="262">
        <v>0.34234999999999999</v>
      </c>
      <c r="BM787" s="262">
        <v>0.15531</v>
      </c>
      <c r="BN787" s="262">
        <v>0.31396000000000002</v>
      </c>
      <c r="BO787" s="262">
        <v>0.23380000000000001</v>
      </c>
      <c r="BP787" s="262">
        <v>0.27889000000000003</v>
      </c>
    </row>
    <row r="788" spans="2:68" x14ac:dyDescent="0.25">
      <c r="C788" s="254" t="s">
        <v>1167</v>
      </c>
      <c r="D788" s="255">
        <f t="shared" si="67"/>
        <v>3.0263603274756214E-2</v>
      </c>
      <c r="E788" s="260">
        <f t="shared" si="71"/>
        <v>580.36511999999993</v>
      </c>
      <c r="F788" s="255">
        <f t="shared" si="68"/>
        <v>3.1305771644643161E-2</v>
      </c>
      <c r="G788" s="260">
        <f t="shared" si="72"/>
        <v>1620239.6032000002</v>
      </c>
      <c r="H788" s="255">
        <f t="shared" si="69"/>
        <v>-0.12759031923232012</v>
      </c>
      <c r="I788" s="260">
        <f t="shared" si="70"/>
        <v>96.671002453743142</v>
      </c>
      <c r="J788" s="262">
        <v>3.0720000000000001E-2</v>
      </c>
      <c r="K788" s="262">
        <v>2.5920000000000002E-2</v>
      </c>
      <c r="L788" s="262">
        <v>3.0720000000000001E-2</v>
      </c>
      <c r="M788" s="262">
        <v>3.9039999999999998E-2</v>
      </c>
      <c r="N788" s="262">
        <v>4.4479999999999999E-2</v>
      </c>
      <c r="O788" s="262">
        <v>1.8239999999999999E-2</v>
      </c>
      <c r="P788" s="262">
        <v>2.2079999999999999E-2</v>
      </c>
      <c r="Q788" s="262">
        <v>2.0160000000000001E-2</v>
      </c>
      <c r="R788" s="262">
        <v>1.9519999999999999E-2</v>
      </c>
      <c r="S788" s="262">
        <v>3.5200000000000002E-2</v>
      </c>
      <c r="T788" s="262">
        <v>2.656E-2</v>
      </c>
      <c r="U788" s="262">
        <v>4.6719999999999998E-2</v>
      </c>
      <c r="V788" s="262">
        <v>3.5200000000000002E-2</v>
      </c>
      <c r="W788" s="262">
        <v>1.504E-2</v>
      </c>
      <c r="X788" s="262">
        <v>8.9600000000000009E-3</v>
      </c>
      <c r="Y788" s="262">
        <v>1.4400000000000001E-2</v>
      </c>
      <c r="Z788" s="262">
        <v>1.4400000000000001E-2</v>
      </c>
      <c r="AA788" s="262">
        <v>1.5679999999999999E-2</v>
      </c>
      <c r="AB788" s="262">
        <v>1.5679999999999999E-2</v>
      </c>
      <c r="AC788" s="262">
        <v>1.728E-2</v>
      </c>
      <c r="AD788" s="262">
        <v>8.1280000000000005E-2</v>
      </c>
      <c r="AE788" s="262">
        <v>3.6159999999999998E-2</v>
      </c>
      <c r="AF788" s="262">
        <v>4.6399999999999997E-2</v>
      </c>
      <c r="AG788" s="262">
        <v>3.04E-2</v>
      </c>
      <c r="AH788" s="262">
        <v>1.9199999999999998E-2</v>
      </c>
      <c r="AI788" s="262">
        <v>2.784E-2</v>
      </c>
      <c r="AJ788" s="262">
        <v>2.4E-2</v>
      </c>
      <c r="AK788" s="262">
        <v>2.112E-2</v>
      </c>
      <c r="AL788" s="262">
        <v>2.4E-2</v>
      </c>
      <c r="AM788" s="262">
        <v>4.3200000000000002E-2</v>
      </c>
      <c r="AN788" s="262">
        <v>6.6879999999999995E-2</v>
      </c>
      <c r="AO788" s="262">
        <v>1.9519999999999999E-2</v>
      </c>
      <c r="AP788" s="262">
        <v>2.0160000000000001E-2</v>
      </c>
      <c r="AQ788" s="262">
        <v>7.0400000000000003E-3</v>
      </c>
      <c r="AR788" s="262">
        <v>1.056E-2</v>
      </c>
      <c r="AS788" s="262">
        <v>1.056E-2</v>
      </c>
      <c r="AT788" s="262">
        <v>2.656E-2</v>
      </c>
      <c r="AU788" s="262">
        <v>2.8800000000000003E-2</v>
      </c>
      <c r="AV788" s="262">
        <v>2.656E-2</v>
      </c>
      <c r="AW788" s="262">
        <v>1.6320000000000001E-2</v>
      </c>
      <c r="AX788" s="262">
        <v>4.9920000000000006E-2</v>
      </c>
      <c r="AY788" s="262">
        <v>3.3600000000000005E-2</v>
      </c>
      <c r="AZ788" s="262">
        <v>3.0720000000000001E-2</v>
      </c>
      <c r="BA788" s="262">
        <v>3.8079999999999996E-2</v>
      </c>
      <c r="BB788" s="262">
        <v>0.13056000000000001</v>
      </c>
      <c r="BC788" s="262">
        <v>0.18208000000000002</v>
      </c>
      <c r="BD788" s="262">
        <v>5.0560000000000001E-2</v>
      </c>
      <c r="BE788" s="262">
        <v>6.368E-2</v>
      </c>
      <c r="BF788" s="262">
        <v>2.4960000000000003E-2</v>
      </c>
      <c r="BG788" s="262">
        <v>2.4640000000000002E-2</v>
      </c>
      <c r="BH788" s="262">
        <v>2.4960000000000003E-2</v>
      </c>
      <c r="BI788" s="262">
        <v>2.528E-2</v>
      </c>
      <c r="BJ788" s="262">
        <v>2.4E-2</v>
      </c>
      <c r="BK788" s="262">
        <v>2.4640000000000002E-2</v>
      </c>
      <c r="BL788" s="262">
        <v>1.6320000000000001E-2</v>
      </c>
      <c r="BM788" s="262">
        <v>2.4960000000000003E-2</v>
      </c>
      <c r="BN788" s="262">
        <v>3.1359999999999999E-2</v>
      </c>
      <c r="BO788" s="262">
        <v>3.5840000000000004E-2</v>
      </c>
      <c r="BP788" s="262">
        <v>4.1280000000000004E-2</v>
      </c>
    </row>
    <row r="789" spans="2:68" x14ac:dyDescent="0.25">
      <c r="C789" s="254" t="s">
        <v>1168</v>
      </c>
      <c r="D789" s="255">
        <f t="shared" si="67"/>
        <v>0.24425052510820255</v>
      </c>
      <c r="E789" s="260">
        <f t="shared" si="71"/>
        <v>4683.9923200000003</v>
      </c>
      <c r="F789" s="255">
        <f t="shared" si="68"/>
        <v>0.23491459940450543</v>
      </c>
      <c r="G789" s="260">
        <f t="shared" si="72"/>
        <v>12158075.56656</v>
      </c>
      <c r="H789" s="255">
        <f t="shared" si="69"/>
        <v>0.29007927793634808</v>
      </c>
      <c r="I789" s="260">
        <f t="shared" si="70"/>
        <v>103.9741785854788</v>
      </c>
      <c r="J789" s="262">
        <v>9.5200000000000007E-2</v>
      </c>
      <c r="K789" s="262">
        <v>0.10947999999999999</v>
      </c>
      <c r="L789" s="262">
        <v>0.16421999999999998</v>
      </c>
      <c r="M789" s="262">
        <v>0.29036000000000001</v>
      </c>
      <c r="N789" s="262">
        <v>0.23085999999999998</v>
      </c>
      <c r="O789" s="262">
        <v>0.24751999999999999</v>
      </c>
      <c r="P789" s="262">
        <v>0.16659999999999997</v>
      </c>
      <c r="Q789" s="262">
        <v>0.2142</v>
      </c>
      <c r="R789" s="262">
        <v>0.22609999999999997</v>
      </c>
      <c r="S789" s="262">
        <v>0.2142</v>
      </c>
      <c r="T789" s="262">
        <v>0.26180000000000003</v>
      </c>
      <c r="U789" s="262">
        <v>0.31891999999999998</v>
      </c>
      <c r="V789" s="262">
        <v>0.23562</v>
      </c>
      <c r="W789" s="262">
        <v>9.0439999999999993E-2</v>
      </c>
      <c r="X789" s="262">
        <v>3.3320000000000002E-2</v>
      </c>
      <c r="Y789" s="262">
        <v>6.1879999999999998E-2</v>
      </c>
      <c r="Z789" s="262">
        <v>6.1879999999999998E-2</v>
      </c>
      <c r="AA789" s="262">
        <v>0.1547</v>
      </c>
      <c r="AB789" s="262">
        <v>9.282E-2</v>
      </c>
      <c r="AC789" s="262">
        <v>9.5200000000000007E-2</v>
      </c>
      <c r="AD789" s="262">
        <v>0.21181999999999998</v>
      </c>
      <c r="AE789" s="262">
        <v>0.20705999999999999</v>
      </c>
      <c r="AF789" s="262">
        <v>0.27369999999999994</v>
      </c>
      <c r="AG789" s="262">
        <v>0.26418000000000003</v>
      </c>
      <c r="AH789" s="262">
        <v>0.11661999999999999</v>
      </c>
      <c r="AI789" s="262">
        <v>0.20943999999999999</v>
      </c>
      <c r="AJ789" s="262">
        <v>0.29749999999999999</v>
      </c>
      <c r="AK789" s="262">
        <v>0.17849999999999999</v>
      </c>
      <c r="AL789" s="262">
        <v>0.25703999999999999</v>
      </c>
      <c r="AM789" s="262">
        <v>0.36413999999999996</v>
      </c>
      <c r="AN789" s="262">
        <v>0.36175999999999997</v>
      </c>
      <c r="AO789" s="262">
        <v>0.14518</v>
      </c>
      <c r="AP789" s="262">
        <v>0.19278000000000001</v>
      </c>
      <c r="AQ789" s="262">
        <v>3.8079999999999996E-2</v>
      </c>
      <c r="AR789" s="262">
        <v>6.1879999999999998E-2</v>
      </c>
      <c r="AS789" s="262">
        <v>6.4259999999999998E-2</v>
      </c>
      <c r="AT789" s="262">
        <v>0.24514</v>
      </c>
      <c r="AU789" s="262">
        <v>0.28321999999999997</v>
      </c>
      <c r="AV789" s="262">
        <v>0.27607999999999999</v>
      </c>
      <c r="AW789" s="262">
        <v>0.12376</v>
      </c>
      <c r="AX789" s="262">
        <v>0.30463999999999997</v>
      </c>
      <c r="AY789" s="262">
        <v>0.29036000000000001</v>
      </c>
      <c r="AZ789" s="262">
        <v>0.29511999999999999</v>
      </c>
      <c r="BA789" s="262">
        <v>0.36652000000000001</v>
      </c>
      <c r="BB789" s="262">
        <v>0.45933999999999997</v>
      </c>
      <c r="BC789" s="262">
        <v>0.43553999999999998</v>
      </c>
      <c r="BD789" s="262">
        <v>0.37603999999999999</v>
      </c>
      <c r="BE789" s="262">
        <v>0.38793999999999995</v>
      </c>
      <c r="BF789" s="262">
        <v>0.18564</v>
      </c>
      <c r="BG789" s="262">
        <v>0.17849999999999999</v>
      </c>
      <c r="BH789" s="262">
        <v>0.21657999999999999</v>
      </c>
      <c r="BI789" s="262">
        <v>0.30702000000000002</v>
      </c>
      <c r="BJ789" s="262">
        <v>0.14279999999999998</v>
      </c>
      <c r="BK789" s="262">
        <v>0.11423999999999999</v>
      </c>
      <c r="BL789" s="262">
        <v>0.11661999999999999</v>
      </c>
      <c r="BM789" s="262">
        <v>0.30463999999999997</v>
      </c>
      <c r="BN789" s="262">
        <v>0.29036000000000001</v>
      </c>
      <c r="BO789" s="262">
        <v>0.32843999999999995</v>
      </c>
      <c r="BP789" s="262">
        <v>0.28797999999999996</v>
      </c>
    </row>
    <row r="790" spans="2:68" x14ac:dyDescent="0.25">
      <c r="C790" s="254" t="s">
        <v>1169</v>
      </c>
      <c r="D790" s="255">
        <f t="shared" si="67"/>
        <v>0.10362076445742295</v>
      </c>
      <c r="E790" s="260">
        <f t="shared" si="71"/>
        <v>1987.1353999999999</v>
      </c>
      <c r="F790" s="255">
        <f t="shared" si="68"/>
        <v>0.1149508558982365</v>
      </c>
      <c r="G790" s="260">
        <f t="shared" si="72"/>
        <v>5949316.0322699994</v>
      </c>
      <c r="H790" s="255">
        <f t="shared" si="69"/>
        <v>-0.43575537271337067</v>
      </c>
      <c r="I790" s="260">
        <f t="shared" si="70"/>
        <v>90.143534511092426</v>
      </c>
      <c r="J790" s="262">
        <v>0.21037</v>
      </c>
      <c r="K790" s="262">
        <v>0.46325</v>
      </c>
      <c r="L790" s="262">
        <v>0.12316999999999999</v>
      </c>
      <c r="M790" s="262">
        <v>1.9619999999999999E-2</v>
      </c>
      <c r="N790" s="262">
        <v>1.8530000000000001E-2</v>
      </c>
      <c r="O790" s="262">
        <v>2.18E-2</v>
      </c>
      <c r="P790" s="262">
        <v>0.1744</v>
      </c>
      <c r="Q790" s="262">
        <v>4.36E-2</v>
      </c>
      <c r="R790" s="262">
        <v>2.0709999999999999E-2</v>
      </c>
      <c r="S790" s="262">
        <v>2.18E-2</v>
      </c>
      <c r="T790" s="262">
        <v>2.725E-2</v>
      </c>
      <c r="U790" s="262">
        <v>1.417E-2</v>
      </c>
      <c r="V790" s="262">
        <v>0.11336</v>
      </c>
      <c r="W790" s="262">
        <v>0.26378000000000001</v>
      </c>
      <c r="X790" s="262">
        <v>0.57443</v>
      </c>
      <c r="Y790" s="262">
        <v>0.51339000000000001</v>
      </c>
      <c r="Z790" s="262">
        <v>0.63328999999999991</v>
      </c>
      <c r="AA790" s="262">
        <v>5.1229999999999998E-2</v>
      </c>
      <c r="AB790" s="262">
        <v>0.30847000000000002</v>
      </c>
      <c r="AC790" s="262">
        <v>0.38368000000000002</v>
      </c>
      <c r="AD790" s="262">
        <v>2.2890000000000001E-2</v>
      </c>
      <c r="AE790" s="262">
        <v>2.5070000000000002E-2</v>
      </c>
      <c r="AF790" s="262">
        <v>2.5070000000000002E-2</v>
      </c>
      <c r="AG790" s="262">
        <v>2.6159999999999999E-2</v>
      </c>
      <c r="AH790" s="262">
        <v>0.16022999999999998</v>
      </c>
      <c r="AI790" s="262">
        <v>4.5780000000000001E-2</v>
      </c>
      <c r="AJ790" s="262">
        <v>2.3980000000000001E-2</v>
      </c>
      <c r="AK790" s="262">
        <v>9.1560000000000002E-2</v>
      </c>
      <c r="AL790" s="262">
        <v>2.5070000000000002E-2</v>
      </c>
      <c r="AM790" s="262">
        <v>2.18E-2</v>
      </c>
      <c r="AN790" s="262">
        <v>0.13297999999999999</v>
      </c>
      <c r="AO790" s="262">
        <v>0.16567999999999999</v>
      </c>
      <c r="AP790" s="262">
        <v>5.6680000000000001E-2</v>
      </c>
      <c r="AQ790" s="262">
        <v>0.32482</v>
      </c>
      <c r="AR790" s="262">
        <v>0.34553</v>
      </c>
      <c r="AS790" s="262">
        <v>0.42946000000000001</v>
      </c>
      <c r="AT790" s="262">
        <v>0.11336</v>
      </c>
      <c r="AU790" s="262">
        <v>4.4690000000000001E-2</v>
      </c>
      <c r="AV790" s="262">
        <v>4.2509999999999999E-2</v>
      </c>
      <c r="AW790" s="262">
        <v>0.18639</v>
      </c>
      <c r="AX790" s="262">
        <v>6.2129999999999998E-2</v>
      </c>
      <c r="AY790" s="262">
        <v>6.6489999999999994E-2</v>
      </c>
      <c r="AZ790" s="262">
        <v>5.3409999999999999E-2</v>
      </c>
      <c r="BA790" s="262">
        <v>7.1940000000000004E-2</v>
      </c>
      <c r="BB790" s="262">
        <v>0.11009000000000001</v>
      </c>
      <c r="BC790" s="262">
        <v>0.22126999999999997</v>
      </c>
      <c r="BD790" s="262">
        <v>6.4309999999999992E-2</v>
      </c>
      <c r="BE790" s="262">
        <v>0.14606</v>
      </c>
      <c r="BF790" s="262">
        <v>0.23326000000000002</v>
      </c>
      <c r="BG790" s="262">
        <v>0.16131999999999999</v>
      </c>
      <c r="BH790" s="262">
        <v>0.11445000000000001</v>
      </c>
      <c r="BI790" s="262">
        <v>0.10464</v>
      </c>
      <c r="BJ790" s="262">
        <v>0.23544000000000001</v>
      </c>
      <c r="BK790" s="262">
        <v>0.41528999999999999</v>
      </c>
      <c r="BL790" s="262">
        <v>0.32263999999999998</v>
      </c>
      <c r="BM790" s="262">
        <v>0.10464</v>
      </c>
      <c r="BN790" s="262">
        <v>0.20165</v>
      </c>
      <c r="BO790" s="262">
        <v>0.15259999999999999</v>
      </c>
      <c r="BP790" s="262">
        <v>0.25941999999999998</v>
      </c>
    </row>
    <row r="791" spans="2:68" x14ac:dyDescent="0.25">
      <c r="C791" s="254" t="s">
        <v>1170</v>
      </c>
      <c r="D791" s="255">
        <f t="shared" si="67"/>
        <v>0.10450290556395682</v>
      </c>
      <c r="E791" s="260">
        <f t="shared" si="71"/>
        <v>2004.0522199999998</v>
      </c>
      <c r="F791" s="255">
        <f t="shared" si="68"/>
        <v>0.10481800978817628</v>
      </c>
      <c r="G791" s="260">
        <f t="shared" si="72"/>
        <v>5424887.5419899998</v>
      </c>
      <c r="H791" s="255">
        <f t="shared" si="69"/>
        <v>-5.8222620574327928E-2</v>
      </c>
      <c r="I791" s="260">
        <f t="shared" si="70"/>
        <v>99.699379691661534</v>
      </c>
      <c r="J791" s="262">
        <v>9.844E-2</v>
      </c>
      <c r="K791" s="262">
        <v>7.4899999999999994E-2</v>
      </c>
      <c r="L791" s="262">
        <v>9.844E-2</v>
      </c>
      <c r="M791" s="262">
        <v>0.10593</v>
      </c>
      <c r="N791" s="262">
        <v>0.11770000000000001</v>
      </c>
      <c r="O791" s="262">
        <v>8.0250000000000002E-2</v>
      </c>
      <c r="P791" s="262">
        <v>8.2390000000000005E-2</v>
      </c>
      <c r="Q791" s="262">
        <v>8.1320000000000003E-2</v>
      </c>
      <c r="R791" s="262">
        <v>8.1320000000000003E-2</v>
      </c>
      <c r="S791" s="262">
        <v>0.11556000000000001</v>
      </c>
      <c r="T791" s="262">
        <v>0.10164999999999999</v>
      </c>
      <c r="U791" s="262">
        <v>0.1391</v>
      </c>
      <c r="V791" s="262">
        <v>0.11770000000000001</v>
      </c>
      <c r="W791" s="262">
        <v>7.3829999999999993E-2</v>
      </c>
      <c r="X791" s="262">
        <v>3.7449999999999997E-2</v>
      </c>
      <c r="Y791" s="262">
        <v>5.7780000000000005E-2</v>
      </c>
      <c r="Z791" s="262">
        <v>5.7780000000000005E-2</v>
      </c>
      <c r="AA791" s="262">
        <v>7.3829999999999993E-2</v>
      </c>
      <c r="AB791" s="262">
        <v>6.0989999999999996E-2</v>
      </c>
      <c r="AC791" s="262">
        <v>6.3129999999999992E-2</v>
      </c>
      <c r="AD791" s="262">
        <v>0.17976</v>
      </c>
      <c r="AE791" s="262">
        <v>0.13696</v>
      </c>
      <c r="AF791" s="262">
        <v>0.12947</v>
      </c>
      <c r="AG791" s="262">
        <v>0.10057999999999999</v>
      </c>
      <c r="AH791" s="262">
        <v>6.0989999999999996E-2</v>
      </c>
      <c r="AI791" s="262">
        <v>9.4159999999999994E-2</v>
      </c>
      <c r="AJ791" s="262">
        <v>0.10057999999999999</v>
      </c>
      <c r="AK791" s="262">
        <v>9.3089999999999992E-2</v>
      </c>
      <c r="AL791" s="262">
        <v>9.5229999999999995E-2</v>
      </c>
      <c r="AM791" s="262">
        <v>0.15086999999999998</v>
      </c>
      <c r="AN791" s="262">
        <v>0.23326000000000002</v>
      </c>
      <c r="AO791" s="262">
        <v>6.8479999999999999E-2</v>
      </c>
      <c r="AP791" s="262">
        <v>7.3829999999999993E-2</v>
      </c>
      <c r="AQ791" s="262">
        <v>2.3539999999999998E-2</v>
      </c>
      <c r="AR791" s="262">
        <v>3.3169999999999998E-2</v>
      </c>
      <c r="AS791" s="262">
        <v>3.5310000000000001E-2</v>
      </c>
      <c r="AT791" s="262">
        <v>0.10057999999999999</v>
      </c>
      <c r="AU791" s="262">
        <v>0.11021</v>
      </c>
      <c r="AV791" s="262">
        <v>0.10807</v>
      </c>
      <c r="AW791" s="262">
        <v>5.5640000000000002E-2</v>
      </c>
      <c r="AX791" s="262">
        <v>0.11556000000000001</v>
      </c>
      <c r="AY791" s="262">
        <v>0.10164999999999999</v>
      </c>
      <c r="AZ791" s="262">
        <v>9.2019999999999991E-2</v>
      </c>
      <c r="BA791" s="262">
        <v>0.12947</v>
      </c>
      <c r="BB791" s="262">
        <v>0.26963999999999999</v>
      </c>
      <c r="BC791" s="262">
        <v>0.36915000000000003</v>
      </c>
      <c r="BD791" s="262">
        <v>0.12947</v>
      </c>
      <c r="BE791" s="262">
        <v>0.17762</v>
      </c>
      <c r="BF791" s="262">
        <v>8.7739999999999999E-2</v>
      </c>
      <c r="BG791" s="262">
        <v>8.7739999999999999E-2</v>
      </c>
      <c r="BH791" s="262">
        <v>8.7739999999999999E-2</v>
      </c>
      <c r="BI791" s="262">
        <v>8.7739999999999999E-2</v>
      </c>
      <c r="BJ791" s="262">
        <v>8.0250000000000002E-2</v>
      </c>
      <c r="BK791" s="262">
        <v>8.0250000000000002E-2</v>
      </c>
      <c r="BL791" s="262">
        <v>7.2760000000000005E-2</v>
      </c>
      <c r="BM791" s="262">
        <v>7.8109999999999999E-2</v>
      </c>
      <c r="BN791" s="262">
        <v>0.16799</v>
      </c>
      <c r="BO791" s="262">
        <v>0.19902</v>
      </c>
      <c r="BP791" s="262">
        <v>0.21828</v>
      </c>
    </row>
    <row r="792" spans="2:68" x14ac:dyDescent="0.25">
      <c r="C792" s="254" t="s">
        <v>1171</v>
      </c>
      <c r="D792" s="255">
        <f t="shared" si="67"/>
        <v>1.0754543463524011E-2</v>
      </c>
      <c r="E792" s="260">
        <f t="shared" si="71"/>
        <v>206.23987999999997</v>
      </c>
      <c r="F792" s="255">
        <f t="shared" si="68"/>
        <v>1.5727014013250818E-2</v>
      </c>
      <c r="G792" s="260">
        <f t="shared" si="72"/>
        <v>813956.32836000004</v>
      </c>
      <c r="H792" s="255">
        <f t="shared" si="69"/>
        <v>-0.3378667804944353</v>
      </c>
      <c r="I792" s="260">
        <f t="shared" si="70"/>
        <v>68.382615126194679</v>
      </c>
      <c r="J792" s="262">
        <v>3.0800000000000003E-3</v>
      </c>
      <c r="K792" s="262">
        <v>1.302E-2</v>
      </c>
      <c r="L792" s="262">
        <v>2.2400000000000002E-3</v>
      </c>
      <c r="M792" s="262">
        <v>1.5400000000000001E-3</v>
      </c>
      <c r="N792" s="262">
        <v>2.5200000000000001E-3</v>
      </c>
      <c r="O792" s="262">
        <v>2.2400000000000002E-3</v>
      </c>
      <c r="P792" s="262">
        <v>1.6799999999999999E-2</v>
      </c>
      <c r="Q792" s="262">
        <v>3.2200000000000002E-3</v>
      </c>
      <c r="R792" s="262">
        <v>2.3800000000000002E-3</v>
      </c>
      <c r="S792" s="262">
        <v>2.8000000000000004E-3</v>
      </c>
      <c r="T792" s="262">
        <v>3.0800000000000003E-3</v>
      </c>
      <c r="U792" s="262">
        <v>1.9600000000000004E-3</v>
      </c>
      <c r="V792" s="262">
        <v>8.1199999999999987E-3</v>
      </c>
      <c r="W792" s="262">
        <v>3.6260000000000001E-2</v>
      </c>
      <c r="X792" s="262">
        <v>0.17094000000000001</v>
      </c>
      <c r="Y792" s="262">
        <v>8.8760000000000006E-2</v>
      </c>
      <c r="Z792" s="262">
        <v>0.10976</v>
      </c>
      <c r="AA792" s="262">
        <v>6.5799999999999999E-3</v>
      </c>
      <c r="AB792" s="262">
        <v>4.7460000000000002E-2</v>
      </c>
      <c r="AC792" s="262">
        <v>4.648E-2</v>
      </c>
      <c r="AD792" s="262">
        <v>1.6800000000000001E-3</v>
      </c>
      <c r="AE792" s="262">
        <v>2.66E-3</v>
      </c>
      <c r="AF792" s="262">
        <v>2.66E-3</v>
      </c>
      <c r="AG792" s="262">
        <v>3.2200000000000002E-3</v>
      </c>
      <c r="AH792" s="262">
        <v>8.8199999999999997E-3</v>
      </c>
      <c r="AI792" s="262">
        <v>4.3400000000000001E-3</v>
      </c>
      <c r="AJ792" s="262">
        <v>2.5200000000000001E-3</v>
      </c>
      <c r="AK792" s="262">
        <v>4.0599999999999994E-3</v>
      </c>
      <c r="AL792" s="262">
        <v>3.3600000000000001E-3</v>
      </c>
      <c r="AM792" s="262">
        <v>2.3800000000000002E-3</v>
      </c>
      <c r="AN792" s="262">
        <v>2.8000000000000004E-3</v>
      </c>
      <c r="AO792" s="262">
        <v>1.848E-2</v>
      </c>
      <c r="AP792" s="262">
        <v>5.4600000000000004E-3</v>
      </c>
      <c r="AQ792" s="262">
        <v>0.16716</v>
      </c>
      <c r="AR792" s="262">
        <v>0.23016000000000003</v>
      </c>
      <c r="AS792" s="262">
        <v>7.8540000000000013E-2</v>
      </c>
      <c r="AT792" s="262">
        <v>1.176E-2</v>
      </c>
      <c r="AU792" s="262">
        <v>4.1999999999999997E-3</v>
      </c>
      <c r="AV792" s="262">
        <v>4.0599999999999994E-3</v>
      </c>
      <c r="AW792" s="262">
        <v>6.4400000000000004E-3</v>
      </c>
      <c r="AX792" s="262">
        <v>4.62E-3</v>
      </c>
      <c r="AY792" s="262">
        <v>4.1999999999999997E-3</v>
      </c>
      <c r="AZ792" s="262">
        <v>4.4800000000000005E-3</v>
      </c>
      <c r="BA792" s="262">
        <v>4.8999999999999998E-3</v>
      </c>
      <c r="BB792" s="262">
        <v>2.66E-3</v>
      </c>
      <c r="BC792" s="262">
        <v>3.2200000000000002E-3</v>
      </c>
      <c r="BD792" s="262">
        <v>2.5200000000000001E-3</v>
      </c>
      <c r="BE792" s="262">
        <v>3.5000000000000001E-3</v>
      </c>
      <c r="BF792" s="262">
        <v>1.4E-2</v>
      </c>
      <c r="BG792" s="262">
        <v>1.372E-2</v>
      </c>
      <c r="BH792" s="262">
        <v>1.0359999999999999E-2</v>
      </c>
      <c r="BI792" s="262">
        <v>5.0400000000000002E-3</v>
      </c>
      <c r="BJ792" s="262">
        <v>1.8760000000000002E-2</v>
      </c>
      <c r="BK792" s="262">
        <v>6.9720000000000004E-2</v>
      </c>
      <c r="BL792" s="262">
        <v>3.5840000000000004E-2</v>
      </c>
      <c r="BM792" s="262">
        <v>5.1799999999999997E-3</v>
      </c>
      <c r="BN792" s="262">
        <v>1.6379999999999999E-2</v>
      </c>
      <c r="BO792" s="262">
        <v>8.26E-3</v>
      </c>
      <c r="BP792" s="262">
        <v>2.8840000000000001E-2</v>
      </c>
    </row>
    <row r="793" spans="2:68" x14ac:dyDescent="0.25">
      <c r="C793" s="254" t="s">
        <v>1172</v>
      </c>
      <c r="D793" s="255">
        <f t="shared" si="67"/>
        <v>8.0827113208531073E-2</v>
      </c>
      <c r="E793" s="260">
        <f t="shared" si="71"/>
        <v>1550.0215500000004</v>
      </c>
      <c r="F793" s="255">
        <f t="shared" si="68"/>
        <v>7.702959013028618E-2</v>
      </c>
      <c r="G793" s="260">
        <f t="shared" si="72"/>
        <v>3986689.5460700002</v>
      </c>
      <c r="H793" s="255">
        <f t="shared" si="69"/>
        <v>6.2635256457909599E-2</v>
      </c>
      <c r="I793" s="260">
        <f t="shared" si="70"/>
        <v>104.92995363446936</v>
      </c>
      <c r="J793" s="262">
        <v>8.0850000000000005E-2</v>
      </c>
      <c r="K793" s="262">
        <v>9.4710000000000003E-2</v>
      </c>
      <c r="L793" s="262">
        <v>8.0850000000000005E-2</v>
      </c>
      <c r="M793" s="262">
        <v>9.0859999999999996E-2</v>
      </c>
      <c r="N793" s="262">
        <v>6.93E-2</v>
      </c>
      <c r="O793" s="262">
        <v>7.4689999999999993E-2</v>
      </c>
      <c r="P793" s="262">
        <v>8.3159999999999998E-2</v>
      </c>
      <c r="Q793" s="262">
        <v>9.008999999999999E-2</v>
      </c>
      <c r="R793" s="262">
        <v>8.1619999999999998E-2</v>
      </c>
      <c r="S793" s="262">
        <v>7.3149999999999993E-2</v>
      </c>
      <c r="T793" s="262">
        <v>8.6240000000000011E-2</v>
      </c>
      <c r="U793" s="262">
        <v>6.5449999999999994E-2</v>
      </c>
      <c r="V793" s="262">
        <v>8.6240000000000011E-2</v>
      </c>
      <c r="W793" s="262">
        <v>9.4710000000000003E-2</v>
      </c>
      <c r="X793" s="262">
        <v>6.3140000000000002E-2</v>
      </c>
      <c r="Y793" s="262">
        <v>8.9319999999999997E-2</v>
      </c>
      <c r="Z793" s="262">
        <v>8.0079999999999998E-2</v>
      </c>
      <c r="AA793" s="262">
        <v>6.3140000000000002E-2</v>
      </c>
      <c r="AB793" s="262">
        <v>5.4669999999999996E-2</v>
      </c>
      <c r="AC793" s="262">
        <v>6.4680000000000001E-2</v>
      </c>
      <c r="AD793" s="262">
        <v>5.0820000000000004E-2</v>
      </c>
      <c r="AE793" s="262">
        <v>7.5459999999999999E-2</v>
      </c>
      <c r="AF793" s="262">
        <v>6.3140000000000002E-2</v>
      </c>
      <c r="AG793" s="262">
        <v>7.5459999999999999E-2</v>
      </c>
      <c r="AH793" s="262">
        <v>4.7739999999999998E-2</v>
      </c>
      <c r="AI793" s="262">
        <v>7.3149999999999993E-2</v>
      </c>
      <c r="AJ793" s="262">
        <v>6.2370000000000002E-2</v>
      </c>
      <c r="AK793" s="262">
        <v>7.7770000000000006E-2</v>
      </c>
      <c r="AL793" s="262">
        <v>7.5459999999999999E-2</v>
      </c>
      <c r="AM793" s="262">
        <v>7.238E-2</v>
      </c>
      <c r="AN793" s="262">
        <v>0.10625999999999999</v>
      </c>
      <c r="AO793" s="262">
        <v>6.8529999999999994E-2</v>
      </c>
      <c r="AP793" s="262">
        <v>6.4680000000000001E-2</v>
      </c>
      <c r="AQ793" s="262">
        <v>2.2329999999999999E-2</v>
      </c>
      <c r="AR793" s="262">
        <v>3.542E-2</v>
      </c>
      <c r="AS793" s="262">
        <v>3.696E-2</v>
      </c>
      <c r="AT793" s="262">
        <v>7.1610000000000007E-2</v>
      </c>
      <c r="AU793" s="262">
        <v>7.1610000000000007E-2</v>
      </c>
      <c r="AV793" s="262">
        <v>7.0070000000000007E-2</v>
      </c>
      <c r="AW793" s="262">
        <v>3.2340000000000001E-2</v>
      </c>
      <c r="AX793" s="262">
        <v>8.1619999999999998E-2</v>
      </c>
      <c r="AY793" s="262">
        <v>8.6240000000000011E-2</v>
      </c>
      <c r="AZ793" s="262">
        <v>6.7760000000000001E-2</v>
      </c>
      <c r="BA793" s="262">
        <v>9.0859999999999996E-2</v>
      </c>
      <c r="BB793" s="262">
        <v>0.11627</v>
      </c>
      <c r="BC793" s="262">
        <v>0.13013</v>
      </c>
      <c r="BD793" s="262">
        <v>8.2390000000000005E-2</v>
      </c>
      <c r="BE793" s="262">
        <v>0.11087999999999999</v>
      </c>
      <c r="BF793" s="262">
        <v>6.4680000000000001E-2</v>
      </c>
      <c r="BG793" s="262">
        <v>6.4680000000000001E-2</v>
      </c>
      <c r="BH793" s="262">
        <v>6.4680000000000001E-2</v>
      </c>
      <c r="BI793" s="262">
        <v>8.7779999999999997E-2</v>
      </c>
      <c r="BJ793" s="262">
        <v>7.5459999999999999E-2</v>
      </c>
      <c r="BK793" s="262">
        <v>0.11087999999999999</v>
      </c>
      <c r="BL793" s="262">
        <v>8.9319999999999997E-2</v>
      </c>
      <c r="BM793" s="262">
        <v>7.9310000000000005E-2</v>
      </c>
      <c r="BN793" s="262">
        <v>0.15092</v>
      </c>
      <c r="BO793" s="262">
        <v>0.16016</v>
      </c>
      <c r="BP793" s="262">
        <v>0.15323000000000001</v>
      </c>
    </row>
    <row r="794" spans="2:68" x14ac:dyDescent="0.25">
      <c r="C794" s="254" t="s">
        <v>1173</v>
      </c>
      <c r="D794" s="255">
        <f t="shared" si="67"/>
        <v>0.3498228148302655</v>
      </c>
      <c r="E794" s="260">
        <f t="shared" si="71"/>
        <v>6708.5521200000021</v>
      </c>
      <c r="F794" s="255">
        <f t="shared" si="68"/>
        <v>0.38482453901300928</v>
      </c>
      <c r="G794" s="260">
        <f t="shared" si="72"/>
        <v>19916709.46398</v>
      </c>
      <c r="H794" s="255">
        <f t="shared" si="69"/>
        <v>-0.27799517395126933</v>
      </c>
      <c r="I794" s="260">
        <f t="shared" si="70"/>
        <v>90.904497859591928</v>
      </c>
      <c r="J794" s="262">
        <v>0.88235999999999992</v>
      </c>
      <c r="K794" s="262">
        <v>0.86301000000000005</v>
      </c>
      <c r="L794" s="262">
        <v>0.83979000000000004</v>
      </c>
      <c r="M794" s="262">
        <v>0.68498999999999999</v>
      </c>
      <c r="N794" s="262">
        <v>0.61533000000000004</v>
      </c>
      <c r="O794" s="262">
        <v>0.58823999999999999</v>
      </c>
      <c r="P794" s="262">
        <v>0.73143000000000002</v>
      </c>
      <c r="Q794" s="262">
        <v>0.65403</v>
      </c>
      <c r="R794" s="262">
        <v>0.71982000000000002</v>
      </c>
      <c r="S794" s="262">
        <v>0.53019000000000005</v>
      </c>
      <c r="T794" s="262">
        <v>0.53019000000000005</v>
      </c>
      <c r="U794" s="262">
        <v>0.49923000000000001</v>
      </c>
      <c r="V794" s="262">
        <v>0.54566999999999999</v>
      </c>
      <c r="W794" s="262">
        <v>0.71208000000000005</v>
      </c>
      <c r="X794" s="262">
        <v>0.49536000000000002</v>
      </c>
      <c r="Y794" s="262">
        <v>0.76239000000000001</v>
      </c>
      <c r="Z794" s="262">
        <v>0.61920000000000008</v>
      </c>
      <c r="AA794" s="262">
        <v>0.53019000000000005</v>
      </c>
      <c r="AB794" s="262">
        <v>0.42183000000000004</v>
      </c>
      <c r="AC794" s="262">
        <v>0.38313000000000003</v>
      </c>
      <c r="AD794" s="262">
        <v>0.25929000000000002</v>
      </c>
      <c r="AE794" s="262">
        <v>0.51858000000000004</v>
      </c>
      <c r="AF794" s="262">
        <v>0.36764999999999998</v>
      </c>
      <c r="AG794" s="262">
        <v>0.49149000000000004</v>
      </c>
      <c r="AH794" s="262">
        <v>0.27089999999999997</v>
      </c>
      <c r="AI794" s="262">
        <v>0.43730999999999998</v>
      </c>
      <c r="AJ794" s="262">
        <v>0.34056000000000003</v>
      </c>
      <c r="AK794" s="262">
        <v>0.36764999999999998</v>
      </c>
      <c r="AL794" s="262">
        <v>0.42957000000000006</v>
      </c>
      <c r="AM794" s="262">
        <v>0.40635000000000004</v>
      </c>
      <c r="AN794" s="262">
        <v>0.50309999999999999</v>
      </c>
      <c r="AO794" s="262">
        <v>0.39087</v>
      </c>
      <c r="AP794" s="262">
        <v>0.34056000000000003</v>
      </c>
      <c r="AQ794" s="262">
        <v>0.40248</v>
      </c>
      <c r="AR794" s="262">
        <v>0.39861000000000002</v>
      </c>
      <c r="AS794" s="262">
        <v>0.22058999999999998</v>
      </c>
      <c r="AT794" s="262">
        <v>0.34056000000000003</v>
      </c>
      <c r="AU794" s="262">
        <v>0.32121</v>
      </c>
      <c r="AV794" s="262">
        <v>0.27089999999999997</v>
      </c>
      <c r="AW794" s="262">
        <v>0.12384000000000001</v>
      </c>
      <c r="AX794" s="262">
        <v>0.26702999999999999</v>
      </c>
      <c r="AY794" s="262">
        <v>0.24768000000000001</v>
      </c>
      <c r="AZ794" s="262">
        <v>0.20898000000000003</v>
      </c>
      <c r="BA794" s="262">
        <v>0.26316000000000001</v>
      </c>
      <c r="BB794" s="262">
        <v>0.25929000000000002</v>
      </c>
      <c r="BC794" s="262">
        <v>0.29025000000000001</v>
      </c>
      <c r="BD794" s="262">
        <v>0.19737000000000002</v>
      </c>
      <c r="BE794" s="262">
        <v>0.23219999999999999</v>
      </c>
      <c r="BF794" s="262">
        <v>0.24768000000000001</v>
      </c>
      <c r="BG794" s="262">
        <v>0.23219999999999999</v>
      </c>
      <c r="BH794" s="262">
        <v>0.18962999999999999</v>
      </c>
      <c r="BI794" s="262">
        <v>0.14706</v>
      </c>
      <c r="BJ794" s="262">
        <v>0.18576000000000001</v>
      </c>
      <c r="BK794" s="262">
        <v>0.16641</v>
      </c>
      <c r="BL794" s="262">
        <v>9.2880000000000004E-2</v>
      </c>
      <c r="BM794" s="262">
        <v>0.11997000000000001</v>
      </c>
      <c r="BN794" s="262">
        <v>0.13544999999999999</v>
      </c>
      <c r="BO794" s="262">
        <v>0.11997000000000001</v>
      </c>
      <c r="BP794" s="262">
        <v>9.6750000000000003E-2</v>
      </c>
    </row>
    <row r="795" spans="2:68" x14ac:dyDescent="0.25">
      <c r="B795" s="254" t="s">
        <v>1174</v>
      </c>
      <c r="C795" s="254" t="s">
        <v>1175</v>
      </c>
      <c r="D795" s="255">
        <f t="shared" si="67"/>
        <v>6.6732524378161337E-2</v>
      </c>
      <c r="E795" s="260">
        <f t="shared" si="71"/>
        <v>1279.7296200000001</v>
      </c>
      <c r="F795" s="255">
        <f t="shared" si="68"/>
        <v>7.8630481234192459E-2</v>
      </c>
      <c r="G795" s="260">
        <f t="shared" si="72"/>
        <v>4069544.1454200009</v>
      </c>
      <c r="H795" s="255">
        <f t="shared" si="69"/>
        <v>-0.46209297293912538</v>
      </c>
      <c r="I795" s="260">
        <f t="shared" si="70"/>
        <v>84.868518328669097</v>
      </c>
      <c r="J795" s="262">
        <v>0.33773999999999998</v>
      </c>
      <c r="K795" s="262">
        <v>0.32291999999999998</v>
      </c>
      <c r="L795" s="262">
        <v>0.25037999999999999</v>
      </c>
      <c r="M795" s="262">
        <v>0.15287999999999999</v>
      </c>
      <c r="N795" s="262">
        <v>0.17472000000000001</v>
      </c>
      <c r="O795" s="262">
        <v>5.4599999999999996E-2</v>
      </c>
      <c r="P795" s="262">
        <v>0.20748</v>
      </c>
      <c r="Q795" s="262">
        <v>0.15912000000000001</v>
      </c>
      <c r="R795" s="262">
        <v>0.11466</v>
      </c>
      <c r="S795" s="262">
        <v>0.12246</v>
      </c>
      <c r="T795" s="262">
        <v>8.4240000000000009E-2</v>
      </c>
      <c r="U795" s="262">
        <v>8.2680000000000003E-2</v>
      </c>
      <c r="V795" s="262">
        <v>0.12869999999999998</v>
      </c>
      <c r="W795" s="262">
        <v>0.23633999999999999</v>
      </c>
      <c r="X795" s="262">
        <v>0.20280000000000001</v>
      </c>
      <c r="Y795" s="262">
        <v>0.29874000000000001</v>
      </c>
      <c r="Z795" s="262">
        <v>0.23166</v>
      </c>
      <c r="AA795" s="262">
        <v>5.9279999999999999E-2</v>
      </c>
      <c r="AB795" s="262">
        <v>0.10452</v>
      </c>
      <c r="AC795" s="262">
        <v>0.14430000000000001</v>
      </c>
      <c r="AD795" s="262">
        <v>9.8280000000000006E-2</v>
      </c>
      <c r="AE795" s="262">
        <v>6.7080000000000001E-2</v>
      </c>
      <c r="AF795" s="262">
        <v>5.3040000000000004E-2</v>
      </c>
      <c r="AG795" s="262">
        <v>6.0060000000000002E-2</v>
      </c>
      <c r="AH795" s="262">
        <v>6.3960000000000003E-2</v>
      </c>
      <c r="AI795" s="262">
        <v>7.1760000000000004E-2</v>
      </c>
      <c r="AJ795" s="262">
        <v>3.2759999999999997E-2</v>
      </c>
      <c r="AK795" s="262">
        <v>8.8139999999999996E-2</v>
      </c>
      <c r="AL795" s="262">
        <v>4.9140000000000003E-2</v>
      </c>
      <c r="AM795" s="262">
        <v>5.9279999999999999E-2</v>
      </c>
      <c r="AN795" s="262">
        <v>8.8919999999999999E-2</v>
      </c>
      <c r="AO795" s="262">
        <v>7.5659999999999991E-2</v>
      </c>
      <c r="AP795" s="262">
        <v>4.2900000000000001E-2</v>
      </c>
      <c r="AQ795" s="262">
        <v>8.1900000000000001E-2</v>
      </c>
      <c r="AR795" s="262">
        <v>6.3960000000000003E-2</v>
      </c>
      <c r="AS795" s="262">
        <v>9.2039999999999997E-2</v>
      </c>
      <c r="AT795" s="262">
        <v>5.9279999999999999E-2</v>
      </c>
      <c r="AU795" s="262">
        <v>3.1980000000000001E-2</v>
      </c>
      <c r="AV795" s="262">
        <v>2.8079999999999997E-2</v>
      </c>
      <c r="AW795" s="262">
        <v>2.1840000000000002E-2</v>
      </c>
      <c r="AX795" s="262">
        <v>4.0559999999999999E-2</v>
      </c>
      <c r="AY795" s="262">
        <v>3.6659999999999998E-2</v>
      </c>
      <c r="AZ795" s="262">
        <v>2.3400000000000001E-2</v>
      </c>
      <c r="BA795" s="262">
        <v>2.1840000000000002E-2</v>
      </c>
      <c r="BB795" s="262">
        <v>6.7860000000000004E-2</v>
      </c>
      <c r="BC795" s="262">
        <v>0.1053</v>
      </c>
      <c r="BD795" s="262">
        <v>2.5740000000000002E-2</v>
      </c>
      <c r="BE795" s="262">
        <v>5.772E-2</v>
      </c>
      <c r="BF795" s="262">
        <v>6.7080000000000001E-2</v>
      </c>
      <c r="BG795" s="262">
        <v>4.2900000000000001E-2</v>
      </c>
      <c r="BH795" s="262">
        <v>2.1060000000000002E-2</v>
      </c>
      <c r="BI795" s="262">
        <v>1.5600000000000001E-2</v>
      </c>
      <c r="BJ795" s="262">
        <v>7.6439999999999994E-2</v>
      </c>
      <c r="BK795" s="262">
        <v>0.16457999999999998</v>
      </c>
      <c r="BL795" s="262">
        <v>0.10062</v>
      </c>
      <c r="BM795" s="262">
        <v>1.6379999999999999E-2</v>
      </c>
      <c r="BN795" s="262">
        <v>4.2900000000000001E-2</v>
      </c>
      <c r="BO795" s="262">
        <v>2.886E-2</v>
      </c>
      <c r="BP795" s="262">
        <v>5.9279999999999999E-2</v>
      </c>
    </row>
    <row r="796" spans="2:68" x14ac:dyDescent="0.25">
      <c r="C796" s="254" t="s">
        <v>1176</v>
      </c>
      <c r="D796" s="255">
        <f t="shared" si="67"/>
        <v>6.4364322886791461E-2</v>
      </c>
      <c r="E796" s="260">
        <f t="shared" si="71"/>
        <v>1234.3146199999999</v>
      </c>
      <c r="F796" s="255">
        <f t="shared" si="68"/>
        <v>8.1840325441259174E-2</v>
      </c>
      <c r="G796" s="260">
        <f t="shared" si="72"/>
        <v>4235670.5953100007</v>
      </c>
      <c r="H796" s="255">
        <f t="shared" si="69"/>
        <v>-0.46915936741866393</v>
      </c>
      <c r="I796" s="260">
        <f t="shared" si="70"/>
        <v>78.646220600611983</v>
      </c>
      <c r="J796" s="262">
        <v>0.16016</v>
      </c>
      <c r="K796" s="262">
        <v>0.23176999999999998</v>
      </c>
      <c r="L796" s="262">
        <v>7.8539999999999999E-2</v>
      </c>
      <c r="M796" s="262">
        <v>2.2329999999999999E-2</v>
      </c>
      <c r="N796" s="262">
        <v>7.7770000000000006E-2</v>
      </c>
      <c r="O796" s="262">
        <v>2.3869999999999999E-2</v>
      </c>
      <c r="P796" s="262">
        <v>0.17709999999999998</v>
      </c>
      <c r="Q796" s="262">
        <v>6.7760000000000001E-2</v>
      </c>
      <c r="R796" s="262">
        <v>4.5429999999999998E-2</v>
      </c>
      <c r="S796" s="262">
        <v>3.9269999999999999E-2</v>
      </c>
      <c r="T796" s="262">
        <v>2.3869999999999999E-2</v>
      </c>
      <c r="U796" s="262">
        <v>1.4630000000000001E-2</v>
      </c>
      <c r="V796" s="262">
        <v>7.1610000000000007E-2</v>
      </c>
      <c r="W796" s="262">
        <v>0.24332000000000001</v>
      </c>
      <c r="X796" s="262">
        <v>0.30337999999999998</v>
      </c>
      <c r="Y796" s="262">
        <v>0.38191999999999998</v>
      </c>
      <c r="Z796" s="262">
        <v>0.40348000000000001</v>
      </c>
      <c r="AA796" s="262">
        <v>4.1579999999999999E-2</v>
      </c>
      <c r="AB796" s="262">
        <v>0.16708999999999999</v>
      </c>
      <c r="AC796" s="262">
        <v>0.30569000000000002</v>
      </c>
      <c r="AD796" s="262">
        <v>0.20020000000000002</v>
      </c>
      <c r="AE796" s="262">
        <v>5.0820000000000004E-2</v>
      </c>
      <c r="AF796" s="262">
        <v>2.6180000000000002E-2</v>
      </c>
      <c r="AG796" s="262">
        <v>1.771E-2</v>
      </c>
      <c r="AH796" s="262">
        <v>0.21098</v>
      </c>
      <c r="AI796" s="262">
        <v>3.465E-2</v>
      </c>
      <c r="AJ796" s="262">
        <v>1.54E-2</v>
      </c>
      <c r="AK796" s="262">
        <v>9.3170000000000003E-2</v>
      </c>
      <c r="AL796" s="262">
        <v>1.617E-2</v>
      </c>
      <c r="AM796" s="262">
        <v>1.155E-2</v>
      </c>
      <c r="AN796" s="262">
        <v>1.2319999999999999E-2</v>
      </c>
      <c r="AO796" s="262">
        <v>9.1629999999999989E-2</v>
      </c>
      <c r="AP796" s="262">
        <v>3.619E-2</v>
      </c>
      <c r="AQ796" s="262">
        <v>0.43967000000000001</v>
      </c>
      <c r="AR796" s="262">
        <v>0.41810999999999998</v>
      </c>
      <c r="AS796" s="262">
        <v>0.39193</v>
      </c>
      <c r="AT796" s="262">
        <v>7.4689999999999993E-2</v>
      </c>
      <c r="AU796" s="262">
        <v>1.694E-2</v>
      </c>
      <c r="AV796" s="262">
        <v>1.4630000000000001E-2</v>
      </c>
      <c r="AW796" s="262">
        <v>0.26488</v>
      </c>
      <c r="AX796" s="262">
        <v>5.9290000000000002E-2</v>
      </c>
      <c r="AY796" s="262">
        <v>4.3120000000000006E-2</v>
      </c>
      <c r="AZ796" s="262">
        <v>4.3120000000000006E-2</v>
      </c>
      <c r="BA796" s="262">
        <v>2.2329999999999999E-2</v>
      </c>
      <c r="BB796" s="262">
        <v>1.848E-2</v>
      </c>
      <c r="BC796" s="262">
        <v>1.54E-2</v>
      </c>
      <c r="BD796" s="262">
        <v>1.617E-2</v>
      </c>
      <c r="BE796" s="262">
        <v>2.5410000000000002E-2</v>
      </c>
      <c r="BF796" s="262">
        <v>0.10318000000000001</v>
      </c>
      <c r="BG796" s="262">
        <v>6.8529999999999994E-2</v>
      </c>
      <c r="BH796" s="262">
        <v>4.0809999999999999E-2</v>
      </c>
      <c r="BI796" s="262">
        <v>1.848E-2</v>
      </c>
      <c r="BJ796" s="262">
        <v>0.17401999999999998</v>
      </c>
      <c r="BK796" s="262">
        <v>0.28104999999999997</v>
      </c>
      <c r="BL796" s="262">
        <v>0.24254999999999999</v>
      </c>
      <c r="BM796" s="262">
        <v>3.0030000000000001E-2</v>
      </c>
      <c r="BN796" s="262">
        <v>5.6209999999999996E-2</v>
      </c>
      <c r="BO796" s="262">
        <v>2.8489999999999998E-2</v>
      </c>
      <c r="BP796" s="262">
        <v>4.6199999999999998E-2</v>
      </c>
    </row>
    <row r="797" spans="2:68" x14ac:dyDescent="0.25">
      <c r="C797" s="254" t="s">
        <v>1177</v>
      </c>
      <c r="D797" s="255">
        <f t="shared" si="67"/>
        <v>0.12655408249465511</v>
      </c>
      <c r="E797" s="260">
        <f t="shared" si="71"/>
        <v>2426.9276400000008</v>
      </c>
      <c r="F797" s="255">
        <f t="shared" si="68"/>
        <v>0.11743202477736581</v>
      </c>
      <c r="G797" s="260">
        <f t="shared" si="72"/>
        <v>6077729.6719600009</v>
      </c>
      <c r="H797" s="255">
        <f t="shared" si="69"/>
        <v>0.41744683664297327</v>
      </c>
      <c r="I797" s="260">
        <f t="shared" si="70"/>
        <v>107.76794723124583</v>
      </c>
      <c r="J797" s="262">
        <v>9.8600000000000007E-2</v>
      </c>
      <c r="K797" s="262">
        <v>9.8600000000000007E-2</v>
      </c>
      <c r="L797" s="262">
        <v>9.8600000000000007E-2</v>
      </c>
      <c r="M797" s="262">
        <v>7.5400000000000009E-2</v>
      </c>
      <c r="N797" s="262">
        <v>9.0480000000000005E-2</v>
      </c>
      <c r="O797" s="262">
        <v>0.14036000000000001</v>
      </c>
      <c r="P797" s="262">
        <v>0.10904</v>
      </c>
      <c r="Q797" s="262">
        <v>0.12180000000000001</v>
      </c>
      <c r="R797" s="262">
        <v>0.13339999999999999</v>
      </c>
      <c r="S797" s="262">
        <v>0.10092000000000001</v>
      </c>
      <c r="T797" s="262">
        <v>0.10440000000000001</v>
      </c>
      <c r="U797" s="262">
        <v>4.1759999999999999E-2</v>
      </c>
      <c r="V797" s="262">
        <v>6.6119999999999998E-2</v>
      </c>
      <c r="W797" s="262">
        <v>0.15892000000000003</v>
      </c>
      <c r="X797" s="262">
        <v>0.10672000000000001</v>
      </c>
      <c r="Y797" s="262">
        <v>0.11600000000000001</v>
      </c>
      <c r="Z797" s="262">
        <v>0.13108</v>
      </c>
      <c r="AA797" s="262">
        <v>0.21808</v>
      </c>
      <c r="AB797" s="262">
        <v>0.16588</v>
      </c>
      <c r="AC797" s="262">
        <v>0.18560000000000001</v>
      </c>
      <c r="AD797" s="262">
        <v>8.1199999999999994E-2</v>
      </c>
      <c r="AE797" s="262">
        <v>7.0760000000000003E-2</v>
      </c>
      <c r="AF797" s="262">
        <v>8.8160000000000002E-2</v>
      </c>
      <c r="AG797" s="262">
        <v>9.1640000000000013E-2</v>
      </c>
      <c r="AH797" s="262">
        <v>0.11368</v>
      </c>
      <c r="AI797" s="262">
        <v>0.14152000000000001</v>
      </c>
      <c r="AJ797" s="262">
        <v>0.11716</v>
      </c>
      <c r="AK797" s="262">
        <v>0.16703999999999999</v>
      </c>
      <c r="AL797" s="262">
        <v>0.13455999999999999</v>
      </c>
      <c r="AM797" s="262">
        <v>4.5240000000000002E-2</v>
      </c>
      <c r="AN797" s="262">
        <v>1.392E-2</v>
      </c>
      <c r="AO797" s="262">
        <v>0.14848</v>
      </c>
      <c r="AP797" s="262">
        <v>0.14152000000000001</v>
      </c>
      <c r="AQ797" s="262">
        <v>7.5400000000000009E-2</v>
      </c>
      <c r="AR797" s="262">
        <v>8.932000000000001E-2</v>
      </c>
      <c r="AS797" s="262">
        <v>9.0480000000000005E-2</v>
      </c>
      <c r="AT797" s="262">
        <v>0.10788000000000002</v>
      </c>
      <c r="AU797" s="262">
        <v>0.12064000000000001</v>
      </c>
      <c r="AV797" s="262">
        <v>0.16936000000000001</v>
      </c>
      <c r="AW797" s="262">
        <v>0.17400000000000002</v>
      </c>
      <c r="AX797" s="262">
        <v>0.11716</v>
      </c>
      <c r="AY797" s="262">
        <v>0.16008</v>
      </c>
      <c r="AZ797" s="262">
        <v>0.13688</v>
      </c>
      <c r="BA797" s="262">
        <v>0.12876000000000001</v>
      </c>
      <c r="BB797" s="262">
        <v>3.3639999999999996E-2</v>
      </c>
      <c r="BC797" s="262">
        <v>1.044E-2</v>
      </c>
      <c r="BD797" s="262">
        <v>9.5119999999999996E-2</v>
      </c>
      <c r="BE797" s="262">
        <v>6.9599999999999995E-2</v>
      </c>
      <c r="BF797" s="262">
        <v>0.10556000000000001</v>
      </c>
      <c r="BG797" s="262">
        <v>0.12296000000000001</v>
      </c>
      <c r="BH797" s="262">
        <v>0.15196000000000001</v>
      </c>
      <c r="BI797" s="262">
        <v>0.15660000000000002</v>
      </c>
      <c r="BJ797" s="262">
        <v>0.12876000000000001</v>
      </c>
      <c r="BK797" s="262">
        <v>9.1640000000000013E-2</v>
      </c>
      <c r="BL797" s="262">
        <v>0.10440000000000001</v>
      </c>
      <c r="BM797" s="262">
        <v>0.13572000000000001</v>
      </c>
      <c r="BN797" s="262">
        <v>0.11252000000000001</v>
      </c>
      <c r="BO797" s="262">
        <v>0.12528</v>
      </c>
      <c r="BP797" s="262">
        <v>0.10556000000000001</v>
      </c>
    </row>
    <row r="798" spans="2:68" x14ac:dyDescent="0.25">
      <c r="C798" s="254" t="s">
        <v>1178</v>
      </c>
      <c r="D798" s="255">
        <f t="shared" si="67"/>
        <v>0.27910220785315737</v>
      </c>
      <c r="E798" s="260">
        <f t="shared" si="71"/>
        <v>5352.3430399999988</v>
      </c>
      <c r="F798" s="255">
        <f t="shared" si="68"/>
        <v>0.29902625282898559</v>
      </c>
      <c r="G798" s="260">
        <f t="shared" si="72"/>
        <v>15476193.423039999</v>
      </c>
      <c r="H798" s="255">
        <f t="shared" si="69"/>
        <v>-0.35796295173242598</v>
      </c>
      <c r="I798" s="260">
        <f t="shared" si="70"/>
        <v>93.337024830651615</v>
      </c>
      <c r="J798" s="262">
        <v>0.48543999999999993</v>
      </c>
      <c r="K798" s="262">
        <v>0.49431999999999998</v>
      </c>
      <c r="L798" s="262">
        <v>0.48543999999999993</v>
      </c>
      <c r="M798" s="262">
        <v>0.43511999999999995</v>
      </c>
      <c r="N798" s="262">
        <v>0.41439999999999994</v>
      </c>
      <c r="O798" s="262">
        <v>0.36703999999999998</v>
      </c>
      <c r="P798" s="262">
        <v>0.48543999999999993</v>
      </c>
      <c r="Q798" s="262">
        <v>0.42327999999999993</v>
      </c>
      <c r="R798" s="262">
        <v>0.42623999999999995</v>
      </c>
      <c r="S798" s="262">
        <v>0.39663999999999999</v>
      </c>
      <c r="T798" s="262">
        <v>0.39663999999999999</v>
      </c>
      <c r="U798" s="262">
        <v>0.38775999999999999</v>
      </c>
      <c r="V798" s="262">
        <v>0.45879999999999999</v>
      </c>
      <c r="W798" s="262">
        <v>0.47064</v>
      </c>
      <c r="X798" s="262">
        <v>0.43807999999999997</v>
      </c>
      <c r="Y798" s="262">
        <v>0.44695999999999997</v>
      </c>
      <c r="Z798" s="262">
        <v>0.35223999999999994</v>
      </c>
      <c r="AA798" s="262">
        <v>0.36112</v>
      </c>
      <c r="AB798" s="262">
        <v>0.37887999999999999</v>
      </c>
      <c r="AC798" s="262">
        <v>0.31080000000000002</v>
      </c>
      <c r="AD798" s="262">
        <v>0.10064000000000001</v>
      </c>
      <c r="AE798" s="262">
        <v>5.9200000000000003E-2</v>
      </c>
      <c r="AF798" s="262">
        <v>5.9200000000000003E-2</v>
      </c>
      <c r="AG798" s="262">
        <v>0.31672</v>
      </c>
      <c r="AH798" s="262">
        <v>0.21311999999999998</v>
      </c>
      <c r="AI798" s="262">
        <v>0.37295999999999996</v>
      </c>
      <c r="AJ798" s="262">
        <v>0.26344000000000001</v>
      </c>
      <c r="AK798" s="262">
        <v>0.30191999999999997</v>
      </c>
      <c r="AL798" s="262">
        <v>0.29008</v>
      </c>
      <c r="AM798" s="262">
        <v>0.35223999999999994</v>
      </c>
      <c r="AN798" s="262">
        <v>0.60383999999999993</v>
      </c>
      <c r="AO798" s="262">
        <v>0.35815999999999998</v>
      </c>
      <c r="AP798" s="262">
        <v>0.28119999999999995</v>
      </c>
      <c r="AQ798" s="262">
        <v>0.25456000000000001</v>
      </c>
      <c r="AR798" s="262">
        <v>0.28415999999999997</v>
      </c>
      <c r="AS798" s="262">
        <v>0.33152000000000004</v>
      </c>
      <c r="AT798" s="262">
        <v>0.33447999999999994</v>
      </c>
      <c r="AU798" s="262">
        <v>0.28415999999999997</v>
      </c>
      <c r="AV798" s="262">
        <v>0.27823999999999999</v>
      </c>
      <c r="AW798" s="262">
        <v>0.13023999999999999</v>
      </c>
      <c r="AX798" s="262">
        <v>6.8080000000000002E-2</v>
      </c>
      <c r="AY798" s="262">
        <v>5.6239999999999998E-2</v>
      </c>
      <c r="AZ798" s="262">
        <v>5.0320000000000004E-2</v>
      </c>
      <c r="BA798" s="262">
        <v>0.14799999999999999</v>
      </c>
      <c r="BB798" s="262">
        <v>0.40847999999999995</v>
      </c>
      <c r="BC798" s="262">
        <v>0.53576000000000001</v>
      </c>
      <c r="BD798" s="262">
        <v>0.27232000000000001</v>
      </c>
      <c r="BE798" s="262">
        <v>0.36703999999999998</v>
      </c>
      <c r="BF798" s="262">
        <v>0.33152000000000004</v>
      </c>
      <c r="BG798" s="262">
        <v>0.26639999999999997</v>
      </c>
      <c r="BH798" s="262">
        <v>0.23680000000000001</v>
      </c>
      <c r="BI798" s="262">
        <v>0.23088</v>
      </c>
      <c r="BJ798" s="262">
        <v>0.24567999999999998</v>
      </c>
      <c r="BK798" s="262">
        <v>0.28711999999999999</v>
      </c>
      <c r="BL798" s="262">
        <v>0.22791999999999998</v>
      </c>
      <c r="BM798" s="262">
        <v>0.21607999999999999</v>
      </c>
      <c r="BN798" s="262">
        <v>0.31080000000000002</v>
      </c>
      <c r="BO798" s="262">
        <v>0.24863999999999997</v>
      </c>
      <c r="BP798" s="262">
        <v>0.31080000000000002</v>
      </c>
    </row>
    <row r="799" spans="2:68" x14ac:dyDescent="0.25">
      <c r="C799" s="254" t="s">
        <v>1179</v>
      </c>
      <c r="D799" s="255">
        <f t="shared" si="67"/>
        <v>9.4911833967773918E-2</v>
      </c>
      <c r="E799" s="260">
        <f t="shared" si="71"/>
        <v>1820.1242400000003</v>
      </c>
      <c r="F799" s="255">
        <f t="shared" si="68"/>
        <v>8.6250365882527991E-2</v>
      </c>
      <c r="G799" s="260">
        <f t="shared" si="72"/>
        <v>4463913.5613600006</v>
      </c>
      <c r="H799" s="255">
        <f t="shared" si="69"/>
        <v>0.35286945755584725</v>
      </c>
      <c r="I799" s="260">
        <f t="shared" si="70"/>
        <v>110.04223923761987</v>
      </c>
      <c r="J799" s="262">
        <v>1.3199999999999998E-2</v>
      </c>
      <c r="K799" s="262">
        <v>1.1440000000000001E-2</v>
      </c>
      <c r="L799" s="262">
        <v>1.3199999999999998E-2</v>
      </c>
      <c r="M799" s="262">
        <v>3.0799999999999998E-2</v>
      </c>
      <c r="N799" s="262">
        <v>2.0240000000000001E-2</v>
      </c>
      <c r="O799" s="262">
        <v>5.8959999999999999E-2</v>
      </c>
      <c r="P799" s="262">
        <v>8.8000000000000005E-3</v>
      </c>
      <c r="Q799" s="262">
        <v>1.584E-2</v>
      </c>
      <c r="R799" s="262">
        <v>3.0799999999999998E-2</v>
      </c>
      <c r="S799" s="262">
        <v>2.2880000000000001E-2</v>
      </c>
      <c r="T799" s="262">
        <v>3.4319999999999996E-2</v>
      </c>
      <c r="U799" s="262">
        <v>0.10823999999999999</v>
      </c>
      <c r="V799" s="262">
        <v>3.696E-2</v>
      </c>
      <c r="W799" s="262">
        <v>4.4000000000000003E-3</v>
      </c>
      <c r="X799" s="262">
        <v>4.4000000000000003E-3</v>
      </c>
      <c r="Y799" s="262">
        <v>4.4000000000000003E-3</v>
      </c>
      <c r="Z799" s="262">
        <v>4.4000000000000003E-3</v>
      </c>
      <c r="AA799" s="262">
        <v>5.1919999999999994E-2</v>
      </c>
      <c r="AB799" s="262">
        <v>2.8159999999999998E-2</v>
      </c>
      <c r="AC799" s="262">
        <v>2.0240000000000001E-2</v>
      </c>
      <c r="AD799" s="262">
        <v>3.696E-2</v>
      </c>
      <c r="AE799" s="262">
        <v>0.15135999999999999</v>
      </c>
      <c r="AF799" s="262">
        <v>9.2399999999999996E-2</v>
      </c>
      <c r="AG799" s="262">
        <v>8.4479999999999986E-2</v>
      </c>
      <c r="AH799" s="262">
        <v>0.12143999999999998</v>
      </c>
      <c r="AI799" s="262">
        <v>3.4319999999999996E-2</v>
      </c>
      <c r="AJ799" s="262">
        <v>0.24463999999999997</v>
      </c>
      <c r="AK799" s="262">
        <v>0.12319999999999999</v>
      </c>
      <c r="AL799" s="262">
        <v>0.17423999999999998</v>
      </c>
      <c r="AM799" s="262">
        <v>0.13552</v>
      </c>
      <c r="AN799" s="262">
        <v>0.13463999999999998</v>
      </c>
      <c r="AO799" s="262">
        <v>2.4640000000000002E-2</v>
      </c>
      <c r="AP799" s="262">
        <v>8.0079999999999998E-2</v>
      </c>
      <c r="AQ799" s="262">
        <v>8.8000000000000005E-3</v>
      </c>
      <c r="AR799" s="262">
        <v>1.4079999999999999E-2</v>
      </c>
      <c r="AS799" s="262">
        <v>1.4079999999999999E-2</v>
      </c>
      <c r="AT799" s="262">
        <v>5.1919999999999994E-2</v>
      </c>
      <c r="AU799" s="262">
        <v>0.10559999999999999</v>
      </c>
      <c r="AV799" s="262">
        <v>9.0639999999999998E-2</v>
      </c>
      <c r="AW799" s="262">
        <v>0.20415999999999998</v>
      </c>
      <c r="AX799" s="262">
        <v>0.10911999999999999</v>
      </c>
      <c r="AY799" s="262">
        <v>0.10823999999999999</v>
      </c>
      <c r="AZ799" s="262">
        <v>0.14255999999999999</v>
      </c>
      <c r="BA799" s="262">
        <v>0.15575999999999998</v>
      </c>
      <c r="BB799" s="262">
        <v>0.14959999999999998</v>
      </c>
      <c r="BC799" s="262">
        <v>8.0079999999999998E-2</v>
      </c>
      <c r="BD799" s="262">
        <v>0.16456000000000001</v>
      </c>
      <c r="BE799" s="262">
        <v>0.11616</v>
      </c>
      <c r="BF799" s="262">
        <v>4.4879999999999996E-2</v>
      </c>
      <c r="BG799" s="262">
        <v>6.6000000000000003E-2</v>
      </c>
      <c r="BH799" s="262">
        <v>9.4159999999999994E-2</v>
      </c>
      <c r="BI799" s="262">
        <v>0.18479999999999999</v>
      </c>
      <c r="BJ799" s="262">
        <v>5.7200000000000001E-2</v>
      </c>
      <c r="BK799" s="262">
        <v>2.5519999999999998E-2</v>
      </c>
      <c r="BL799" s="262">
        <v>6.8639999999999993E-2</v>
      </c>
      <c r="BM799" s="262">
        <v>0.17423999999999998</v>
      </c>
      <c r="BN799" s="262">
        <v>0.11792</v>
      </c>
      <c r="BO799" s="262">
        <v>0.15487999999999999</v>
      </c>
      <c r="BP799" s="262">
        <v>7.4799999999999991E-2</v>
      </c>
    </row>
    <row r="800" spans="2:68" x14ac:dyDescent="0.25">
      <c r="C800" s="254" t="s">
        <v>1180</v>
      </c>
      <c r="D800" s="255">
        <f t="shared" si="67"/>
        <v>0.34646582677165355</v>
      </c>
      <c r="E800" s="260">
        <f t="shared" si="71"/>
        <v>6644.1751599999998</v>
      </c>
      <c r="F800" s="255">
        <f t="shared" si="68"/>
        <v>0.33813201540750421</v>
      </c>
      <c r="G800" s="260">
        <f t="shared" si="72"/>
        <v>17500123.897020001</v>
      </c>
      <c r="H800" s="255">
        <f t="shared" si="69"/>
        <v>-0.15484541035270505</v>
      </c>
      <c r="I800" s="260">
        <f t="shared" si="70"/>
        <v>102.4646620208695</v>
      </c>
      <c r="J800" s="262">
        <v>0.25384000000000001</v>
      </c>
      <c r="K800" s="262">
        <v>0.29058</v>
      </c>
      <c r="L800" s="262">
        <v>0.25384000000000001</v>
      </c>
      <c r="M800" s="262">
        <v>0.18036000000000002</v>
      </c>
      <c r="N800" s="262">
        <v>0.21042000000000002</v>
      </c>
      <c r="O800" s="262">
        <v>0.23380000000000001</v>
      </c>
      <c r="P800" s="262">
        <v>0.25718000000000002</v>
      </c>
      <c r="Q800" s="262">
        <v>0.20039999999999999</v>
      </c>
      <c r="R800" s="262">
        <v>0.20708000000000001</v>
      </c>
      <c r="S800" s="262">
        <v>0.24048</v>
      </c>
      <c r="T800" s="262">
        <v>0.20708000000000001</v>
      </c>
      <c r="U800" s="262">
        <v>0.23046</v>
      </c>
      <c r="V800" s="262">
        <v>0.32397999999999999</v>
      </c>
      <c r="W800" s="262">
        <v>0.34736000000000006</v>
      </c>
      <c r="X800" s="262">
        <v>0.53774000000000011</v>
      </c>
      <c r="Y800" s="262">
        <v>0.37408000000000008</v>
      </c>
      <c r="Z800" s="262">
        <v>0.43420000000000003</v>
      </c>
      <c r="AA800" s="262">
        <v>0.42418000000000006</v>
      </c>
      <c r="AB800" s="262">
        <v>0.55778000000000005</v>
      </c>
      <c r="AC800" s="262">
        <v>0.42418000000000006</v>
      </c>
      <c r="AD800" s="262">
        <v>0.21376000000000001</v>
      </c>
      <c r="AE800" s="262">
        <v>0.21376000000000001</v>
      </c>
      <c r="AF800" s="262">
        <v>0.23046</v>
      </c>
      <c r="AG800" s="262">
        <v>0.28389999999999999</v>
      </c>
      <c r="AH800" s="262">
        <v>0.32063999999999998</v>
      </c>
      <c r="AI800" s="262">
        <v>0.36072000000000004</v>
      </c>
      <c r="AJ800" s="262">
        <v>0.25718000000000002</v>
      </c>
      <c r="AK800" s="262">
        <v>0.31730000000000003</v>
      </c>
      <c r="AL800" s="262">
        <v>0.27722000000000002</v>
      </c>
      <c r="AM800" s="262">
        <v>0.28724</v>
      </c>
      <c r="AN800" s="262">
        <v>0.46426000000000001</v>
      </c>
      <c r="AO800" s="262">
        <v>0.43420000000000003</v>
      </c>
      <c r="AP800" s="262">
        <v>0.40414</v>
      </c>
      <c r="AQ800" s="262">
        <v>0.52772000000000008</v>
      </c>
      <c r="AR800" s="262">
        <v>0.54776000000000002</v>
      </c>
      <c r="AS800" s="262">
        <v>0.56445999999999996</v>
      </c>
      <c r="AT800" s="262">
        <v>0.40748000000000001</v>
      </c>
      <c r="AU800" s="262">
        <v>0.33734000000000003</v>
      </c>
      <c r="AV800" s="262">
        <v>0.33400000000000002</v>
      </c>
      <c r="AW800" s="262">
        <v>0.34402000000000005</v>
      </c>
      <c r="AX800" s="262">
        <v>0.33734000000000003</v>
      </c>
      <c r="AY800" s="262">
        <v>0.34402000000000005</v>
      </c>
      <c r="AZ800" s="262">
        <v>0.31062000000000001</v>
      </c>
      <c r="BA800" s="262">
        <v>0.32397999999999999</v>
      </c>
      <c r="BB800" s="262">
        <v>0.501</v>
      </c>
      <c r="BC800" s="262">
        <v>0.57447999999999999</v>
      </c>
      <c r="BD800" s="262">
        <v>0.40414</v>
      </c>
      <c r="BE800" s="262">
        <v>0.48430000000000001</v>
      </c>
      <c r="BF800" s="262">
        <v>0.48096</v>
      </c>
      <c r="BG800" s="262">
        <v>0.45090000000000008</v>
      </c>
      <c r="BH800" s="262">
        <v>0.41082000000000002</v>
      </c>
      <c r="BI800" s="262">
        <v>0.35070000000000001</v>
      </c>
      <c r="BJ800" s="262">
        <v>0.39412000000000003</v>
      </c>
      <c r="BK800" s="262">
        <v>0.45424000000000003</v>
      </c>
      <c r="BL800" s="262">
        <v>0.44422000000000006</v>
      </c>
      <c r="BM800" s="262">
        <v>0.37741999999999998</v>
      </c>
      <c r="BN800" s="262">
        <v>0.45758000000000004</v>
      </c>
      <c r="BO800" s="262">
        <v>0.38075999999999999</v>
      </c>
      <c r="BP800" s="262">
        <v>0.46426000000000001</v>
      </c>
    </row>
    <row r="801" spans="2:68" x14ac:dyDescent="0.25">
      <c r="B801" s="254" t="s">
        <v>1181</v>
      </c>
      <c r="C801" s="254" t="s">
        <v>1182</v>
      </c>
      <c r="D801" s="255">
        <f t="shared" si="67"/>
        <v>0.21452254262919113</v>
      </c>
      <c r="E801" s="260">
        <f t="shared" si="71"/>
        <v>4113.8987999999981</v>
      </c>
      <c r="F801" s="255">
        <f t="shared" si="68"/>
        <v>0.26105772284886752</v>
      </c>
      <c r="G801" s="260">
        <f t="shared" si="72"/>
        <v>13511120.763359994</v>
      </c>
      <c r="H801" s="255">
        <f t="shared" si="69"/>
        <v>-0.46090401834857392</v>
      </c>
      <c r="I801" s="260">
        <f t="shared" si="70"/>
        <v>82.174371356706928</v>
      </c>
      <c r="J801" s="262">
        <v>0.83688000000000007</v>
      </c>
      <c r="K801" s="262">
        <v>0.86592000000000002</v>
      </c>
      <c r="L801" s="262">
        <v>0.68376000000000003</v>
      </c>
      <c r="M801" s="262">
        <v>0.55968000000000007</v>
      </c>
      <c r="N801" s="262">
        <v>0.56759999999999999</v>
      </c>
      <c r="O801" s="262">
        <v>0.21648000000000001</v>
      </c>
      <c r="P801" s="262">
        <v>0.59400000000000008</v>
      </c>
      <c r="Q801" s="262">
        <v>0.42504000000000003</v>
      </c>
      <c r="R801" s="262">
        <v>0.37752000000000002</v>
      </c>
      <c r="S801" s="262">
        <v>0.43296000000000001</v>
      </c>
      <c r="T801" s="262">
        <v>0.34320000000000001</v>
      </c>
      <c r="U801" s="262">
        <v>0.52800000000000002</v>
      </c>
      <c r="V801" s="262">
        <v>0.50951999999999997</v>
      </c>
      <c r="W801" s="262">
        <v>0.60455999999999999</v>
      </c>
      <c r="X801" s="262">
        <v>0.49104000000000003</v>
      </c>
      <c r="Y801" s="262">
        <v>0.83688000000000007</v>
      </c>
      <c r="Z801" s="262">
        <v>0.63888</v>
      </c>
      <c r="AA801" s="262">
        <v>0.19008</v>
      </c>
      <c r="AB801" s="262">
        <v>0.21120000000000003</v>
      </c>
      <c r="AC801" s="262">
        <v>0.31680000000000003</v>
      </c>
      <c r="AD801" s="262">
        <v>0.41184000000000004</v>
      </c>
      <c r="AE801" s="262">
        <v>0.24024000000000001</v>
      </c>
      <c r="AF801" s="262">
        <v>0.2772</v>
      </c>
      <c r="AG801" s="262">
        <v>0.28248000000000001</v>
      </c>
      <c r="AH801" s="262">
        <v>0.13992000000000002</v>
      </c>
      <c r="AI801" s="262">
        <v>0.25344</v>
      </c>
      <c r="AJ801" s="262">
        <v>0.17952000000000001</v>
      </c>
      <c r="AK801" s="262">
        <v>0.19272</v>
      </c>
      <c r="AL801" s="262">
        <v>0.16632</v>
      </c>
      <c r="AM801" s="262">
        <v>0.40920000000000001</v>
      </c>
      <c r="AN801" s="262">
        <v>0.74712000000000001</v>
      </c>
      <c r="AO801" s="262">
        <v>0.19008</v>
      </c>
      <c r="AP801" s="262">
        <v>0.12672</v>
      </c>
      <c r="AQ801" s="262">
        <v>0.16896</v>
      </c>
      <c r="AR801" s="262">
        <v>0.11352000000000001</v>
      </c>
      <c r="AS801" s="262">
        <v>0.13200000000000001</v>
      </c>
      <c r="AT801" s="262">
        <v>0.17424000000000001</v>
      </c>
      <c r="AU801" s="262">
        <v>0.16104000000000002</v>
      </c>
      <c r="AV801" s="262">
        <v>0.1188</v>
      </c>
      <c r="AW801" s="262">
        <v>5.0160000000000003E-2</v>
      </c>
      <c r="AX801" s="262">
        <v>0.15576000000000001</v>
      </c>
      <c r="AY801" s="262">
        <v>0.11088000000000001</v>
      </c>
      <c r="AZ801" s="262">
        <v>9.7680000000000003E-2</v>
      </c>
      <c r="BA801" s="262">
        <v>0.1188</v>
      </c>
      <c r="BB801" s="262">
        <v>0.44352000000000003</v>
      </c>
      <c r="BC801" s="262">
        <v>0.70224000000000009</v>
      </c>
      <c r="BD801" s="262">
        <v>0.12672</v>
      </c>
      <c r="BE801" s="262">
        <v>0.21120000000000003</v>
      </c>
      <c r="BF801" s="262">
        <v>0.13992000000000002</v>
      </c>
      <c r="BG801" s="262">
        <v>9.7680000000000003E-2</v>
      </c>
      <c r="BH801" s="262">
        <v>7.128000000000001E-2</v>
      </c>
      <c r="BI801" s="262">
        <v>4.752E-2</v>
      </c>
      <c r="BJ801" s="262">
        <v>0.13464000000000001</v>
      </c>
      <c r="BK801" s="262">
        <v>0.25872000000000001</v>
      </c>
      <c r="BL801" s="262">
        <v>9.5039999999999999E-2</v>
      </c>
      <c r="BM801" s="262">
        <v>5.0160000000000003E-2</v>
      </c>
      <c r="BN801" s="262">
        <v>8.184000000000001E-2</v>
      </c>
      <c r="BO801" s="262">
        <v>7.3920000000000013E-2</v>
      </c>
      <c r="BP801" s="262">
        <v>8.7120000000000003E-2</v>
      </c>
    </row>
    <row r="802" spans="2:68" x14ac:dyDescent="0.25">
      <c r="C802" s="254" t="s">
        <v>1183</v>
      </c>
      <c r="D802" s="255">
        <f t="shared" si="67"/>
        <v>5.247547687333784E-2</v>
      </c>
      <c r="E802" s="260">
        <f t="shared" si="71"/>
        <v>1006.3222199999998</v>
      </c>
      <c r="F802" s="255">
        <f t="shared" si="68"/>
        <v>4.8601689200139887E-2</v>
      </c>
      <c r="G802" s="260">
        <f t="shared" si="72"/>
        <v>2515395.0050599999</v>
      </c>
      <c r="H802" s="255">
        <f t="shared" si="69"/>
        <v>-3.0341362859168681E-2</v>
      </c>
      <c r="I802" s="260">
        <f t="shared" si="70"/>
        <v>107.97047949762784</v>
      </c>
      <c r="J802" s="262">
        <v>2.7599999999999999E-3</v>
      </c>
      <c r="K802" s="262">
        <v>2.7599999999999999E-3</v>
      </c>
      <c r="L802" s="262">
        <v>2.7599999999999999E-3</v>
      </c>
      <c r="M802" s="262">
        <v>2.7599999999999999E-3</v>
      </c>
      <c r="N802" s="262">
        <v>2.3E-3</v>
      </c>
      <c r="O802" s="262">
        <v>6.4400000000000004E-3</v>
      </c>
      <c r="P802" s="262">
        <v>5.9800000000000001E-3</v>
      </c>
      <c r="Q802" s="262">
        <v>4.1399999999999996E-3</v>
      </c>
      <c r="R802" s="262">
        <v>4.1399999999999996E-3</v>
      </c>
      <c r="S802" s="262">
        <v>4.5999999999999999E-3</v>
      </c>
      <c r="T802" s="262">
        <v>4.5999999999999999E-3</v>
      </c>
      <c r="U802" s="262">
        <v>3.2200000000000002E-3</v>
      </c>
      <c r="V802" s="262">
        <v>1.196E-2</v>
      </c>
      <c r="W802" s="262">
        <v>1.9779999999999999E-2</v>
      </c>
      <c r="X802" s="262">
        <v>0.1472</v>
      </c>
      <c r="Y802" s="262">
        <v>3.8179999999999999E-2</v>
      </c>
      <c r="Z802" s="262">
        <v>0.10902000000000001</v>
      </c>
      <c r="AA802" s="262">
        <v>3.8640000000000001E-2</v>
      </c>
      <c r="AB802" s="262">
        <v>0.14029999999999998</v>
      </c>
      <c r="AC802" s="262">
        <v>9.7979999999999998E-2</v>
      </c>
      <c r="AD802" s="262">
        <v>4.5999999999999999E-3</v>
      </c>
      <c r="AE802" s="262">
        <v>5.9800000000000001E-3</v>
      </c>
      <c r="AF802" s="262">
        <v>1.0120000000000001E-2</v>
      </c>
      <c r="AG802" s="262">
        <v>9.6600000000000002E-3</v>
      </c>
      <c r="AH802" s="262">
        <v>2.6679999999999999E-2</v>
      </c>
      <c r="AI802" s="262">
        <v>2.5300000000000003E-2</v>
      </c>
      <c r="AJ802" s="262">
        <v>1.7940000000000001E-2</v>
      </c>
      <c r="AK802" s="262">
        <v>3.9099999999999996E-2</v>
      </c>
      <c r="AL802" s="262">
        <v>1.6559999999999998E-2</v>
      </c>
      <c r="AM802" s="262">
        <v>7.3600000000000002E-3</v>
      </c>
      <c r="AN802" s="262">
        <v>7.8200000000000006E-3</v>
      </c>
      <c r="AO802" s="262">
        <v>7.9119999999999996E-2</v>
      </c>
      <c r="AP802" s="262">
        <v>5.9799999999999999E-2</v>
      </c>
      <c r="AQ802" s="262">
        <v>7.8659999999999994E-2</v>
      </c>
      <c r="AR802" s="262">
        <v>5.6119999999999996E-2</v>
      </c>
      <c r="AS802" s="262">
        <v>0.2208</v>
      </c>
      <c r="AT802" s="262">
        <v>6.2100000000000002E-2</v>
      </c>
      <c r="AU802" s="262">
        <v>3.7719999999999997E-2</v>
      </c>
      <c r="AV802" s="262">
        <v>4.8300000000000003E-2</v>
      </c>
      <c r="AW802" s="262">
        <v>7.5899999999999995E-2</v>
      </c>
      <c r="AX802" s="262">
        <v>3.3119999999999997E-2</v>
      </c>
      <c r="AY802" s="262">
        <v>5.0600000000000006E-2</v>
      </c>
      <c r="AZ802" s="262">
        <v>4.0939999999999997E-2</v>
      </c>
      <c r="BA802" s="262">
        <v>3.6799999999999999E-2</v>
      </c>
      <c r="BB802" s="262">
        <v>1.5640000000000001E-2</v>
      </c>
      <c r="BC802" s="262">
        <v>9.6600000000000002E-3</v>
      </c>
      <c r="BD802" s="262">
        <v>3.4500000000000003E-2</v>
      </c>
      <c r="BE802" s="262">
        <v>4.3239999999999994E-2</v>
      </c>
      <c r="BF802" s="262">
        <v>0.11178</v>
      </c>
      <c r="BG802" s="262">
        <v>0.11362000000000001</v>
      </c>
      <c r="BH802" s="262">
        <v>0.11362000000000001</v>
      </c>
      <c r="BI802" s="262">
        <v>7.3139999999999997E-2</v>
      </c>
      <c r="BJ802" s="262">
        <v>0.11454</v>
      </c>
      <c r="BK802" s="262">
        <v>0.19458</v>
      </c>
      <c r="BL802" s="262">
        <v>0.20377999999999999</v>
      </c>
      <c r="BM802" s="262">
        <v>7.3599999999999999E-2</v>
      </c>
      <c r="BN802" s="262">
        <v>0.12834000000000001</v>
      </c>
      <c r="BO802" s="262">
        <v>9.015999999999999E-2</v>
      </c>
      <c r="BP802" s="262">
        <v>0.15916</v>
      </c>
    </row>
    <row r="803" spans="2:68" x14ac:dyDescent="0.25">
      <c r="C803" s="254" t="s">
        <v>1184</v>
      </c>
      <c r="D803" s="255">
        <f t="shared" si="67"/>
        <v>9.7751225947749931E-2</v>
      </c>
      <c r="E803" s="260">
        <f t="shared" si="71"/>
        <v>1874.5752600000003</v>
      </c>
      <c r="F803" s="255">
        <f t="shared" si="68"/>
        <v>9.6214769247207552E-2</v>
      </c>
      <c r="G803" s="260">
        <f t="shared" si="72"/>
        <v>4979624.2468200009</v>
      </c>
      <c r="H803" s="255">
        <f t="shared" si="69"/>
        <v>-0.1108355497954232</v>
      </c>
      <c r="I803" s="260">
        <f t="shared" si="70"/>
        <v>101.59690317044227</v>
      </c>
      <c r="J803" s="262">
        <v>2.726E-2</v>
      </c>
      <c r="K803" s="262">
        <v>2.444E-2</v>
      </c>
      <c r="L803" s="262">
        <v>2.726E-2</v>
      </c>
      <c r="M803" s="262">
        <v>3.6659999999999998E-2</v>
      </c>
      <c r="N803" s="262">
        <v>3.7600000000000001E-2</v>
      </c>
      <c r="O803" s="262">
        <v>5.0760000000000007E-2</v>
      </c>
      <c r="P803" s="262">
        <v>4.1360000000000001E-2</v>
      </c>
      <c r="Q803" s="262">
        <v>3.9480000000000001E-2</v>
      </c>
      <c r="R803" s="262">
        <v>3.0079999999999999E-2</v>
      </c>
      <c r="S803" s="262">
        <v>5.5459999999999995E-2</v>
      </c>
      <c r="T803" s="262">
        <v>5.1700000000000003E-2</v>
      </c>
      <c r="U803" s="262">
        <v>6.1100000000000002E-2</v>
      </c>
      <c r="V803" s="262">
        <v>0.10809999999999999</v>
      </c>
      <c r="W803" s="262">
        <v>4.888E-2</v>
      </c>
      <c r="X803" s="262">
        <v>0.12878000000000001</v>
      </c>
      <c r="Y803" s="262">
        <v>3.1960000000000002E-2</v>
      </c>
      <c r="Z803" s="262">
        <v>3.0079999999999999E-2</v>
      </c>
      <c r="AA803" s="262">
        <v>0.10434000000000002</v>
      </c>
      <c r="AB803" s="262">
        <v>0.18142</v>
      </c>
      <c r="AC803" s="262">
        <v>9.3060000000000004E-2</v>
      </c>
      <c r="AD803" s="262">
        <v>6.1100000000000002E-2</v>
      </c>
      <c r="AE803" s="262">
        <v>6.2980000000000008E-2</v>
      </c>
      <c r="AF803" s="262">
        <v>7.4260000000000007E-2</v>
      </c>
      <c r="AG803" s="262">
        <v>6.7680000000000004E-2</v>
      </c>
      <c r="AH803" s="262">
        <v>8.2720000000000002E-2</v>
      </c>
      <c r="AI803" s="262">
        <v>9.6820000000000003E-2</v>
      </c>
      <c r="AJ803" s="262">
        <v>6.5799999999999997E-2</v>
      </c>
      <c r="AK803" s="262">
        <v>7.6139999999999999E-2</v>
      </c>
      <c r="AL803" s="262">
        <v>5.7340000000000002E-2</v>
      </c>
      <c r="AM803" s="262">
        <v>8.5540000000000005E-2</v>
      </c>
      <c r="AN803" s="262">
        <v>0.20585999999999999</v>
      </c>
      <c r="AO803" s="262">
        <v>0.14100000000000001</v>
      </c>
      <c r="AP803" s="262">
        <v>0.12784000000000001</v>
      </c>
      <c r="AQ803" s="262">
        <v>0.22559999999999999</v>
      </c>
      <c r="AR803" s="262">
        <v>0.29986000000000002</v>
      </c>
      <c r="AS803" s="262">
        <v>0.20680000000000001</v>
      </c>
      <c r="AT803" s="262">
        <v>0.12126000000000001</v>
      </c>
      <c r="AU803" s="262">
        <v>0.10528000000000001</v>
      </c>
      <c r="AV803" s="262">
        <v>0.11091999999999999</v>
      </c>
      <c r="AW803" s="262">
        <v>0.11091999999999999</v>
      </c>
      <c r="AX803" s="262">
        <v>9.1179999999999997E-2</v>
      </c>
      <c r="AY803" s="262">
        <v>9.4E-2</v>
      </c>
      <c r="AZ803" s="262">
        <v>8.5540000000000005E-2</v>
      </c>
      <c r="BA803" s="262">
        <v>9.870000000000001E-2</v>
      </c>
      <c r="BB803" s="262">
        <v>0.15322</v>
      </c>
      <c r="BC803" s="262">
        <v>0.20962</v>
      </c>
      <c r="BD803" s="262">
        <v>0.10340000000000001</v>
      </c>
      <c r="BE803" s="262">
        <v>0.13441999999999998</v>
      </c>
      <c r="BF803" s="262">
        <v>0.16356000000000001</v>
      </c>
      <c r="BG803" s="262">
        <v>0.16356000000000001</v>
      </c>
      <c r="BH803" s="262">
        <v>0.16638</v>
      </c>
      <c r="BI803" s="262">
        <v>0.10809999999999999</v>
      </c>
      <c r="BJ803" s="262">
        <v>0.11938</v>
      </c>
      <c r="BK803" s="262">
        <v>0.12878000000000001</v>
      </c>
      <c r="BL803" s="262">
        <v>0.1222</v>
      </c>
      <c r="BM803" s="262">
        <v>0.10434000000000002</v>
      </c>
      <c r="BN803" s="262">
        <v>0.14758000000000002</v>
      </c>
      <c r="BO803" s="262">
        <v>0.13159999999999999</v>
      </c>
      <c r="BP803" s="262">
        <v>0.16073999999999999</v>
      </c>
    </row>
    <row r="804" spans="2:68" x14ac:dyDescent="0.25">
      <c r="C804" s="254" t="s">
        <v>1185</v>
      </c>
      <c r="D804" s="255">
        <f t="shared" si="67"/>
        <v>0.41104328727121037</v>
      </c>
      <c r="E804" s="260">
        <f t="shared" si="71"/>
        <v>7882.5771200000008</v>
      </c>
      <c r="F804" s="255">
        <f t="shared" si="68"/>
        <v>0.40922465731934693</v>
      </c>
      <c r="G804" s="260">
        <f t="shared" si="72"/>
        <v>21179544.906959996</v>
      </c>
      <c r="H804" s="255">
        <f t="shared" si="69"/>
        <v>9.7768012311966065E-2</v>
      </c>
      <c r="I804" s="260">
        <f t="shared" si="70"/>
        <v>100.44440869320448</v>
      </c>
      <c r="J804" s="262">
        <v>0.44725999999999999</v>
      </c>
      <c r="K804" s="262">
        <v>0.42218</v>
      </c>
      <c r="L804" s="262">
        <v>0.44725999999999999</v>
      </c>
      <c r="M804" s="262">
        <v>0.54757999999999996</v>
      </c>
      <c r="N804" s="262">
        <v>0.46816000000000002</v>
      </c>
      <c r="O804" s="262">
        <v>0.28841999999999995</v>
      </c>
      <c r="P804" s="262">
        <v>0.41381999999999997</v>
      </c>
      <c r="Q804" s="262">
        <v>0.43053999999999998</v>
      </c>
      <c r="R804" s="262">
        <v>0.31768000000000002</v>
      </c>
      <c r="S804" s="262">
        <v>0.48069999999999996</v>
      </c>
      <c r="T804" s="262">
        <v>0.53086</v>
      </c>
      <c r="U804" s="262">
        <v>0.66880000000000006</v>
      </c>
      <c r="V804" s="262">
        <v>0.54339999999999999</v>
      </c>
      <c r="W804" s="262">
        <v>5.8520000000000003E-2</v>
      </c>
      <c r="X804" s="262">
        <v>3.3439999999999998E-2</v>
      </c>
      <c r="Y804" s="262">
        <v>5.0159999999999996E-2</v>
      </c>
      <c r="Z804" s="262">
        <v>4.1800000000000004E-2</v>
      </c>
      <c r="AA804" s="262">
        <v>0.23408000000000001</v>
      </c>
      <c r="AB804" s="262">
        <v>0.18392</v>
      </c>
      <c r="AC804" s="262">
        <v>0.25079999999999997</v>
      </c>
      <c r="AD804" s="262">
        <v>0.43472</v>
      </c>
      <c r="AE804" s="262">
        <v>0.39291999999999994</v>
      </c>
      <c r="AF804" s="262">
        <v>0.50578000000000001</v>
      </c>
      <c r="AG804" s="262">
        <v>0.57266000000000006</v>
      </c>
      <c r="AH804" s="262">
        <v>0.39291999999999994</v>
      </c>
      <c r="AI804" s="262">
        <v>0.48487999999999992</v>
      </c>
      <c r="AJ804" s="262">
        <v>0.56847999999999999</v>
      </c>
      <c r="AK804" s="262">
        <v>0.42636000000000002</v>
      </c>
      <c r="AL804" s="262">
        <v>0.49741999999999997</v>
      </c>
      <c r="AM804" s="262">
        <v>0.75239999999999996</v>
      </c>
      <c r="AN804" s="262">
        <v>0.86107999999999996</v>
      </c>
      <c r="AO804" s="262">
        <v>0.25916</v>
      </c>
      <c r="AP804" s="262">
        <v>0.28841999999999995</v>
      </c>
      <c r="AQ804" s="262">
        <v>0.20899999999999999</v>
      </c>
      <c r="AR804" s="262">
        <v>0.14212</v>
      </c>
      <c r="AS804" s="262">
        <v>0.17973999999999998</v>
      </c>
      <c r="AT804" s="262">
        <v>0.35947999999999997</v>
      </c>
      <c r="AU804" s="262">
        <v>0.41381999999999997</v>
      </c>
      <c r="AV804" s="262">
        <v>0.35529999999999995</v>
      </c>
      <c r="AW804" s="262">
        <v>0.19228000000000001</v>
      </c>
      <c r="AX804" s="262">
        <v>0.43472</v>
      </c>
      <c r="AY804" s="262">
        <v>0.36784</v>
      </c>
      <c r="AZ804" s="262">
        <v>0.40963999999999995</v>
      </c>
      <c r="BA804" s="262">
        <v>0.45562000000000002</v>
      </c>
      <c r="BB804" s="262">
        <v>0.77748000000000006</v>
      </c>
      <c r="BC804" s="262">
        <v>0.91124000000000005</v>
      </c>
      <c r="BD804" s="262">
        <v>0.51413999999999993</v>
      </c>
      <c r="BE804" s="262">
        <v>0.5893799999999999</v>
      </c>
      <c r="BF804" s="262">
        <v>0.26334000000000002</v>
      </c>
      <c r="BG804" s="262">
        <v>0.25916</v>
      </c>
      <c r="BH804" s="262">
        <v>0.25497999999999998</v>
      </c>
      <c r="BI804" s="262">
        <v>0.35529999999999995</v>
      </c>
      <c r="BJ804" s="262">
        <v>0.30931999999999998</v>
      </c>
      <c r="BK804" s="262">
        <v>0.35947999999999997</v>
      </c>
      <c r="BL804" s="262">
        <v>0.30095999999999995</v>
      </c>
      <c r="BM804" s="262">
        <v>0.37202000000000002</v>
      </c>
      <c r="BN804" s="262">
        <v>0.37202000000000002</v>
      </c>
      <c r="BO804" s="262">
        <v>0.44725999999999999</v>
      </c>
      <c r="BP804" s="262">
        <v>0.45980000000000004</v>
      </c>
    </row>
    <row r="805" spans="2:68" x14ac:dyDescent="0.25">
      <c r="C805" s="254" t="s">
        <v>1186</v>
      </c>
      <c r="D805" s="255">
        <f t="shared" si="67"/>
        <v>0.18416269489492623</v>
      </c>
      <c r="E805" s="260">
        <f t="shared" si="71"/>
        <v>3531.6880000000006</v>
      </c>
      <c r="F805" s="255">
        <f t="shared" si="68"/>
        <v>0.19160445751449609</v>
      </c>
      <c r="G805" s="260">
        <f t="shared" si="72"/>
        <v>9916546.1799999997</v>
      </c>
      <c r="H805" s="255">
        <f t="shared" si="69"/>
        <v>-7.1579709257509172E-2</v>
      </c>
      <c r="I805" s="260">
        <f t="shared" si="70"/>
        <v>96.11608064023936</v>
      </c>
      <c r="J805" s="262">
        <v>8.0000000000000002E-3</v>
      </c>
      <c r="K805" s="262">
        <v>8.0000000000000002E-3</v>
      </c>
      <c r="L805" s="262">
        <v>8.0000000000000002E-3</v>
      </c>
      <c r="M805" s="262">
        <v>0.122</v>
      </c>
      <c r="N805" s="262">
        <v>0.13</v>
      </c>
      <c r="O805" s="262">
        <v>6.6000000000000003E-2</v>
      </c>
      <c r="P805" s="262">
        <v>0.06</v>
      </c>
      <c r="Q805" s="262">
        <v>6.2E-2</v>
      </c>
      <c r="R805" s="262">
        <v>5.4000000000000006E-2</v>
      </c>
      <c r="S805" s="262">
        <v>0.15200000000000002</v>
      </c>
      <c r="T805" s="262">
        <v>0.15400000000000003</v>
      </c>
      <c r="U805" s="262">
        <v>0.31200000000000006</v>
      </c>
      <c r="V805" s="262">
        <v>0.23199999999999998</v>
      </c>
      <c r="W805" s="262">
        <v>2.2000000000000002E-2</v>
      </c>
      <c r="X805" s="262">
        <v>2.2000000000000002E-2</v>
      </c>
      <c r="Y805" s="262">
        <v>1.7999999999999999E-2</v>
      </c>
      <c r="Z805" s="262">
        <v>2.8000000000000004E-2</v>
      </c>
      <c r="AA805" s="262">
        <v>4.8000000000000001E-2</v>
      </c>
      <c r="AB805" s="262">
        <v>5.2000000000000005E-2</v>
      </c>
      <c r="AC805" s="262">
        <v>4.8000000000000001E-2</v>
      </c>
      <c r="AD805" s="262">
        <v>0.52</v>
      </c>
      <c r="AE805" s="262">
        <v>0.43600000000000005</v>
      </c>
      <c r="AF805" s="262">
        <v>0.36200000000000004</v>
      </c>
      <c r="AG805" s="262">
        <v>0.15000000000000002</v>
      </c>
      <c r="AH805" s="262">
        <v>5.6000000000000008E-2</v>
      </c>
      <c r="AI805" s="262">
        <v>0.124</v>
      </c>
      <c r="AJ805" s="262">
        <v>0.20200000000000001</v>
      </c>
      <c r="AK805" s="262">
        <v>8.0000000000000016E-2</v>
      </c>
      <c r="AL805" s="262">
        <v>0.14399999999999999</v>
      </c>
      <c r="AM805" s="262">
        <v>0.376</v>
      </c>
      <c r="AN805" s="262">
        <v>0.57599999999999996</v>
      </c>
      <c r="AO805" s="262">
        <v>7.3999999999999996E-2</v>
      </c>
      <c r="AP805" s="262">
        <v>0.10400000000000001</v>
      </c>
      <c r="AQ805" s="262">
        <v>9.6000000000000002E-2</v>
      </c>
      <c r="AR805" s="262">
        <v>6.8000000000000005E-2</v>
      </c>
      <c r="AS805" s="262">
        <v>0.10800000000000001</v>
      </c>
      <c r="AT805" s="262">
        <v>0.19600000000000001</v>
      </c>
      <c r="AU805" s="262">
        <v>0.24199999999999999</v>
      </c>
      <c r="AV805" s="262">
        <v>0.19400000000000001</v>
      </c>
      <c r="AW805" s="262">
        <v>7.6000000000000012E-2</v>
      </c>
      <c r="AX805" s="262">
        <v>0.26600000000000001</v>
      </c>
      <c r="AY805" s="262">
        <v>0.192</v>
      </c>
      <c r="AZ805" s="262">
        <v>0.20200000000000001</v>
      </c>
      <c r="BA805" s="262">
        <v>0.36000000000000004</v>
      </c>
      <c r="BB805" s="262">
        <v>0.67600000000000005</v>
      </c>
      <c r="BC805" s="262">
        <v>0.81400000000000006</v>
      </c>
      <c r="BD805" s="262">
        <v>0.35800000000000004</v>
      </c>
      <c r="BE805" s="262">
        <v>0.502</v>
      </c>
      <c r="BF805" s="262">
        <v>0.24</v>
      </c>
      <c r="BG805" s="262">
        <v>0.16400000000000001</v>
      </c>
      <c r="BH805" s="262">
        <v>0.16600000000000001</v>
      </c>
      <c r="BI805" s="262">
        <v>0.254</v>
      </c>
      <c r="BJ805" s="262">
        <v>9.6000000000000002E-2</v>
      </c>
      <c r="BK805" s="262">
        <v>0.10400000000000001</v>
      </c>
      <c r="BL805" s="262">
        <v>9.4E-2</v>
      </c>
      <c r="BM805" s="262">
        <v>0.20600000000000002</v>
      </c>
      <c r="BN805" s="262">
        <v>0.27200000000000002</v>
      </c>
      <c r="BO805" s="262">
        <v>0.32400000000000007</v>
      </c>
      <c r="BP805" s="262">
        <v>0.39800000000000002</v>
      </c>
    </row>
    <row r="806" spans="2:68" x14ac:dyDescent="0.25">
      <c r="C806" s="254" t="s">
        <v>1187</v>
      </c>
      <c r="D806" s="255">
        <f t="shared" si="67"/>
        <v>4.9999257443812901E-2</v>
      </c>
      <c r="E806" s="260">
        <f t="shared" si="71"/>
        <v>958.83576000000005</v>
      </c>
      <c r="F806" s="255">
        <f t="shared" si="68"/>
        <v>5.608558570523213E-2</v>
      </c>
      <c r="G806" s="260">
        <f t="shared" si="72"/>
        <v>2902726.3138500005</v>
      </c>
      <c r="H806" s="255">
        <f t="shared" si="69"/>
        <v>-0.36743684136787158</v>
      </c>
      <c r="I806" s="260">
        <f t="shared" si="70"/>
        <v>89.148141746424798</v>
      </c>
      <c r="J806" s="262">
        <v>6.2700000000000006E-2</v>
      </c>
      <c r="K806" s="262">
        <v>6.2700000000000006E-2</v>
      </c>
      <c r="L806" s="262">
        <v>6.5549999999999997E-2</v>
      </c>
      <c r="M806" s="262">
        <v>2.7359999999999999E-2</v>
      </c>
      <c r="N806" s="262">
        <v>1.9380000000000001E-2</v>
      </c>
      <c r="O806" s="262">
        <v>2.6220000000000004E-2</v>
      </c>
      <c r="P806" s="262">
        <v>2.7359999999999999E-2</v>
      </c>
      <c r="Q806" s="262">
        <v>2.7359999999999999E-2</v>
      </c>
      <c r="R806" s="262">
        <v>3.8760000000000003E-2</v>
      </c>
      <c r="S806" s="262">
        <v>2.4510000000000001E-2</v>
      </c>
      <c r="T806" s="262">
        <v>3.0210000000000004E-2</v>
      </c>
      <c r="U806" s="262">
        <v>3.9329999999999997E-2</v>
      </c>
      <c r="V806" s="262">
        <v>7.5810000000000002E-2</v>
      </c>
      <c r="W806" s="262">
        <v>4.6170000000000003E-2</v>
      </c>
      <c r="X806" s="262">
        <v>2.6220000000000004E-2</v>
      </c>
      <c r="Y806" s="262">
        <v>6.1560000000000004E-2</v>
      </c>
      <c r="Z806" s="262">
        <v>0.10944</v>
      </c>
      <c r="AA806" s="262">
        <v>2.6789999999999998E-2</v>
      </c>
      <c r="AB806" s="262">
        <v>2.2230000000000003E-2</v>
      </c>
      <c r="AC806" s="262">
        <v>0.1938</v>
      </c>
      <c r="AD806" s="262">
        <v>4.3890000000000005E-2</v>
      </c>
      <c r="AE806" s="262">
        <v>0.27188999999999997</v>
      </c>
      <c r="AF806" s="262">
        <v>4.9020000000000001E-2</v>
      </c>
      <c r="AG806" s="262">
        <v>3.4770000000000002E-2</v>
      </c>
      <c r="AH806" s="262">
        <v>0.16644</v>
      </c>
      <c r="AI806" s="262">
        <v>1.4250000000000001E-2</v>
      </c>
      <c r="AJ806" s="262">
        <v>2.4510000000000001E-2</v>
      </c>
      <c r="AK806" s="262">
        <v>7.0680000000000007E-2</v>
      </c>
      <c r="AL806" s="262">
        <v>4.104E-2</v>
      </c>
      <c r="AM806" s="262">
        <v>2.7359999999999999E-2</v>
      </c>
      <c r="AN806" s="262">
        <v>0.19209000000000001</v>
      </c>
      <c r="AO806" s="262">
        <v>2.5080000000000002E-2</v>
      </c>
      <c r="AP806" s="262">
        <v>2.4510000000000001E-2</v>
      </c>
      <c r="AQ806" s="262">
        <v>9.9750000000000005E-2</v>
      </c>
      <c r="AR806" s="262">
        <v>9.5759999999999998E-2</v>
      </c>
      <c r="AS806" s="262">
        <v>9.2909999999999993E-2</v>
      </c>
      <c r="AT806" s="262">
        <v>3.6480000000000005E-2</v>
      </c>
      <c r="AU806" s="262">
        <v>4.3890000000000005E-2</v>
      </c>
      <c r="AV806" s="262">
        <v>2.1090000000000001E-2</v>
      </c>
      <c r="AW806" s="262">
        <v>0.24054</v>
      </c>
      <c r="AX806" s="262">
        <v>3.9899999999999998E-2</v>
      </c>
      <c r="AY806" s="262">
        <v>2.9070000000000002E-2</v>
      </c>
      <c r="AZ806" s="262">
        <v>3.0210000000000004E-2</v>
      </c>
      <c r="BA806" s="262">
        <v>5.586E-2</v>
      </c>
      <c r="BB806" s="262">
        <v>8.4360000000000004E-2</v>
      </c>
      <c r="BC806" s="262">
        <v>0.17100000000000001</v>
      </c>
      <c r="BD806" s="262">
        <v>3.1920000000000004E-2</v>
      </c>
      <c r="BE806" s="262">
        <v>7.5240000000000001E-2</v>
      </c>
      <c r="BF806" s="262">
        <v>3.5340000000000003E-2</v>
      </c>
      <c r="BG806" s="262">
        <v>4.0469999999999999E-2</v>
      </c>
      <c r="BH806" s="262">
        <v>3.7620000000000001E-2</v>
      </c>
      <c r="BI806" s="262">
        <v>6.1560000000000004E-2</v>
      </c>
      <c r="BJ806" s="262">
        <v>0.18354000000000001</v>
      </c>
      <c r="BK806" s="262">
        <v>0.24624000000000001</v>
      </c>
      <c r="BL806" s="262">
        <v>0.30381000000000002</v>
      </c>
      <c r="BM806" s="262">
        <v>2.6220000000000004E-2</v>
      </c>
      <c r="BN806" s="262">
        <v>3.1350000000000003E-2</v>
      </c>
      <c r="BO806" s="262">
        <v>4.0469999999999999E-2</v>
      </c>
      <c r="BP806" s="262">
        <v>4.9590000000000002E-2</v>
      </c>
    </row>
    <row r="807" spans="2:68" x14ac:dyDescent="0.25">
      <c r="C807" s="254" t="s">
        <v>1188</v>
      </c>
      <c r="D807" s="255">
        <f t="shared" si="67"/>
        <v>8.4063328987850017E-2</v>
      </c>
      <c r="E807" s="260">
        <f t="shared" si="71"/>
        <v>1612.0824599999999</v>
      </c>
      <c r="F807" s="255">
        <f t="shared" si="68"/>
        <v>0.10761184200033619</v>
      </c>
      <c r="G807" s="260">
        <f t="shared" si="72"/>
        <v>5569483.1662799995</v>
      </c>
      <c r="H807" s="255">
        <f t="shared" si="69"/>
        <v>-0.42486962689190649</v>
      </c>
      <c r="I807" s="260">
        <f t="shared" si="70"/>
        <v>78.11717318953373</v>
      </c>
      <c r="J807" s="262">
        <v>0.80069999999999997</v>
      </c>
      <c r="K807" s="262">
        <v>0.92717999999999989</v>
      </c>
      <c r="L807" s="262">
        <v>0.37025999999999998</v>
      </c>
      <c r="M807" s="262">
        <v>0.12035999999999998</v>
      </c>
      <c r="N807" s="262">
        <v>0.14789999999999998</v>
      </c>
      <c r="O807" s="262">
        <v>2.7539999999999999E-2</v>
      </c>
      <c r="P807" s="262">
        <v>0.52937999999999996</v>
      </c>
      <c r="Q807" s="262">
        <v>0.20909999999999998</v>
      </c>
      <c r="R807" s="262">
        <v>9.7919999999999993E-2</v>
      </c>
      <c r="S807" s="262">
        <v>0.12444</v>
      </c>
      <c r="T807" s="262">
        <v>9.6899999999999986E-2</v>
      </c>
      <c r="U807" s="262">
        <v>6.3239999999999991E-2</v>
      </c>
      <c r="V807" s="262">
        <v>0.32129999999999997</v>
      </c>
      <c r="W807" s="262">
        <v>0.44166</v>
      </c>
      <c r="X807" s="262">
        <v>0.53039999999999998</v>
      </c>
      <c r="Y807" s="262">
        <v>0.8680199999999999</v>
      </c>
      <c r="Z807" s="262">
        <v>0.67217999999999989</v>
      </c>
      <c r="AA807" s="262">
        <v>4.7939999999999997E-2</v>
      </c>
      <c r="AB807" s="262">
        <v>0.22949999999999998</v>
      </c>
      <c r="AC807" s="262">
        <v>0.56813999999999998</v>
      </c>
      <c r="AD807" s="262">
        <v>3.5699999999999996E-2</v>
      </c>
      <c r="AE807" s="262">
        <v>1.0200000000000001E-2</v>
      </c>
      <c r="AF807" s="262">
        <v>1.4280000000000001E-2</v>
      </c>
      <c r="AG807" s="262">
        <v>2.7539999999999999E-2</v>
      </c>
      <c r="AH807" s="262">
        <v>8.0579999999999999E-2</v>
      </c>
      <c r="AI807" s="262">
        <v>4.7939999999999997E-2</v>
      </c>
      <c r="AJ807" s="262">
        <v>1.0200000000000001E-2</v>
      </c>
      <c r="AK807" s="262">
        <v>0.13872000000000001</v>
      </c>
      <c r="AL807" s="262">
        <v>1.8359999999999998E-2</v>
      </c>
      <c r="AM807" s="262">
        <v>2.4479999999999998E-2</v>
      </c>
      <c r="AN807" s="262">
        <v>0.12647999999999998</v>
      </c>
      <c r="AO807" s="262">
        <v>0.10403999999999999</v>
      </c>
      <c r="AP807" s="262">
        <v>2.1419999999999998E-2</v>
      </c>
      <c r="AQ807" s="262">
        <v>0.14892</v>
      </c>
      <c r="AR807" s="262">
        <v>5.4059999999999997E-2</v>
      </c>
      <c r="AS807" s="262">
        <v>0.26316000000000001</v>
      </c>
      <c r="AT807" s="262">
        <v>3.8759999999999996E-2</v>
      </c>
      <c r="AU807" s="262">
        <v>1.0200000000000001E-2</v>
      </c>
      <c r="AV807" s="262">
        <v>7.1400000000000005E-3</v>
      </c>
      <c r="AW807" s="262">
        <v>1.2239999999999999E-2</v>
      </c>
      <c r="AX807" s="262">
        <v>9.1799999999999989E-3</v>
      </c>
      <c r="AY807" s="262">
        <v>9.1799999999999989E-3</v>
      </c>
      <c r="AZ807" s="262">
        <v>9.1799999999999989E-3</v>
      </c>
      <c r="BA807" s="262">
        <v>7.1400000000000005E-3</v>
      </c>
      <c r="BB807" s="262">
        <v>1.9379999999999998E-2</v>
      </c>
      <c r="BC807" s="262">
        <v>6.017999999999999E-2</v>
      </c>
      <c r="BD807" s="262">
        <v>5.1000000000000004E-3</v>
      </c>
      <c r="BE807" s="262">
        <v>1.9379999999999998E-2</v>
      </c>
      <c r="BF807" s="262">
        <v>6.2219999999999998E-2</v>
      </c>
      <c r="BG807" s="262">
        <v>3.0599999999999995E-2</v>
      </c>
      <c r="BH807" s="262">
        <v>7.1400000000000005E-3</v>
      </c>
      <c r="BI807" s="262">
        <v>5.1000000000000004E-3</v>
      </c>
      <c r="BJ807" s="262">
        <v>0.25194</v>
      </c>
      <c r="BK807" s="262">
        <v>0.67115999999999998</v>
      </c>
      <c r="BL807" s="262">
        <v>0.34271999999999997</v>
      </c>
      <c r="BM807" s="262">
        <v>7.1400000000000005E-3</v>
      </c>
      <c r="BN807" s="262">
        <v>2.2439999999999998E-2</v>
      </c>
      <c r="BO807" s="262">
        <v>9.1799999999999989E-3</v>
      </c>
      <c r="BP807" s="262">
        <v>3.7739999999999996E-2</v>
      </c>
    </row>
    <row r="808" spans="2:68" x14ac:dyDescent="0.25">
      <c r="C808" s="254" t="s">
        <v>1189</v>
      </c>
      <c r="D808" s="255">
        <f t="shared" si="67"/>
        <v>9.4459964540856242E-2</v>
      </c>
      <c r="E808" s="260">
        <f t="shared" si="71"/>
        <v>1811.4587400000003</v>
      </c>
      <c r="F808" s="255">
        <f t="shared" si="68"/>
        <v>9.5741977572151998E-2</v>
      </c>
      <c r="G808" s="260">
        <f t="shared" si="72"/>
        <v>4955154.7718399987</v>
      </c>
      <c r="H808" s="255">
        <f t="shared" si="69"/>
        <v>-0.1890081676859606</v>
      </c>
      <c r="I808" s="260">
        <f t="shared" si="70"/>
        <v>98.660970805277529</v>
      </c>
      <c r="J808" s="262">
        <v>2.366E-2</v>
      </c>
      <c r="K808" s="262">
        <v>5.3689999999999995E-2</v>
      </c>
      <c r="L808" s="262">
        <v>1.729E-2</v>
      </c>
      <c r="M808" s="262">
        <v>1.183E-2</v>
      </c>
      <c r="N808" s="262">
        <v>1.6379999999999999E-2</v>
      </c>
      <c r="O808" s="262">
        <v>2.002E-2</v>
      </c>
      <c r="P808" s="262">
        <v>7.0980000000000001E-2</v>
      </c>
      <c r="Q808" s="262">
        <v>4.3679999999999997E-2</v>
      </c>
      <c r="R808" s="262">
        <v>1.729E-2</v>
      </c>
      <c r="S808" s="262">
        <v>2.002E-2</v>
      </c>
      <c r="T808" s="262">
        <v>3.2759999999999997E-2</v>
      </c>
      <c r="U808" s="262">
        <v>1.001E-2</v>
      </c>
      <c r="V808" s="262">
        <v>4.1860000000000001E-2</v>
      </c>
      <c r="W808" s="262">
        <v>9.8280000000000006E-2</v>
      </c>
      <c r="X808" s="262">
        <v>0.19656000000000001</v>
      </c>
      <c r="Y808" s="262">
        <v>0.12739999999999999</v>
      </c>
      <c r="Z808" s="262">
        <v>0.17017000000000002</v>
      </c>
      <c r="AA808" s="262">
        <v>4.5499999999999999E-2</v>
      </c>
      <c r="AB808" s="262">
        <v>0.14832999999999999</v>
      </c>
      <c r="AC808" s="262">
        <v>0.18290999999999999</v>
      </c>
      <c r="AD808" s="262">
        <v>2.1839999999999998E-2</v>
      </c>
      <c r="AE808" s="262">
        <v>1.729E-2</v>
      </c>
      <c r="AF808" s="262">
        <v>2.366E-2</v>
      </c>
      <c r="AG808" s="262">
        <v>2.366E-2</v>
      </c>
      <c r="AH808" s="262">
        <v>0.26299</v>
      </c>
      <c r="AI808" s="262">
        <v>4.8230000000000002E-2</v>
      </c>
      <c r="AJ808" s="262">
        <v>5.0050000000000004E-2</v>
      </c>
      <c r="AK808" s="262">
        <v>0.10737999999999999</v>
      </c>
      <c r="AL808" s="262">
        <v>4.4589999999999998E-2</v>
      </c>
      <c r="AM808" s="262">
        <v>1.9109999999999999E-2</v>
      </c>
      <c r="AN808" s="262">
        <v>1.9109999999999999E-2</v>
      </c>
      <c r="AO808" s="262">
        <v>0.13741</v>
      </c>
      <c r="AP808" s="262">
        <v>8.0989999999999993E-2</v>
      </c>
      <c r="AQ808" s="262">
        <v>0.41131999999999996</v>
      </c>
      <c r="AR808" s="262">
        <v>0.37946999999999997</v>
      </c>
      <c r="AS808" s="262">
        <v>0.23568999999999998</v>
      </c>
      <c r="AT808" s="262">
        <v>9.7369999999999998E-2</v>
      </c>
      <c r="AU808" s="262">
        <v>6.4610000000000001E-2</v>
      </c>
      <c r="AV808" s="262">
        <v>8.1900000000000001E-2</v>
      </c>
      <c r="AW808" s="262">
        <v>0.51415</v>
      </c>
      <c r="AX808" s="262">
        <v>6.0970000000000003E-2</v>
      </c>
      <c r="AY808" s="262">
        <v>9.919E-2</v>
      </c>
      <c r="AZ808" s="262">
        <v>9.5549999999999996E-2</v>
      </c>
      <c r="BA808" s="262">
        <v>7.9170000000000004E-2</v>
      </c>
      <c r="BB808" s="262">
        <v>2.002E-2</v>
      </c>
      <c r="BC808" s="262">
        <v>1.183E-2</v>
      </c>
      <c r="BD808" s="262">
        <v>6.0060000000000002E-2</v>
      </c>
      <c r="BE808" s="262">
        <v>6.1880000000000004E-2</v>
      </c>
      <c r="BF808" s="262">
        <v>0.13558999999999999</v>
      </c>
      <c r="BG808" s="262">
        <v>0.14560000000000001</v>
      </c>
      <c r="BH808" s="262">
        <v>0.16561999999999999</v>
      </c>
      <c r="BI808" s="262">
        <v>0.1729</v>
      </c>
      <c r="BJ808" s="262">
        <v>0.25207000000000002</v>
      </c>
      <c r="BK808" s="262">
        <v>0.30212</v>
      </c>
      <c r="BL808" s="262">
        <v>0.38401999999999997</v>
      </c>
      <c r="BM808" s="262">
        <v>0.16471</v>
      </c>
      <c r="BN808" s="262">
        <v>0.15561</v>
      </c>
      <c r="BO808" s="262">
        <v>0.11648</v>
      </c>
      <c r="BP808" s="262">
        <v>0.13650000000000001</v>
      </c>
    </row>
    <row r="809" spans="2:68" x14ac:dyDescent="0.25">
      <c r="C809" s="254" t="s">
        <v>1190</v>
      </c>
      <c r="D809" s="255">
        <f t="shared" si="67"/>
        <v>0.65032384314543468</v>
      </c>
      <c r="E809" s="260">
        <f t="shared" si="71"/>
        <v>12471.260340000001</v>
      </c>
      <c r="F809" s="255">
        <f t="shared" si="68"/>
        <v>0.61480652370423894</v>
      </c>
      <c r="G809" s="260">
        <f t="shared" si="72"/>
        <v>31819496.076269995</v>
      </c>
      <c r="H809" s="255">
        <f t="shared" si="69"/>
        <v>0.49335735769663508</v>
      </c>
      <c r="I809" s="260">
        <f t="shared" si="70"/>
        <v>105.77699130894094</v>
      </c>
      <c r="J809" s="262">
        <v>0.35321999999999998</v>
      </c>
      <c r="K809" s="262">
        <v>0.42629999999999996</v>
      </c>
      <c r="L809" s="262">
        <v>0.48111000000000004</v>
      </c>
      <c r="M809" s="262">
        <v>0.45066000000000001</v>
      </c>
      <c r="N809" s="262">
        <v>0.50546999999999997</v>
      </c>
      <c r="O809" s="262">
        <v>0.76734000000000002</v>
      </c>
      <c r="P809" s="262">
        <v>0.56028</v>
      </c>
      <c r="Q809" s="262">
        <v>0.60290999999999995</v>
      </c>
      <c r="R809" s="262">
        <v>0.69425999999999988</v>
      </c>
      <c r="S809" s="262">
        <v>0.55418999999999996</v>
      </c>
      <c r="T809" s="262">
        <v>0.56637000000000004</v>
      </c>
      <c r="U809" s="262">
        <v>0.33495000000000003</v>
      </c>
      <c r="V809" s="262">
        <v>0.39584999999999998</v>
      </c>
      <c r="W809" s="262">
        <v>0.63944999999999996</v>
      </c>
      <c r="X809" s="262">
        <v>0.66381000000000001</v>
      </c>
      <c r="Y809" s="262">
        <v>0.53591999999999995</v>
      </c>
      <c r="Z809" s="262">
        <v>0.65772000000000008</v>
      </c>
      <c r="AA809" s="262">
        <v>0.79779</v>
      </c>
      <c r="AB809" s="262">
        <v>0.75515999999999994</v>
      </c>
      <c r="AC809" s="262">
        <v>0.64554</v>
      </c>
      <c r="AD809" s="262">
        <v>0.47502</v>
      </c>
      <c r="AE809" s="262">
        <v>0.52373999999999998</v>
      </c>
      <c r="AF809" s="262">
        <v>0.54200999999999999</v>
      </c>
      <c r="AG809" s="262">
        <v>0.60899999999999999</v>
      </c>
      <c r="AH809" s="262">
        <v>0.59072999999999998</v>
      </c>
      <c r="AI809" s="262">
        <v>0.68816999999999995</v>
      </c>
      <c r="AJ809" s="262">
        <v>0.63336000000000003</v>
      </c>
      <c r="AK809" s="262">
        <v>0.70643999999999996</v>
      </c>
      <c r="AL809" s="262">
        <v>0.71252999999999989</v>
      </c>
      <c r="AM809" s="262">
        <v>0.3654</v>
      </c>
      <c r="AN809" s="262">
        <v>9.7439999999999999E-2</v>
      </c>
      <c r="AO809" s="262">
        <v>0.76124999999999998</v>
      </c>
      <c r="AP809" s="262">
        <v>0.76124999999999998</v>
      </c>
      <c r="AQ809" s="262">
        <v>0.38976</v>
      </c>
      <c r="AR809" s="262">
        <v>0.51156000000000001</v>
      </c>
      <c r="AS809" s="262">
        <v>0.63944999999999996</v>
      </c>
      <c r="AT809" s="262">
        <v>0.66381000000000001</v>
      </c>
      <c r="AU809" s="262">
        <v>0.63944999999999996</v>
      </c>
      <c r="AV809" s="262">
        <v>0.71252999999999989</v>
      </c>
      <c r="AW809" s="262">
        <v>0.63944999999999996</v>
      </c>
      <c r="AX809" s="262">
        <v>0.64554</v>
      </c>
      <c r="AY809" s="262">
        <v>0.72470999999999997</v>
      </c>
      <c r="AZ809" s="262">
        <v>0.68816999999999995</v>
      </c>
      <c r="BA809" s="262">
        <v>0.62117999999999995</v>
      </c>
      <c r="BB809" s="262">
        <v>0.21923999999999999</v>
      </c>
      <c r="BC809" s="262">
        <v>7.3079999999999992E-2</v>
      </c>
      <c r="BD809" s="262">
        <v>0.59072999999999998</v>
      </c>
      <c r="BE809" s="262">
        <v>0.45674999999999999</v>
      </c>
      <c r="BF809" s="262">
        <v>0.65772000000000008</v>
      </c>
      <c r="BG809" s="262">
        <v>0.71252999999999989</v>
      </c>
      <c r="BH809" s="262">
        <v>0.74907000000000001</v>
      </c>
      <c r="BI809" s="262">
        <v>0.73080000000000001</v>
      </c>
      <c r="BJ809" s="262">
        <v>0.69425999999999988</v>
      </c>
      <c r="BK809" s="262">
        <v>0.58463999999999994</v>
      </c>
      <c r="BL809" s="262">
        <v>0.65772000000000008</v>
      </c>
      <c r="BM809" s="262">
        <v>0.73688999999999993</v>
      </c>
      <c r="BN809" s="262">
        <v>0.70034999999999992</v>
      </c>
      <c r="BO809" s="262">
        <v>0.65772000000000008</v>
      </c>
      <c r="BP809" s="262">
        <v>0.60899999999999999</v>
      </c>
    </row>
    <row r="810" spans="2:68" x14ac:dyDescent="0.25">
      <c r="C810" s="254" t="s">
        <v>1191</v>
      </c>
      <c r="D810" s="255">
        <f t="shared" si="67"/>
        <v>9.0725702143192352E-2</v>
      </c>
      <c r="E810" s="260">
        <f t="shared" si="71"/>
        <v>1739.8467899999998</v>
      </c>
      <c r="F810" s="255">
        <f t="shared" si="68"/>
        <v>8.2910772742115307E-2</v>
      </c>
      <c r="G810" s="260">
        <f t="shared" si="72"/>
        <v>4291071.9165000003</v>
      </c>
      <c r="H810" s="255">
        <f t="shared" si="69"/>
        <v>0.12538031072374656</v>
      </c>
      <c r="I810" s="260">
        <f t="shared" si="70"/>
        <v>109.42571048684411</v>
      </c>
      <c r="J810" s="262">
        <v>2.4299999999999999E-2</v>
      </c>
      <c r="K810" s="262">
        <v>2.4299999999999999E-2</v>
      </c>
      <c r="L810" s="262">
        <v>2.4299999999999999E-2</v>
      </c>
      <c r="M810" s="262">
        <v>2.7540000000000002E-2</v>
      </c>
      <c r="N810" s="262">
        <v>2.5920000000000002E-2</v>
      </c>
      <c r="O810" s="262">
        <v>4.6980000000000001E-2</v>
      </c>
      <c r="P810" s="262">
        <v>4.1309999999999999E-2</v>
      </c>
      <c r="Q810" s="262">
        <v>3.5639999999999998E-2</v>
      </c>
      <c r="R810" s="262">
        <v>3.5639999999999998E-2</v>
      </c>
      <c r="S810" s="262">
        <v>3.807E-2</v>
      </c>
      <c r="T810" s="262">
        <v>4.0500000000000001E-2</v>
      </c>
      <c r="U810" s="262">
        <v>3.159E-2</v>
      </c>
      <c r="V810" s="262">
        <v>4.8599999999999997E-2</v>
      </c>
      <c r="W810" s="262">
        <v>6.318E-2</v>
      </c>
      <c r="X810" s="262">
        <v>0.14255999999999999</v>
      </c>
      <c r="Y810" s="262">
        <v>6.0749999999999998E-2</v>
      </c>
      <c r="Z810" s="262">
        <v>0.10125000000000001</v>
      </c>
      <c r="AA810" s="262">
        <v>8.5050000000000001E-2</v>
      </c>
      <c r="AB810" s="262">
        <v>0.14985000000000001</v>
      </c>
      <c r="AC810" s="262">
        <v>0.11745</v>
      </c>
      <c r="AD810" s="262">
        <v>3.5639999999999998E-2</v>
      </c>
      <c r="AE810" s="262">
        <v>4.6169999999999996E-2</v>
      </c>
      <c r="AF810" s="262">
        <v>4.9410000000000003E-2</v>
      </c>
      <c r="AG810" s="262">
        <v>4.6980000000000001E-2</v>
      </c>
      <c r="AH810" s="262">
        <v>7.1279999999999996E-2</v>
      </c>
      <c r="AI810" s="262">
        <v>6.5610000000000002E-2</v>
      </c>
      <c r="AJ810" s="262">
        <v>5.7509999999999999E-2</v>
      </c>
      <c r="AK810" s="262">
        <v>8.5860000000000006E-2</v>
      </c>
      <c r="AL810" s="262">
        <v>5.5080000000000004E-2</v>
      </c>
      <c r="AM810" s="262">
        <v>4.2120000000000005E-2</v>
      </c>
      <c r="AN810" s="262">
        <v>4.4550000000000006E-2</v>
      </c>
      <c r="AO810" s="262">
        <v>0.1053</v>
      </c>
      <c r="AP810" s="262">
        <v>9.8820000000000005E-2</v>
      </c>
      <c r="AQ810" s="262">
        <v>0.11826</v>
      </c>
      <c r="AR810" s="262">
        <v>0.11016000000000001</v>
      </c>
      <c r="AS810" s="262">
        <v>0.19602</v>
      </c>
      <c r="AT810" s="262">
        <v>9.153E-2</v>
      </c>
      <c r="AU810" s="262">
        <v>8.1000000000000003E-2</v>
      </c>
      <c r="AV810" s="262">
        <v>8.9100000000000013E-2</v>
      </c>
      <c r="AW810" s="262">
        <v>9.4769999999999993E-2</v>
      </c>
      <c r="AX810" s="262">
        <v>0.1053</v>
      </c>
      <c r="AY810" s="262">
        <v>0.11745</v>
      </c>
      <c r="AZ810" s="262">
        <v>0.10611000000000001</v>
      </c>
      <c r="BA810" s="262">
        <v>0.10692000000000002</v>
      </c>
      <c r="BB810" s="262">
        <v>6.318E-2</v>
      </c>
      <c r="BC810" s="262">
        <v>5.7509999999999999E-2</v>
      </c>
      <c r="BD810" s="262">
        <v>8.3430000000000004E-2</v>
      </c>
      <c r="BE810" s="262">
        <v>8.6670000000000011E-2</v>
      </c>
      <c r="BF810" s="262">
        <v>0.13122</v>
      </c>
      <c r="BG810" s="262">
        <v>0.13932</v>
      </c>
      <c r="BH810" s="262">
        <v>0.14337</v>
      </c>
      <c r="BI810" s="262">
        <v>0.1134</v>
      </c>
      <c r="BJ810" s="262">
        <v>0.13932</v>
      </c>
      <c r="BK810" s="262">
        <v>0.16848000000000002</v>
      </c>
      <c r="BL810" s="262">
        <v>0.19116</v>
      </c>
      <c r="BM810" s="262">
        <v>0.11907</v>
      </c>
      <c r="BN810" s="262">
        <v>0.14823</v>
      </c>
      <c r="BO810" s="262">
        <v>0.13689000000000001</v>
      </c>
      <c r="BP810" s="262">
        <v>0.16442999999999999</v>
      </c>
    </row>
    <row r="811" spans="2:68" x14ac:dyDescent="0.25">
      <c r="B811" s="254" t="s">
        <v>1192</v>
      </c>
      <c r="C811" s="254" t="s">
        <v>1193</v>
      </c>
      <c r="D811" s="255">
        <f t="shared" si="67"/>
        <v>0.12744551911143556</v>
      </c>
      <c r="E811" s="260">
        <f t="shared" si="71"/>
        <v>2444.0227199999999</v>
      </c>
      <c r="F811" s="255">
        <f t="shared" si="68"/>
        <v>0.10478718702432407</v>
      </c>
      <c r="G811" s="260">
        <f t="shared" si="72"/>
        <v>5423292.3005999997</v>
      </c>
      <c r="H811" s="255">
        <f t="shared" si="69"/>
        <v>0.40929562995313079</v>
      </c>
      <c r="I811" s="260">
        <f t="shared" si="70"/>
        <v>121.62318956214737</v>
      </c>
      <c r="J811" s="262">
        <v>6.4799999999999996E-3</v>
      </c>
      <c r="K811" s="262">
        <v>6.4799999999999996E-3</v>
      </c>
      <c r="L811" s="262">
        <v>6.4799999999999996E-3</v>
      </c>
      <c r="M811" s="262">
        <v>2.052E-2</v>
      </c>
      <c r="N811" s="262">
        <v>2.1600000000000001E-2</v>
      </c>
      <c r="O811" s="262">
        <v>5.9400000000000001E-2</v>
      </c>
      <c r="P811" s="262">
        <v>6.4799999999999996E-3</v>
      </c>
      <c r="Q811" s="262">
        <v>1.0800000000000001E-2</v>
      </c>
      <c r="R811" s="262">
        <v>2.7E-2</v>
      </c>
      <c r="S811" s="262">
        <v>3.5639999999999998E-2</v>
      </c>
      <c r="T811" s="262">
        <v>2.5919999999999999E-2</v>
      </c>
      <c r="U811" s="262">
        <v>5.076E-2</v>
      </c>
      <c r="V811" s="262">
        <v>1.9439999999999999E-2</v>
      </c>
      <c r="W811" s="262">
        <v>3.2399999999999998E-3</v>
      </c>
      <c r="X811" s="262">
        <v>3.2399999999999998E-3</v>
      </c>
      <c r="Y811" s="262">
        <v>3.2399999999999998E-3</v>
      </c>
      <c r="Z811" s="262">
        <v>3.2399999999999998E-3</v>
      </c>
      <c r="AA811" s="262">
        <v>5.6160000000000002E-2</v>
      </c>
      <c r="AB811" s="262">
        <v>1.8360000000000001E-2</v>
      </c>
      <c r="AC811" s="262">
        <v>8.6400000000000001E-3</v>
      </c>
      <c r="AD811" s="262">
        <v>0.11988000000000001</v>
      </c>
      <c r="AE811" s="262">
        <v>0.28944000000000003</v>
      </c>
      <c r="AF811" s="262">
        <v>0.16308</v>
      </c>
      <c r="AG811" s="262">
        <v>7.7759999999999996E-2</v>
      </c>
      <c r="AH811" s="262">
        <v>1.404E-2</v>
      </c>
      <c r="AI811" s="262">
        <v>6.2640000000000001E-2</v>
      </c>
      <c r="AJ811" s="262">
        <v>9.9360000000000004E-2</v>
      </c>
      <c r="AK811" s="262">
        <v>5.6160000000000002E-2</v>
      </c>
      <c r="AL811" s="262">
        <v>0.12419999999999999</v>
      </c>
      <c r="AM811" s="262">
        <v>5.5079999999999997E-2</v>
      </c>
      <c r="AN811" s="262">
        <v>2.8080000000000001E-2</v>
      </c>
      <c r="AO811" s="262">
        <v>4.104E-2</v>
      </c>
      <c r="AP811" s="262">
        <v>9.5039999999999999E-2</v>
      </c>
      <c r="AQ811" s="262">
        <v>2.1600000000000001E-2</v>
      </c>
      <c r="AR811" s="262">
        <v>2.9160000000000002E-2</v>
      </c>
      <c r="AS811" s="262">
        <v>1.6199999999999999E-2</v>
      </c>
      <c r="AT811" s="262">
        <v>7.6679999999999998E-2</v>
      </c>
      <c r="AU811" s="262">
        <v>0.14472000000000002</v>
      </c>
      <c r="AV811" s="262">
        <v>0.16524</v>
      </c>
      <c r="AW811" s="262">
        <v>2.2679999999999999E-2</v>
      </c>
      <c r="AX811" s="262">
        <v>0.27107999999999999</v>
      </c>
      <c r="AY811" s="262">
        <v>0.27971999999999997</v>
      </c>
      <c r="AZ811" s="262">
        <v>0.22139999999999999</v>
      </c>
      <c r="BA811" s="262">
        <v>0.25596000000000002</v>
      </c>
      <c r="BB811" s="262">
        <v>0.14796000000000001</v>
      </c>
      <c r="BC811" s="262">
        <v>7.3440000000000005E-2</v>
      </c>
      <c r="BD811" s="262">
        <v>0.25919999999999999</v>
      </c>
      <c r="BE811" s="262">
        <v>0.15984000000000001</v>
      </c>
      <c r="BF811" s="262">
        <v>6.5879999999999994E-2</v>
      </c>
      <c r="BG811" s="262">
        <v>0.108</v>
      </c>
      <c r="BH811" s="262">
        <v>0.13608000000000001</v>
      </c>
      <c r="BI811" s="262">
        <v>0.36935999999999997</v>
      </c>
      <c r="BJ811" s="262">
        <v>3.456E-2</v>
      </c>
      <c r="BK811" s="262">
        <v>1.0800000000000001E-2</v>
      </c>
      <c r="BL811" s="262">
        <v>3.0240000000000003E-2</v>
      </c>
      <c r="BM811" s="262">
        <v>0.34560000000000002</v>
      </c>
      <c r="BN811" s="262">
        <v>0.23112000000000002</v>
      </c>
      <c r="BO811" s="262">
        <v>0.26891999999999999</v>
      </c>
      <c r="BP811" s="262">
        <v>0.16524</v>
      </c>
    </row>
    <row r="812" spans="2:68" x14ac:dyDescent="0.25">
      <c r="C812" s="254" t="s">
        <v>1194</v>
      </c>
      <c r="D812" s="255">
        <f t="shared" ref="D812:D862" si="73">SUMPRODUCT($J$2:$BP$2,J812:BP812)/$I$2</f>
        <v>0.2770333545392919</v>
      </c>
      <c r="E812" s="260">
        <f t="shared" si="71"/>
        <v>5312.6686400000008</v>
      </c>
      <c r="F812" s="255">
        <f t="shared" ref="F812:F862" si="74">SUMPRODUCT($J$3:$BP$3,J812:BP812)/$I$3</f>
        <v>0.26931187051065308</v>
      </c>
      <c r="G812" s="260">
        <f t="shared" si="72"/>
        <v>13938316.651840003</v>
      </c>
      <c r="H812" s="255">
        <f t="shared" ref="H812:H862" si="75">CORREL($J$4:$BP$4,J812:BP812)</f>
        <v>0.30707744894274863</v>
      </c>
      <c r="I812" s="260">
        <f t="shared" ref="I812:I862" si="76">D812/F812*100</f>
        <v>102.86711611114572</v>
      </c>
      <c r="J812" s="262">
        <v>0.34</v>
      </c>
      <c r="K812" s="262">
        <v>0.34</v>
      </c>
      <c r="L812" s="262">
        <v>0.34</v>
      </c>
      <c r="M812" s="262">
        <v>0.36176000000000003</v>
      </c>
      <c r="N812" s="262">
        <v>0.31280000000000002</v>
      </c>
      <c r="O812" s="262">
        <v>0.29920000000000002</v>
      </c>
      <c r="P812" s="262">
        <v>0.26112000000000002</v>
      </c>
      <c r="Q812" s="262">
        <v>0.34</v>
      </c>
      <c r="R812" s="262">
        <v>0.32096000000000002</v>
      </c>
      <c r="S812" s="262">
        <v>0.30192000000000002</v>
      </c>
      <c r="T812" s="262">
        <v>0.34816000000000003</v>
      </c>
      <c r="U812" s="262">
        <v>0.35088000000000003</v>
      </c>
      <c r="V812" s="262">
        <v>0.22032000000000004</v>
      </c>
      <c r="W812" s="262">
        <v>0.28288000000000002</v>
      </c>
      <c r="X812" s="262">
        <v>8.4320000000000006E-2</v>
      </c>
      <c r="Y812" s="262">
        <v>0.19040000000000001</v>
      </c>
      <c r="Z812" s="262">
        <v>0.16592000000000001</v>
      </c>
      <c r="AA812" s="262">
        <v>0.22032000000000004</v>
      </c>
      <c r="AB812" s="262">
        <v>0.11424000000000001</v>
      </c>
      <c r="AC812" s="262">
        <v>0.20944000000000002</v>
      </c>
      <c r="AD812" s="262">
        <v>0.27200000000000002</v>
      </c>
      <c r="AE812" s="262">
        <v>0.37535999999999997</v>
      </c>
      <c r="AF812" s="262">
        <v>0.31552000000000002</v>
      </c>
      <c r="AG812" s="262">
        <v>0.34272000000000002</v>
      </c>
      <c r="AH812" s="262">
        <v>0.28560000000000002</v>
      </c>
      <c r="AI812" s="262">
        <v>0.26928000000000002</v>
      </c>
      <c r="AJ812" s="262">
        <v>0.33456000000000002</v>
      </c>
      <c r="AK812" s="262">
        <v>0.32368000000000002</v>
      </c>
      <c r="AL812" s="262">
        <v>0.34</v>
      </c>
      <c r="AM812" s="262">
        <v>0.34816000000000003</v>
      </c>
      <c r="AN812" s="262">
        <v>0.25568000000000002</v>
      </c>
      <c r="AO812" s="262">
        <v>0.19312000000000001</v>
      </c>
      <c r="AP812" s="262">
        <v>0.22576000000000002</v>
      </c>
      <c r="AQ812" s="262">
        <v>4.6240000000000003E-2</v>
      </c>
      <c r="AR812" s="262">
        <v>8.1600000000000006E-2</v>
      </c>
      <c r="AS812" s="262">
        <v>7.0720000000000005E-2</v>
      </c>
      <c r="AT812" s="262">
        <v>0.22848000000000002</v>
      </c>
      <c r="AU812" s="262">
        <v>0.28560000000000002</v>
      </c>
      <c r="AV812" s="262">
        <v>0.27200000000000002</v>
      </c>
      <c r="AW812" s="262">
        <v>0.20672000000000001</v>
      </c>
      <c r="AX812" s="262">
        <v>0.33184000000000002</v>
      </c>
      <c r="AY812" s="262">
        <v>0.32368000000000002</v>
      </c>
      <c r="AZ812" s="262">
        <v>0.31008000000000002</v>
      </c>
      <c r="BA812" s="262">
        <v>0.30735999999999997</v>
      </c>
      <c r="BB812" s="262">
        <v>0.29376000000000002</v>
      </c>
      <c r="BC812" s="262">
        <v>0.24752000000000002</v>
      </c>
      <c r="BD812" s="262">
        <v>0.28832000000000002</v>
      </c>
      <c r="BE812" s="262">
        <v>0.22576000000000002</v>
      </c>
      <c r="BF812" s="262">
        <v>0.11968000000000001</v>
      </c>
      <c r="BG812" s="262">
        <v>0.16864000000000001</v>
      </c>
      <c r="BH812" s="262">
        <v>0.19584000000000001</v>
      </c>
      <c r="BI812" s="262">
        <v>0.26112000000000002</v>
      </c>
      <c r="BJ812" s="262">
        <v>0.26112000000000002</v>
      </c>
      <c r="BK812" s="262">
        <v>0.23120000000000002</v>
      </c>
      <c r="BL812" s="262">
        <v>0.23936000000000002</v>
      </c>
      <c r="BM812" s="262">
        <v>0.26112000000000002</v>
      </c>
      <c r="BN812" s="262">
        <v>0.20400000000000001</v>
      </c>
      <c r="BO812" s="262">
        <v>0.23392000000000002</v>
      </c>
      <c r="BP812" s="262">
        <v>0.14960000000000001</v>
      </c>
    </row>
    <row r="813" spans="2:68" x14ac:dyDescent="0.25">
      <c r="C813" s="254" t="s">
        <v>702</v>
      </c>
      <c r="D813" s="255">
        <f t="shared" si="73"/>
        <v>0.58534213902070198</v>
      </c>
      <c r="E813" s="260">
        <f t="shared" si="71"/>
        <v>11225.106200000002</v>
      </c>
      <c r="F813" s="255">
        <f t="shared" si="74"/>
        <v>0.55261253975534874</v>
      </c>
      <c r="G813" s="260">
        <f t="shared" si="72"/>
        <v>28600627.7788</v>
      </c>
      <c r="H813" s="255">
        <f t="shared" si="75"/>
        <v>0.10337215777380473</v>
      </c>
      <c r="I813" s="260">
        <f t="shared" si="76"/>
        <v>105.92270296288304</v>
      </c>
      <c r="J813" s="262">
        <v>0.45276</v>
      </c>
      <c r="K813" s="262">
        <v>0.57134000000000007</v>
      </c>
      <c r="L813" s="262">
        <v>0.44197999999999998</v>
      </c>
      <c r="M813" s="262">
        <v>0.33418000000000003</v>
      </c>
      <c r="N813" s="262">
        <v>0.28567000000000004</v>
      </c>
      <c r="O813" s="262">
        <v>0.64141000000000004</v>
      </c>
      <c r="P813" s="262">
        <v>0.58751000000000009</v>
      </c>
      <c r="Q813" s="262">
        <v>0.54978000000000005</v>
      </c>
      <c r="R813" s="262">
        <v>0.5982900000000001</v>
      </c>
      <c r="S813" s="262">
        <v>0.36113000000000006</v>
      </c>
      <c r="T813" s="262">
        <v>0.43120000000000003</v>
      </c>
      <c r="U813" s="262">
        <v>0.20482</v>
      </c>
      <c r="V813" s="262">
        <v>0.40425</v>
      </c>
      <c r="W813" s="262">
        <v>0.71687000000000012</v>
      </c>
      <c r="X813" s="262">
        <v>0.90551999999999999</v>
      </c>
      <c r="Y813" s="262">
        <v>0.78155000000000008</v>
      </c>
      <c r="Z813" s="262">
        <v>0.83006000000000002</v>
      </c>
      <c r="AA813" s="262">
        <v>0.77077000000000007</v>
      </c>
      <c r="AB813" s="262">
        <v>0.84084000000000003</v>
      </c>
      <c r="AC813" s="262">
        <v>0.77616000000000007</v>
      </c>
      <c r="AD813" s="262">
        <v>0.12397000000000001</v>
      </c>
      <c r="AE813" s="262">
        <v>0.30723</v>
      </c>
      <c r="AF813" s="262">
        <v>0.33957000000000004</v>
      </c>
      <c r="AG813" s="262">
        <v>0.47432000000000002</v>
      </c>
      <c r="AH813" s="262">
        <v>0.67914000000000008</v>
      </c>
      <c r="AI813" s="262">
        <v>0.57134000000000007</v>
      </c>
      <c r="AJ813" s="262">
        <v>0.45276</v>
      </c>
      <c r="AK813" s="262">
        <v>0.63602000000000003</v>
      </c>
      <c r="AL813" s="262">
        <v>0.57134000000000007</v>
      </c>
      <c r="AM813" s="262">
        <v>0.23177</v>
      </c>
      <c r="AN813" s="262">
        <v>0.13475000000000001</v>
      </c>
      <c r="AO813" s="262">
        <v>0.75460000000000005</v>
      </c>
      <c r="AP813" s="262">
        <v>0.68992000000000009</v>
      </c>
      <c r="AQ813" s="262">
        <v>0.57673000000000008</v>
      </c>
      <c r="AR813" s="262">
        <v>0.78155000000000008</v>
      </c>
      <c r="AS813" s="262">
        <v>0.84084000000000003</v>
      </c>
      <c r="AT813" s="262">
        <v>0.61446000000000001</v>
      </c>
      <c r="AU813" s="262">
        <v>0.50666</v>
      </c>
      <c r="AV813" s="262">
        <v>0.56056000000000006</v>
      </c>
      <c r="AW813" s="262">
        <v>0.73843000000000014</v>
      </c>
      <c r="AX813" s="262">
        <v>0.52822000000000002</v>
      </c>
      <c r="AY813" s="262">
        <v>0.64680000000000004</v>
      </c>
      <c r="AZ813" s="262">
        <v>0.56595000000000006</v>
      </c>
      <c r="BA813" s="262">
        <v>0.5012700000000001</v>
      </c>
      <c r="BB813" s="262">
        <v>0.26411000000000001</v>
      </c>
      <c r="BC813" s="262">
        <v>0.16170000000000001</v>
      </c>
      <c r="BD813" s="262">
        <v>0.46893000000000001</v>
      </c>
      <c r="BE813" s="262">
        <v>0.48510000000000003</v>
      </c>
      <c r="BF813" s="262">
        <v>0.66836000000000007</v>
      </c>
      <c r="BG813" s="262">
        <v>0.68992000000000009</v>
      </c>
      <c r="BH813" s="262">
        <v>0.67914000000000008</v>
      </c>
      <c r="BI813" s="262">
        <v>0.66297000000000006</v>
      </c>
      <c r="BJ813" s="262">
        <v>0.71687000000000012</v>
      </c>
      <c r="BK813" s="262">
        <v>0.83545000000000003</v>
      </c>
      <c r="BL813" s="262">
        <v>0.82467000000000001</v>
      </c>
      <c r="BM813" s="262">
        <v>0.67375000000000007</v>
      </c>
      <c r="BN813" s="262">
        <v>0.73304000000000014</v>
      </c>
      <c r="BO813" s="262">
        <v>0.65758000000000005</v>
      </c>
      <c r="BP813" s="262">
        <v>0.7007000000000001</v>
      </c>
    </row>
    <row r="814" spans="2:68" x14ac:dyDescent="0.25">
      <c r="C814" s="254" t="s">
        <v>1195</v>
      </c>
      <c r="D814" s="255">
        <f t="shared" si="73"/>
        <v>0.10070589873285707</v>
      </c>
      <c r="E814" s="260">
        <f t="shared" si="71"/>
        <v>1931.23702</v>
      </c>
      <c r="F814" s="255">
        <f t="shared" si="74"/>
        <v>9.6075680297283583E-2</v>
      </c>
      <c r="G814" s="260">
        <f t="shared" si="72"/>
        <v>4972425.6564900009</v>
      </c>
      <c r="H814" s="255">
        <f t="shared" si="75"/>
        <v>0.41747210676189767</v>
      </c>
      <c r="I814" s="260">
        <f t="shared" si="76"/>
        <v>104.81934493853842</v>
      </c>
      <c r="J814" s="262">
        <v>7.4690000000000006E-2</v>
      </c>
      <c r="K814" s="262">
        <v>6.7900000000000002E-2</v>
      </c>
      <c r="L814" s="262">
        <v>9.6030000000000004E-2</v>
      </c>
      <c r="M814" s="262">
        <v>0.12222000000000001</v>
      </c>
      <c r="N814" s="262">
        <v>9.4090000000000007E-2</v>
      </c>
      <c r="O814" s="262">
        <v>0.11834</v>
      </c>
      <c r="P814" s="262">
        <v>7.1779999999999997E-2</v>
      </c>
      <c r="Q814" s="262">
        <v>0.10088000000000001</v>
      </c>
      <c r="R814" s="262">
        <v>0.11834</v>
      </c>
      <c r="S814" s="262">
        <v>0.10088000000000001</v>
      </c>
      <c r="T814" s="262">
        <v>0.11445999999999999</v>
      </c>
      <c r="U814" s="262">
        <v>0.12610000000000002</v>
      </c>
      <c r="V814" s="262">
        <v>7.6630000000000004E-2</v>
      </c>
      <c r="W814" s="262">
        <v>6.5960000000000005E-2</v>
      </c>
      <c r="X814" s="262">
        <v>1.455E-2</v>
      </c>
      <c r="Y814" s="262">
        <v>3.8800000000000001E-2</v>
      </c>
      <c r="Z814" s="262">
        <v>3.8800000000000001E-2</v>
      </c>
      <c r="AA814" s="262">
        <v>9.4090000000000007E-2</v>
      </c>
      <c r="AB814" s="262">
        <v>3.977E-2</v>
      </c>
      <c r="AC814" s="262">
        <v>5.4320000000000007E-2</v>
      </c>
      <c r="AD814" s="262">
        <v>7.8570000000000001E-2</v>
      </c>
      <c r="AE814" s="262">
        <v>9.9909999999999999E-2</v>
      </c>
      <c r="AF814" s="262">
        <v>0.10670000000000002</v>
      </c>
      <c r="AG814" s="262">
        <v>0.12804000000000001</v>
      </c>
      <c r="AH814" s="262">
        <v>8.6330000000000004E-2</v>
      </c>
      <c r="AI814" s="262">
        <v>0.10476000000000001</v>
      </c>
      <c r="AJ814" s="262">
        <v>0.11543</v>
      </c>
      <c r="AK814" s="262">
        <v>0.10379000000000001</v>
      </c>
      <c r="AL814" s="262">
        <v>0.12028</v>
      </c>
      <c r="AM814" s="262">
        <v>0.12416000000000001</v>
      </c>
      <c r="AN814" s="262">
        <v>0.11058</v>
      </c>
      <c r="AO814" s="262">
        <v>7.4690000000000006E-2</v>
      </c>
      <c r="AP814" s="262">
        <v>8.2449999999999996E-2</v>
      </c>
      <c r="AQ814" s="262">
        <v>1.455E-2</v>
      </c>
      <c r="AR814" s="262">
        <v>2.231E-2</v>
      </c>
      <c r="AS814" s="262">
        <v>2.0369999999999999E-2</v>
      </c>
      <c r="AT814" s="262">
        <v>8.5360000000000005E-2</v>
      </c>
      <c r="AU814" s="262">
        <v>0.10573</v>
      </c>
      <c r="AV814" s="262">
        <v>0.10670000000000002</v>
      </c>
      <c r="AW814" s="262">
        <v>9.1179999999999997E-2</v>
      </c>
      <c r="AX814" s="262">
        <v>0.12610000000000002</v>
      </c>
      <c r="AY814" s="262">
        <v>0.12028</v>
      </c>
      <c r="AZ814" s="262">
        <v>0.11445999999999999</v>
      </c>
      <c r="BA814" s="262">
        <v>0.12319000000000001</v>
      </c>
      <c r="BB814" s="262">
        <v>0.16295999999999999</v>
      </c>
      <c r="BC814" s="262">
        <v>0.12222000000000001</v>
      </c>
      <c r="BD814" s="262">
        <v>0.12222000000000001</v>
      </c>
      <c r="BE814" s="262">
        <v>0.10767000000000002</v>
      </c>
      <c r="BF814" s="262">
        <v>4.3650000000000001E-2</v>
      </c>
      <c r="BG814" s="262">
        <v>6.5960000000000005E-2</v>
      </c>
      <c r="BH814" s="262">
        <v>7.954E-2</v>
      </c>
      <c r="BI814" s="262">
        <v>0.10961</v>
      </c>
      <c r="BJ814" s="262">
        <v>7.8570000000000001E-2</v>
      </c>
      <c r="BK814" s="262">
        <v>5.5289999999999999E-2</v>
      </c>
      <c r="BL814" s="262">
        <v>5.917E-2</v>
      </c>
      <c r="BM814" s="262">
        <v>0.11252</v>
      </c>
      <c r="BN814" s="262">
        <v>8.6330000000000004E-2</v>
      </c>
      <c r="BO814" s="262">
        <v>0.10670000000000002</v>
      </c>
      <c r="BP814" s="262">
        <v>6.3050000000000009E-2</v>
      </c>
    </row>
    <row r="815" spans="2:68" x14ac:dyDescent="0.25">
      <c r="C815" s="254" t="s">
        <v>1196</v>
      </c>
      <c r="D815" s="255">
        <f t="shared" si="73"/>
        <v>0.41990202325702658</v>
      </c>
      <c r="E815" s="260">
        <f t="shared" si="71"/>
        <v>8052.4610999999986</v>
      </c>
      <c r="F815" s="255">
        <f t="shared" si="74"/>
        <v>0.39945880897318736</v>
      </c>
      <c r="G815" s="260">
        <f t="shared" si="72"/>
        <v>20674110.496050004</v>
      </c>
      <c r="H815" s="255">
        <f t="shared" si="75"/>
        <v>0.53643438968783108</v>
      </c>
      <c r="I815" s="260">
        <f t="shared" si="76"/>
        <v>105.11772774178863</v>
      </c>
      <c r="J815" s="262">
        <v>0.24299999999999999</v>
      </c>
      <c r="K815" s="262">
        <v>0.21465000000000004</v>
      </c>
      <c r="L815" s="262">
        <v>0.36450000000000005</v>
      </c>
      <c r="M815" s="262">
        <v>0.45765</v>
      </c>
      <c r="N815" s="262">
        <v>0.39285000000000003</v>
      </c>
      <c r="O815" s="262">
        <v>0.44955000000000006</v>
      </c>
      <c r="P815" s="262">
        <v>0.26325000000000004</v>
      </c>
      <c r="Q815" s="262">
        <v>0.39285000000000003</v>
      </c>
      <c r="R815" s="262">
        <v>0.41310000000000002</v>
      </c>
      <c r="S815" s="262">
        <v>0.42120000000000002</v>
      </c>
      <c r="T815" s="262">
        <v>0.47789999999999999</v>
      </c>
      <c r="U815" s="262">
        <v>0.49815000000000004</v>
      </c>
      <c r="V815" s="262">
        <v>0.27540000000000003</v>
      </c>
      <c r="W815" s="262">
        <v>0.18630000000000002</v>
      </c>
      <c r="X815" s="262">
        <v>3.2400000000000005E-2</v>
      </c>
      <c r="Y815" s="262">
        <v>8.9100000000000013E-2</v>
      </c>
      <c r="Z815" s="262">
        <v>9.7200000000000009E-2</v>
      </c>
      <c r="AA815" s="262">
        <v>0.33615</v>
      </c>
      <c r="AB815" s="262">
        <v>0.14985000000000001</v>
      </c>
      <c r="AC815" s="262">
        <v>0.21465000000000004</v>
      </c>
      <c r="AD815" s="262">
        <v>0.41715000000000002</v>
      </c>
      <c r="AE815" s="262">
        <v>0.54270000000000007</v>
      </c>
      <c r="AF815" s="262">
        <v>0.51840000000000008</v>
      </c>
      <c r="AG815" s="262">
        <v>0.50219999999999998</v>
      </c>
      <c r="AH815" s="262">
        <v>0.32805000000000006</v>
      </c>
      <c r="AI815" s="262">
        <v>0.40500000000000003</v>
      </c>
      <c r="AJ815" s="262">
        <v>0.56699999999999995</v>
      </c>
      <c r="AK815" s="262">
        <v>0.42120000000000002</v>
      </c>
      <c r="AL815" s="262">
        <v>0.53865000000000007</v>
      </c>
      <c r="AM815" s="262">
        <v>0.51435000000000008</v>
      </c>
      <c r="AN815" s="262">
        <v>0.25515000000000004</v>
      </c>
      <c r="AO815" s="262">
        <v>0.29565000000000002</v>
      </c>
      <c r="AP815" s="262">
        <v>0.37665000000000004</v>
      </c>
      <c r="AQ815" s="262">
        <v>5.6700000000000007E-2</v>
      </c>
      <c r="AR815" s="262">
        <v>0.12960000000000002</v>
      </c>
      <c r="AS815" s="262">
        <v>9.3150000000000011E-2</v>
      </c>
      <c r="AT815" s="262">
        <v>0.32805000000000006</v>
      </c>
      <c r="AU815" s="262">
        <v>0.47384999999999999</v>
      </c>
      <c r="AV815" s="262">
        <v>0.47789999999999999</v>
      </c>
      <c r="AW815" s="262">
        <v>0.32400000000000007</v>
      </c>
      <c r="AX815" s="262">
        <v>0.51840000000000008</v>
      </c>
      <c r="AY815" s="262">
        <v>0.51840000000000008</v>
      </c>
      <c r="AZ815" s="262">
        <v>0.52245000000000008</v>
      </c>
      <c r="BA815" s="262">
        <v>0.52650000000000008</v>
      </c>
      <c r="BB815" s="262">
        <v>0.43740000000000007</v>
      </c>
      <c r="BC815" s="262">
        <v>0.26730000000000004</v>
      </c>
      <c r="BD815" s="262">
        <v>0.52245000000000008</v>
      </c>
      <c r="BE815" s="262">
        <v>0.37665000000000004</v>
      </c>
      <c r="BF815" s="262">
        <v>0.21465000000000004</v>
      </c>
      <c r="BG815" s="262">
        <v>0.30780000000000002</v>
      </c>
      <c r="BH815" s="262">
        <v>0.38474999999999998</v>
      </c>
      <c r="BI815" s="262">
        <v>0.52245000000000008</v>
      </c>
      <c r="BJ815" s="262">
        <v>0.31185000000000002</v>
      </c>
      <c r="BK815" s="262">
        <v>0.20655000000000001</v>
      </c>
      <c r="BL815" s="262">
        <v>0.24299999999999999</v>
      </c>
      <c r="BM815" s="262">
        <v>0.49815000000000004</v>
      </c>
      <c r="BN815" s="262">
        <v>0.36045000000000005</v>
      </c>
      <c r="BO815" s="262">
        <v>0.45360000000000006</v>
      </c>
      <c r="BP815" s="262">
        <v>0.27540000000000003</v>
      </c>
    </row>
    <row r="816" spans="2:68" x14ac:dyDescent="0.25">
      <c r="C816" s="254" t="s">
        <v>1197</v>
      </c>
      <c r="D816" s="255">
        <f t="shared" si="73"/>
        <v>4.5063530270636691E-2</v>
      </c>
      <c r="E816" s="260">
        <f t="shared" si="71"/>
        <v>864.18331999999987</v>
      </c>
      <c r="F816" s="255">
        <f t="shared" si="74"/>
        <v>7.7086415919915469E-2</v>
      </c>
      <c r="G816" s="260">
        <f t="shared" si="72"/>
        <v>3989630.5818600012</v>
      </c>
      <c r="H816" s="255">
        <f t="shared" si="75"/>
        <v>-0.46187434243976122</v>
      </c>
      <c r="I816" s="260">
        <f t="shared" si="76"/>
        <v>58.458458254762903</v>
      </c>
      <c r="J816" s="262">
        <v>0.73765999999999998</v>
      </c>
      <c r="K816" s="262">
        <v>0.76229999999999998</v>
      </c>
      <c r="L816" s="262">
        <v>0.59367000000000003</v>
      </c>
      <c r="M816" s="262">
        <v>0.23254</v>
      </c>
      <c r="N816" s="262">
        <v>0.33110000000000001</v>
      </c>
      <c r="O816" s="262">
        <v>3.773E-2</v>
      </c>
      <c r="P816" s="262">
        <v>0.36421000000000003</v>
      </c>
      <c r="Q816" s="262">
        <v>0.19866</v>
      </c>
      <c r="R816" s="262">
        <v>0.13013</v>
      </c>
      <c r="S816" s="262">
        <v>0.10702999999999999</v>
      </c>
      <c r="T816" s="262">
        <v>4.4659999999999998E-2</v>
      </c>
      <c r="U816" s="262">
        <v>7.4689999999999993E-2</v>
      </c>
      <c r="V816" s="262">
        <v>0.14476</v>
      </c>
      <c r="W816" s="262">
        <v>0.44890999999999998</v>
      </c>
      <c r="X816" s="262">
        <v>0.23484999999999998</v>
      </c>
      <c r="Y816" s="262">
        <v>0.64602999999999999</v>
      </c>
      <c r="Z816" s="262">
        <v>0.51358999999999999</v>
      </c>
      <c r="AA816" s="262">
        <v>2.3099999999999999E-2</v>
      </c>
      <c r="AB816" s="262">
        <v>4.0809999999999999E-2</v>
      </c>
      <c r="AC816" s="262">
        <v>0.11319</v>
      </c>
      <c r="AD816" s="262">
        <v>0.30337999999999998</v>
      </c>
      <c r="AE816" s="262">
        <v>4.6199999999999998E-2</v>
      </c>
      <c r="AF816" s="262">
        <v>3.3110000000000001E-2</v>
      </c>
      <c r="AG816" s="262">
        <v>2.3099999999999999E-2</v>
      </c>
      <c r="AH816" s="262">
        <v>1.0780000000000001E-2</v>
      </c>
      <c r="AI816" s="262">
        <v>4.7739999999999998E-2</v>
      </c>
      <c r="AJ816" s="262">
        <v>7.7000000000000002E-3</v>
      </c>
      <c r="AK816" s="262">
        <v>1.925E-2</v>
      </c>
      <c r="AL816" s="262">
        <v>1.2319999999999999E-2</v>
      </c>
      <c r="AM816" s="262">
        <v>3.465E-2</v>
      </c>
      <c r="AN816" s="262">
        <v>0.21405999999999997</v>
      </c>
      <c r="AO816" s="262">
        <v>2.7719999999999998E-2</v>
      </c>
      <c r="AP816" s="262">
        <v>9.2399999999999999E-3</v>
      </c>
      <c r="AQ816" s="262">
        <v>4.5429999999999998E-2</v>
      </c>
      <c r="AR816" s="262">
        <v>2.3099999999999999E-2</v>
      </c>
      <c r="AS816" s="262">
        <v>2.2329999999999999E-2</v>
      </c>
      <c r="AT816" s="262">
        <v>1.771E-2</v>
      </c>
      <c r="AU816" s="262">
        <v>9.2399999999999999E-3</v>
      </c>
      <c r="AV816" s="262">
        <v>8.4700000000000001E-3</v>
      </c>
      <c r="AW816" s="262">
        <v>4.62E-3</v>
      </c>
      <c r="AX816" s="262">
        <v>1.848E-2</v>
      </c>
      <c r="AY816" s="262">
        <v>6.9299999999999995E-3</v>
      </c>
      <c r="AZ816" s="262">
        <v>6.1599999999999997E-3</v>
      </c>
      <c r="BA816" s="262">
        <v>7.7000000000000002E-3</v>
      </c>
      <c r="BB816" s="262">
        <v>4.3889999999999998E-2</v>
      </c>
      <c r="BC816" s="262">
        <v>0.10933999999999999</v>
      </c>
      <c r="BD816" s="262">
        <v>6.9299999999999995E-3</v>
      </c>
      <c r="BE816" s="262">
        <v>1.0780000000000001E-2</v>
      </c>
      <c r="BF816" s="262">
        <v>2.8489999999999998E-2</v>
      </c>
      <c r="BG816" s="262">
        <v>1.155E-2</v>
      </c>
      <c r="BH816" s="262">
        <v>5.3900000000000007E-3</v>
      </c>
      <c r="BI816" s="262">
        <v>4.62E-3</v>
      </c>
      <c r="BJ816" s="262">
        <v>1.0780000000000001E-2</v>
      </c>
      <c r="BK816" s="262">
        <v>4.8509999999999998E-2</v>
      </c>
      <c r="BL816" s="262">
        <v>8.4700000000000001E-3</v>
      </c>
      <c r="BM816" s="262">
        <v>5.3900000000000007E-3</v>
      </c>
      <c r="BN816" s="262">
        <v>6.1599999999999997E-3</v>
      </c>
      <c r="BO816" s="262">
        <v>6.1599999999999997E-3</v>
      </c>
      <c r="BP816" s="262">
        <v>6.1599999999999997E-3</v>
      </c>
    </row>
    <row r="817" spans="3:68" x14ac:dyDescent="0.25">
      <c r="C817" s="254" t="s">
        <v>1198</v>
      </c>
      <c r="D817" s="255">
        <f t="shared" si="73"/>
        <v>0.72792871043437468</v>
      </c>
      <c r="E817" s="260">
        <f t="shared" si="71"/>
        <v>13959.488880000003</v>
      </c>
      <c r="F817" s="255">
        <f t="shared" si="74"/>
        <v>0.72659665341868374</v>
      </c>
      <c r="G817" s="260">
        <f t="shared" si="72"/>
        <v>37605227.77668</v>
      </c>
      <c r="H817" s="255">
        <f t="shared" si="75"/>
        <v>0.25928262633116184</v>
      </c>
      <c r="I817" s="260">
        <f t="shared" si="76"/>
        <v>100.18332826189381</v>
      </c>
      <c r="J817" s="262">
        <v>0.78324000000000005</v>
      </c>
      <c r="K817" s="262">
        <v>0.75395999999999996</v>
      </c>
      <c r="L817" s="262">
        <v>0.79788000000000003</v>
      </c>
      <c r="M817" s="262">
        <v>0.83447999999999989</v>
      </c>
      <c r="N817" s="262">
        <v>0.79788000000000003</v>
      </c>
      <c r="O817" s="262">
        <v>0.79056000000000004</v>
      </c>
      <c r="P817" s="262">
        <v>0.71736</v>
      </c>
      <c r="Q817" s="262">
        <v>0.78324000000000005</v>
      </c>
      <c r="R817" s="262">
        <v>0.80520000000000003</v>
      </c>
      <c r="S817" s="262">
        <v>0.79788000000000003</v>
      </c>
      <c r="T817" s="262">
        <v>0.80520000000000003</v>
      </c>
      <c r="U817" s="262">
        <v>0.83447999999999989</v>
      </c>
      <c r="V817" s="262">
        <v>0.72467999999999999</v>
      </c>
      <c r="W817" s="262">
        <v>0.68076000000000003</v>
      </c>
      <c r="X817" s="262">
        <v>0.48311999999999999</v>
      </c>
      <c r="Y817" s="262">
        <v>0.66612000000000005</v>
      </c>
      <c r="Z817" s="262">
        <v>0.61487999999999998</v>
      </c>
      <c r="AA817" s="262">
        <v>0.68076000000000003</v>
      </c>
      <c r="AB817" s="262">
        <v>0.51239999999999997</v>
      </c>
      <c r="AC817" s="262">
        <v>0.62219999999999998</v>
      </c>
      <c r="AD817" s="262">
        <v>0.80520000000000003</v>
      </c>
      <c r="AE817" s="262">
        <v>0.83447999999999989</v>
      </c>
      <c r="AF817" s="262">
        <v>0.81252000000000002</v>
      </c>
      <c r="AG817" s="262">
        <v>0.80520000000000003</v>
      </c>
      <c r="AH817" s="262">
        <v>0.70272000000000001</v>
      </c>
      <c r="AI817" s="262">
        <v>0.71736</v>
      </c>
      <c r="AJ817" s="262">
        <v>0.81252000000000002</v>
      </c>
      <c r="AK817" s="262">
        <v>0.73199999999999998</v>
      </c>
      <c r="AL817" s="262">
        <v>0.80520000000000003</v>
      </c>
      <c r="AM817" s="262">
        <v>0.81252000000000002</v>
      </c>
      <c r="AN817" s="262">
        <v>0.68807999999999991</v>
      </c>
      <c r="AO817" s="262">
        <v>0.62219999999999998</v>
      </c>
      <c r="AP817" s="262">
        <v>0.69539999999999991</v>
      </c>
      <c r="AQ817" s="262">
        <v>0.38796000000000003</v>
      </c>
      <c r="AR817" s="262">
        <v>0.36599999999999999</v>
      </c>
      <c r="AS817" s="262">
        <v>0.46116000000000001</v>
      </c>
      <c r="AT817" s="262">
        <v>0.68807999999999991</v>
      </c>
      <c r="AU817" s="262">
        <v>0.76127999999999996</v>
      </c>
      <c r="AV817" s="262">
        <v>0.74663999999999997</v>
      </c>
      <c r="AW817" s="262">
        <v>0.68807999999999991</v>
      </c>
      <c r="AX817" s="262">
        <v>0.76127999999999996</v>
      </c>
      <c r="AY817" s="262">
        <v>0.75395999999999996</v>
      </c>
      <c r="AZ817" s="262">
        <v>0.77592000000000005</v>
      </c>
      <c r="BA817" s="262">
        <v>0.76860000000000006</v>
      </c>
      <c r="BB817" s="262">
        <v>0.73199999999999998</v>
      </c>
      <c r="BC817" s="262">
        <v>0.66612000000000005</v>
      </c>
      <c r="BD817" s="262">
        <v>0.76127999999999996</v>
      </c>
      <c r="BE817" s="262">
        <v>0.72467999999999999</v>
      </c>
      <c r="BF817" s="262">
        <v>0.62219999999999998</v>
      </c>
      <c r="BG817" s="262">
        <v>0.63683999999999996</v>
      </c>
      <c r="BH817" s="262">
        <v>0.65880000000000005</v>
      </c>
      <c r="BI817" s="262">
        <v>0.73199999999999998</v>
      </c>
      <c r="BJ817" s="262">
        <v>0.65147999999999995</v>
      </c>
      <c r="BK817" s="262">
        <v>0.62219999999999998</v>
      </c>
      <c r="BL817" s="262">
        <v>0.62951999999999997</v>
      </c>
      <c r="BM817" s="262">
        <v>0.71004</v>
      </c>
      <c r="BN817" s="262">
        <v>0.64415999999999995</v>
      </c>
      <c r="BO817" s="262">
        <v>0.69539999999999991</v>
      </c>
      <c r="BP817" s="262">
        <v>0.62951999999999997</v>
      </c>
    </row>
    <row r="818" spans="3:68" x14ac:dyDescent="0.25">
      <c r="C818" s="254" t="s">
        <v>1199</v>
      </c>
      <c r="D818" s="255">
        <f t="shared" si="73"/>
        <v>5.3115136882724089E-2</v>
      </c>
      <c r="E818" s="260">
        <f t="shared" ref="E818:E862" si="77">SUMPRODUCT($J$2:$BP$2,J818:BP818)</f>
        <v>1018.5889799999999</v>
      </c>
      <c r="F818" s="255">
        <f t="shared" si="74"/>
        <v>5.8825918833047039E-2</v>
      </c>
      <c r="G818" s="260">
        <f t="shared" ref="G818:G862" si="78">SUMPRODUCT($J$3:$BP$3,J818:BP818)</f>
        <v>3044553.0769799994</v>
      </c>
      <c r="H818" s="255">
        <f t="shared" si="75"/>
        <v>2.2048791974373528E-2</v>
      </c>
      <c r="I818" s="260">
        <f t="shared" si="76"/>
        <v>90.292065022340523</v>
      </c>
      <c r="J818" s="262">
        <v>5.978E-2</v>
      </c>
      <c r="K818" s="262">
        <v>2.196E-2</v>
      </c>
      <c r="L818" s="262">
        <v>7.5639999999999999E-2</v>
      </c>
      <c r="M818" s="262">
        <v>0.12809999999999999</v>
      </c>
      <c r="N818" s="262">
        <v>0.11956</v>
      </c>
      <c r="O818" s="262">
        <v>6.4659999999999995E-2</v>
      </c>
      <c r="P818" s="262">
        <v>3.4769999999999995E-2</v>
      </c>
      <c r="Q818" s="262">
        <v>5.1239999999999994E-2</v>
      </c>
      <c r="R818" s="262">
        <v>7.3810000000000001E-2</v>
      </c>
      <c r="S818" s="262">
        <v>0.10125999999999999</v>
      </c>
      <c r="T818" s="262">
        <v>8.0520000000000008E-2</v>
      </c>
      <c r="U818" s="262">
        <v>0.16592000000000001</v>
      </c>
      <c r="V818" s="262">
        <v>5.1239999999999994E-2</v>
      </c>
      <c r="W818" s="262">
        <v>1.2809999999999998E-2</v>
      </c>
      <c r="X818" s="262">
        <v>5.4900000000000001E-3</v>
      </c>
      <c r="Y818" s="262">
        <v>9.7599999999999996E-3</v>
      </c>
      <c r="Z818" s="262">
        <v>9.7599999999999996E-3</v>
      </c>
      <c r="AA818" s="262">
        <v>3.4769999999999995E-2</v>
      </c>
      <c r="AB818" s="262">
        <v>1.4030000000000001E-2</v>
      </c>
      <c r="AC818" s="262">
        <v>1.2200000000000001E-2</v>
      </c>
      <c r="AD818" s="262">
        <v>0.18604999999999999</v>
      </c>
      <c r="AE818" s="262">
        <v>0.10003999999999999</v>
      </c>
      <c r="AF818" s="262">
        <v>0.11102000000000001</v>
      </c>
      <c r="AG818" s="262">
        <v>9.8210000000000006E-2</v>
      </c>
      <c r="AH818" s="262">
        <v>2.3179999999999999E-2</v>
      </c>
      <c r="AI818" s="262">
        <v>6.1609999999999998E-2</v>
      </c>
      <c r="AJ818" s="262">
        <v>6.7100000000000007E-2</v>
      </c>
      <c r="AK818" s="262">
        <v>3.2940000000000004E-2</v>
      </c>
      <c r="AL818" s="262">
        <v>5.917E-2</v>
      </c>
      <c r="AM818" s="262">
        <v>0.13480999999999999</v>
      </c>
      <c r="AN818" s="262">
        <v>9.5770000000000008E-2</v>
      </c>
      <c r="AO818" s="262">
        <v>2.0740000000000001E-2</v>
      </c>
      <c r="AP818" s="262">
        <v>3.1719999999999998E-2</v>
      </c>
      <c r="AQ818" s="262">
        <v>4.8799999999999998E-3</v>
      </c>
      <c r="AR818" s="262">
        <v>4.8799999999999998E-3</v>
      </c>
      <c r="AS818" s="262">
        <v>4.8799999999999998E-3</v>
      </c>
      <c r="AT818" s="262">
        <v>3.9039999999999998E-2</v>
      </c>
      <c r="AU818" s="262">
        <v>5.0019999999999995E-2</v>
      </c>
      <c r="AV818" s="262">
        <v>3.9039999999999998E-2</v>
      </c>
      <c r="AW818" s="262">
        <v>1.098E-2</v>
      </c>
      <c r="AX818" s="262">
        <v>8.7229999999999988E-2</v>
      </c>
      <c r="AY818" s="262">
        <v>4.6969999999999998E-2</v>
      </c>
      <c r="AZ818" s="262">
        <v>4.2089999999999995E-2</v>
      </c>
      <c r="BA818" s="262">
        <v>4.3920000000000001E-2</v>
      </c>
      <c r="BB818" s="262">
        <v>0.13664000000000001</v>
      </c>
      <c r="BC818" s="262">
        <v>9.5159999999999995E-2</v>
      </c>
      <c r="BD818" s="262">
        <v>6.7100000000000007E-2</v>
      </c>
      <c r="BE818" s="262">
        <v>5.0019999999999995E-2</v>
      </c>
      <c r="BF818" s="262">
        <v>1.5859999999999999E-2</v>
      </c>
      <c r="BG818" s="262">
        <v>1.7080000000000001E-2</v>
      </c>
      <c r="BH818" s="262">
        <v>1.7080000000000001E-2</v>
      </c>
      <c r="BI818" s="262">
        <v>2.7449999999999999E-2</v>
      </c>
      <c r="BJ818" s="262">
        <v>1.5859999999999999E-2</v>
      </c>
      <c r="BK818" s="262">
        <v>9.1500000000000001E-3</v>
      </c>
      <c r="BL818" s="262">
        <v>6.7099999999999998E-3</v>
      </c>
      <c r="BM818" s="262">
        <v>3.1719999999999998E-2</v>
      </c>
      <c r="BN818" s="262">
        <v>2.3789999999999999E-2</v>
      </c>
      <c r="BO818" s="262">
        <v>2.989E-2</v>
      </c>
      <c r="BP818" s="262">
        <v>1.9519999999999999E-2</v>
      </c>
    </row>
    <row r="819" spans="3:68" x14ac:dyDescent="0.25">
      <c r="C819" s="254" t="s">
        <v>1200</v>
      </c>
      <c r="D819" s="255">
        <f t="shared" si="73"/>
        <v>0.56218573186629828</v>
      </c>
      <c r="E819" s="260">
        <f t="shared" si="77"/>
        <v>10781.035780000002</v>
      </c>
      <c r="F819" s="255">
        <f t="shared" si="74"/>
        <v>0.55494197511713794</v>
      </c>
      <c r="G819" s="260">
        <f t="shared" si="78"/>
        <v>28721188.404780008</v>
      </c>
      <c r="H819" s="255">
        <f t="shared" si="75"/>
        <v>0.39898608654262335</v>
      </c>
      <c r="I819" s="260">
        <f t="shared" si="76"/>
        <v>101.30531786636456</v>
      </c>
      <c r="J819" s="262">
        <v>0.52358000000000005</v>
      </c>
      <c r="K819" s="262">
        <v>0.48459000000000002</v>
      </c>
      <c r="L819" s="262">
        <v>0.64612000000000003</v>
      </c>
      <c r="M819" s="262">
        <v>0.71296000000000004</v>
      </c>
      <c r="N819" s="262">
        <v>0.63497999999999999</v>
      </c>
      <c r="O819" s="262">
        <v>0.74638000000000015</v>
      </c>
      <c r="P819" s="262">
        <v>0.62384000000000006</v>
      </c>
      <c r="Q819" s="262">
        <v>0.67954000000000003</v>
      </c>
      <c r="R819" s="262">
        <v>0.76866000000000001</v>
      </c>
      <c r="S819" s="262">
        <v>0.59042000000000006</v>
      </c>
      <c r="T819" s="262">
        <v>0.62941000000000003</v>
      </c>
      <c r="U819" s="262">
        <v>0.57371000000000005</v>
      </c>
      <c r="V819" s="262">
        <v>0.50687000000000004</v>
      </c>
      <c r="W819" s="262">
        <v>0.50687000000000004</v>
      </c>
      <c r="X819" s="262">
        <v>0.34534000000000004</v>
      </c>
      <c r="Y819" s="262">
        <v>0.41775000000000007</v>
      </c>
      <c r="Z819" s="262">
        <v>0.41218000000000005</v>
      </c>
      <c r="AA819" s="262">
        <v>0.60713000000000006</v>
      </c>
      <c r="AB819" s="262">
        <v>0.45674000000000003</v>
      </c>
      <c r="AC819" s="262">
        <v>0.35648000000000002</v>
      </c>
      <c r="AD819" s="262">
        <v>0.37319000000000008</v>
      </c>
      <c r="AE819" s="262">
        <v>0.6182700000000001</v>
      </c>
      <c r="AF819" s="262">
        <v>0.57371000000000005</v>
      </c>
      <c r="AG819" s="262">
        <v>0.64612000000000003</v>
      </c>
      <c r="AH819" s="262">
        <v>0.42332000000000003</v>
      </c>
      <c r="AI819" s="262">
        <v>0.57371000000000005</v>
      </c>
      <c r="AJ819" s="262">
        <v>0.61270000000000013</v>
      </c>
      <c r="AK819" s="262">
        <v>0.49573000000000006</v>
      </c>
      <c r="AL819" s="262">
        <v>0.64612000000000003</v>
      </c>
      <c r="AM819" s="262">
        <v>0.54029000000000005</v>
      </c>
      <c r="AN819" s="262">
        <v>0.28964000000000001</v>
      </c>
      <c r="AO819" s="262">
        <v>0.51244000000000012</v>
      </c>
      <c r="AP819" s="262">
        <v>0.55143000000000009</v>
      </c>
      <c r="AQ819" s="262">
        <v>0.24508000000000002</v>
      </c>
      <c r="AR819" s="262">
        <v>0.31192000000000003</v>
      </c>
      <c r="AS819" s="262">
        <v>0.33977000000000002</v>
      </c>
      <c r="AT819" s="262">
        <v>0.54029000000000005</v>
      </c>
      <c r="AU819" s="262">
        <v>0.57371000000000005</v>
      </c>
      <c r="AV819" s="262">
        <v>0.57928000000000002</v>
      </c>
      <c r="AW819" s="262">
        <v>0.42332000000000003</v>
      </c>
      <c r="AX819" s="262">
        <v>0.59599000000000013</v>
      </c>
      <c r="AY819" s="262">
        <v>0.59599000000000013</v>
      </c>
      <c r="AZ819" s="262">
        <v>0.59599000000000013</v>
      </c>
      <c r="BA819" s="262">
        <v>0.62941000000000003</v>
      </c>
      <c r="BB819" s="262">
        <v>0.50687000000000004</v>
      </c>
      <c r="BC819" s="262">
        <v>0.34534000000000004</v>
      </c>
      <c r="BD819" s="262">
        <v>0.59042000000000006</v>
      </c>
      <c r="BE819" s="262">
        <v>0.55143000000000009</v>
      </c>
      <c r="BF819" s="262">
        <v>0.46788000000000002</v>
      </c>
      <c r="BG819" s="262">
        <v>0.47345000000000004</v>
      </c>
      <c r="BH819" s="262">
        <v>0.50687000000000004</v>
      </c>
      <c r="BI819" s="262">
        <v>0.6182700000000001</v>
      </c>
      <c r="BJ819" s="262">
        <v>0.35648000000000002</v>
      </c>
      <c r="BK819" s="262">
        <v>0.35648000000000002</v>
      </c>
      <c r="BL819" s="262">
        <v>0.35091000000000006</v>
      </c>
      <c r="BM819" s="262">
        <v>0.56814000000000009</v>
      </c>
      <c r="BN819" s="262">
        <v>0.54029000000000005</v>
      </c>
      <c r="BO819" s="262">
        <v>0.57371000000000005</v>
      </c>
      <c r="BP819" s="262">
        <v>0.52915000000000001</v>
      </c>
    </row>
    <row r="820" spans="3:68" x14ac:dyDescent="0.25">
      <c r="C820" s="254" t="s">
        <v>1201</v>
      </c>
      <c r="D820" s="255">
        <f t="shared" si="73"/>
        <v>0.10948434374511135</v>
      </c>
      <c r="E820" s="260">
        <f t="shared" si="77"/>
        <v>2099.5812600000004</v>
      </c>
      <c r="F820" s="255">
        <f t="shared" si="74"/>
        <v>0.11664316022494314</v>
      </c>
      <c r="G820" s="260">
        <f t="shared" si="78"/>
        <v>6036901.7503899997</v>
      </c>
      <c r="H820" s="255">
        <f t="shared" si="75"/>
        <v>6.1177627974028884E-2</v>
      </c>
      <c r="I820" s="260">
        <f t="shared" si="76"/>
        <v>93.862635009179954</v>
      </c>
      <c r="J820" s="262">
        <v>0.20705999999999999</v>
      </c>
      <c r="K820" s="262">
        <v>0.17373999999999998</v>
      </c>
      <c r="L820" s="262">
        <v>0.21539</v>
      </c>
      <c r="M820" s="262">
        <v>0.24394999999999997</v>
      </c>
      <c r="N820" s="262">
        <v>0.17968999999999999</v>
      </c>
      <c r="O820" s="262">
        <v>0.20348999999999998</v>
      </c>
      <c r="P820" s="262">
        <v>0.13922999999999999</v>
      </c>
      <c r="Q820" s="262">
        <v>0.18087999999999999</v>
      </c>
      <c r="R820" s="262">
        <v>0.22609999999999997</v>
      </c>
      <c r="S820" s="262">
        <v>0.16421999999999998</v>
      </c>
      <c r="T820" s="262">
        <v>0.18206999999999998</v>
      </c>
      <c r="U820" s="262">
        <v>0.21301</v>
      </c>
      <c r="V820" s="262">
        <v>0.11899999999999999</v>
      </c>
      <c r="W820" s="262">
        <v>0.10829</v>
      </c>
      <c r="X820" s="262">
        <v>4.641E-2</v>
      </c>
      <c r="Y820" s="262">
        <v>9.5200000000000007E-2</v>
      </c>
      <c r="Z820" s="262">
        <v>6.5450000000000008E-2</v>
      </c>
      <c r="AA820" s="262">
        <v>0.12852</v>
      </c>
      <c r="AB820" s="262">
        <v>5.5929999999999994E-2</v>
      </c>
      <c r="AC820" s="262">
        <v>6.5450000000000008E-2</v>
      </c>
      <c r="AD820" s="262">
        <v>8.2109999999999989E-2</v>
      </c>
      <c r="AE820" s="262">
        <v>0.18445</v>
      </c>
      <c r="AF820" s="262">
        <v>0.14398999999999998</v>
      </c>
      <c r="AG820" s="262">
        <v>0.20943999999999999</v>
      </c>
      <c r="AH820" s="262">
        <v>9.282E-2</v>
      </c>
      <c r="AI820" s="262">
        <v>0.12376</v>
      </c>
      <c r="AJ820" s="262">
        <v>0.15708</v>
      </c>
      <c r="AK820" s="262">
        <v>0.12138</v>
      </c>
      <c r="AL820" s="262">
        <v>0.16303000000000001</v>
      </c>
      <c r="AM820" s="262">
        <v>0.17968999999999999</v>
      </c>
      <c r="AN820" s="262">
        <v>0.10234</v>
      </c>
      <c r="AO820" s="262">
        <v>8.0920000000000006E-2</v>
      </c>
      <c r="AP820" s="262">
        <v>0.10471999999999999</v>
      </c>
      <c r="AQ820" s="262">
        <v>8.0920000000000006E-2</v>
      </c>
      <c r="AR820" s="262">
        <v>4.7600000000000003E-2</v>
      </c>
      <c r="AS820" s="262">
        <v>2.2609999999999998E-2</v>
      </c>
      <c r="AT820" s="262">
        <v>9.4009999999999996E-2</v>
      </c>
      <c r="AU820" s="262">
        <v>0.11661999999999999</v>
      </c>
      <c r="AV820" s="262">
        <v>0.10590999999999999</v>
      </c>
      <c r="AW820" s="262">
        <v>4.7600000000000003E-2</v>
      </c>
      <c r="AX820" s="262">
        <v>8.8059999999999999E-2</v>
      </c>
      <c r="AY820" s="262">
        <v>8.8059999999999999E-2</v>
      </c>
      <c r="AZ820" s="262">
        <v>8.8059999999999999E-2</v>
      </c>
      <c r="BA820" s="262">
        <v>8.9249999999999996E-2</v>
      </c>
      <c r="BB820" s="262">
        <v>5.8309999999999994E-2</v>
      </c>
      <c r="BC820" s="262">
        <v>2.6179999999999998E-2</v>
      </c>
      <c r="BD820" s="262">
        <v>6.9019999999999998E-2</v>
      </c>
      <c r="BE820" s="262">
        <v>4.9979999999999997E-2</v>
      </c>
      <c r="BF820" s="262">
        <v>4.9979999999999997E-2</v>
      </c>
      <c r="BG820" s="262">
        <v>5.355E-2</v>
      </c>
      <c r="BH820" s="262">
        <v>5.7119999999999997E-2</v>
      </c>
      <c r="BI820" s="262">
        <v>4.5219999999999996E-2</v>
      </c>
      <c r="BJ820" s="262">
        <v>4.8789999999999993E-2</v>
      </c>
      <c r="BK820" s="262">
        <v>3.3320000000000002E-2</v>
      </c>
      <c r="BL820" s="262">
        <v>2.7369999999999998E-2</v>
      </c>
      <c r="BM820" s="262">
        <v>3.8079999999999996E-2</v>
      </c>
      <c r="BN820" s="262">
        <v>3.2129999999999999E-2</v>
      </c>
      <c r="BO820" s="262">
        <v>3.5699999999999996E-2</v>
      </c>
      <c r="BP820" s="262">
        <v>2.0230000000000001E-2</v>
      </c>
    </row>
    <row r="821" spans="3:68" x14ac:dyDescent="0.25">
      <c r="C821" s="254" t="s">
        <v>1202</v>
      </c>
      <c r="D821" s="255">
        <f t="shared" si="73"/>
        <v>2.0967076185013291E-2</v>
      </c>
      <c r="E821" s="260">
        <f t="shared" si="77"/>
        <v>402.08561999999989</v>
      </c>
      <c r="F821" s="255">
        <f t="shared" si="74"/>
        <v>1.7679613431667868E-2</v>
      </c>
      <c r="G821" s="260">
        <f t="shared" si="78"/>
        <v>915013.69704</v>
      </c>
      <c r="H821" s="255">
        <f t="shared" si="75"/>
        <v>0.14811381521707434</v>
      </c>
      <c r="I821" s="260">
        <f t="shared" si="76"/>
        <v>118.59465290941765</v>
      </c>
      <c r="J821" s="262">
        <v>1.4399999999999999E-3</v>
      </c>
      <c r="K821" s="262">
        <v>1.4399999999999999E-3</v>
      </c>
      <c r="L821" s="262">
        <v>1.4399999999999999E-3</v>
      </c>
      <c r="M821" s="262">
        <v>1.2600000000000001E-3</v>
      </c>
      <c r="N821" s="262">
        <v>1.4399999999999999E-3</v>
      </c>
      <c r="O821" s="262">
        <v>1.4399999999999999E-3</v>
      </c>
      <c r="P821" s="262">
        <v>1.4399999999999999E-3</v>
      </c>
      <c r="Q821" s="262">
        <v>1.4399999999999999E-3</v>
      </c>
      <c r="R821" s="262">
        <v>1.4399999999999999E-3</v>
      </c>
      <c r="S821" s="262">
        <v>2.6999999999999997E-3</v>
      </c>
      <c r="T821" s="262">
        <v>3.4199999999999999E-3</v>
      </c>
      <c r="U821" s="262">
        <v>7.1999999999999998E-3</v>
      </c>
      <c r="V821" s="262">
        <v>3.4199999999999999E-3</v>
      </c>
      <c r="W821" s="262">
        <v>7.1999999999999994E-4</v>
      </c>
      <c r="X821" s="262">
        <v>7.1999999999999994E-4</v>
      </c>
      <c r="Y821" s="262">
        <v>7.1999999999999994E-4</v>
      </c>
      <c r="Z821" s="262">
        <v>7.1999999999999994E-4</v>
      </c>
      <c r="AA821" s="262">
        <v>7.1999999999999994E-4</v>
      </c>
      <c r="AB821" s="262">
        <v>7.1999999999999994E-4</v>
      </c>
      <c r="AC821" s="262">
        <v>7.1999999999999994E-4</v>
      </c>
      <c r="AD821" s="262">
        <v>1.8E-3</v>
      </c>
      <c r="AE821" s="262">
        <v>4.4999999999999997E-3</v>
      </c>
      <c r="AF821" s="262">
        <v>4.4999999999999997E-3</v>
      </c>
      <c r="AG821" s="262">
        <v>7.1999999999999998E-3</v>
      </c>
      <c r="AH821" s="262">
        <v>4.3199999999999992E-3</v>
      </c>
      <c r="AI821" s="262">
        <v>6.2999999999999992E-3</v>
      </c>
      <c r="AJ821" s="262">
        <v>1.4939999999999998E-2</v>
      </c>
      <c r="AK821" s="262">
        <v>5.94E-3</v>
      </c>
      <c r="AL821" s="262">
        <v>1.0439999999999998E-2</v>
      </c>
      <c r="AM821" s="262">
        <v>1.4939999999999998E-2</v>
      </c>
      <c r="AN821" s="262">
        <v>1.6919999999999998E-2</v>
      </c>
      <c r="AO821" s="262">
        <v>4.4999999999999997E-3</v>
      </c>
      <c r="AP821" s="262">
        <v>8.0999999999999996E-3</v>
      </c>
      <c r="AQ821" s="262">
        <v>2.5200000000000001E-3</v>
      </c>
      <c r="AR821" s="262">
        <v>3.4199999999999999E-3</v>
      </c>
      <c r="AS821" s="262">
        <v>3.4199999999999999E-3</v>
      </c>
      <c r="AT821" s="262">
        <v>1.3139999999999999E-2</v>
      </c>
      <c r="AU821" s="262">
        <v>2.1239999999999998E-2</v>
      </c>
      <c r="AV821" s="262">
        <v>2.6279999999999998E-2</v>
      </c>
      <c r="AW821" s="262">
        <v>1.1339999999999999E-2</v>
      </c>
      <c r="AX821" s="262">
        <v>2.8979999999999999E-2</v>
      </c>
      <c r="AY821" s="262">
        <v>3.6719999999999996E-2</v>
      </c>
      <c r="AZ821" s="262">
        <v>3.8879999999999998E-2</v>
      </c>
      <c r="BA821" s="262">
        <v>6.1019999999999998E-2</v>
      </c>
      <c r="BB821" s="262">
        <v>8.6399999999999991E-2</v>
      </c>
      <c r="BC821" s="262">
        <v>6.6959999999999992E-2</v>
      </c>
      <c r="BD821" s="262">
        <v>6.1379999999999997E-2</v>
      </c>
      <c r="BE821" s="262">
        <v>6.3719999999999999E-2</v>
      </c>
      <c r="BF821" s="262">
        <v>1.17E-2</v>
      </c>
      <c r="BG821" s="262">
        <v>1.3139999999999999E-2</v>
      </c>
      <c r="BH821" s="262">
        <v>2.7359999999999999E-2</v>
      </c>
      <c r="BI821" s="262">
        <v>7.5959999999999986E-2</v>
      </c>
      <c r="BJ821" s="262">
        <v>8.8199999999999997E-3</v>
      </c>
      <c r="BK821" s="262">
        <v>6.1199999999999996E-3</v>
      </c>
      <c r="BL821" s="262">
        <v>1.17E-2</v>
      </c>
      <c r="BM821" s="262">
        <v>6.5699999999999995E-2</v>
      </c>
      <c r="BN821" s="262">
        <v>4.8599999999999997E-2</v>
      </c>
      <c r="BO821" s="262">
        <v>7.5420000000000001E-2</v>
      </c>
      <c r="BP821" s="262">
        <v>5.3460000000000001E-2</v>
      </c>
    </row>
    <row r="822" spans="3:68" x14ac:dyDescent="0.25">
      <c r="C822" s="254" t="s">
        <v>1203</v>
      </c>
      <c r="D822" s="255">
        <f t="shared" si="73"/>
        <v>0.48875850863012998</v>
      </c>
      <c r="E822" s="260">
        <f t="shared" si="77"/>
        <v>9372.9219200000025</v>
      </c>
      <c r="F822" s="255">
        <f t="shared" si="74"/>
        <v>0.48848772395638707</v>
      </c>
      <c r="G822" s="260">
        <f t="shared" si="78"/>
        <v>25281828.699680001</v>
      </c>
      <c r="H822" s="255">
        <f t="shared" si="75"/>
        <v>0.27521895650799355</v>
      </c>
      <c r="I822" s="260">
        <f t="shared" si="76"/>
        <v>100.05543326074803</v>
      </c>
      <c r="J822" s="262">
        <v>0.51583999999999997</v>
      </c>
      <c r="K822" s="262">
        <v>0.41663999999999995</v>
      </c>
      <c r="L822" s="262">
        <v>0.58527999999999991</v>
      </c>
      <c r="M822" s="262">
        <v>0.66960000000000008</v>
      </c>
      <c r="N822" s="262">
        <v>0.62495999999999996</v>
      </c>
      <c r="O822" s="262">
        <v>0.56047999999999998</v>
      </c>
      <c r="P822" s="262">
        <v>0.44640000000000002</v>
      </c>
      <c r="Q822" s="262">
        <v>0.56047999999999998</v>
      </c>
      <c r="R822" s="262">
        <v>0.57535999999999998</v>
      </c>
      <c r="S822" s="262">
        <v>0.60511999999999999</v>
      </c>
      <c r="T822" s="262">
        <v>0.61504000000000003</v>
      </c>
      <c r="U822" s="262">
        <v>0.70431999999999995</v>
      </c>
      <c r="V822" s="262">
        <v>0.45632</v>
      </c>
      <c r="W822" s="262">
        <v>0.41167999999999999</v>
      </c>
      <c r="X822" s="262">
        <v>0.12895999999999999</v>
      </c>
      <c r="Y822" s="262">
        <v>0.27776000000000001</v>
      </c>
      <c r="Z822" s="262">
        <v>0.26784000000000002</v>
      </c>
      <c r="AA822" s="262">
        <v>0.40671999999999997</v>
      </c>
      <c r="AB822" s="262">
        <v>0.22320000000000001</v>
      </c>
      <c r="AC822" s="262">
        <v>0.29263999999999996</v>
      </c>
      <c r="AD822" s="262">
        <v>0.61504000000000003</v>
      </c>
      <c r="AE822" s="262">
        <v>0.61504000000000003</v>
      </c>
      <c r="AF822" s="262">
        <v>0.61504000000000003</v>
      </c>
      <c r="AG822" s="262">
        <v>0.61504000000000003</v>
      </c>
      <c r="AH822" s="262">
        <v>0.40176000000000001</v>
      </c>
      <c r="AI822" s="262">
        <v>0.51088</v>
      </c>
      <c r="AJ822" s="262">
        <v>0.61007999999999996</v>
      </c>
      <c r="AK822" s="262">
        <v>0.48608000000000001</v>
      </c>
      <c r="AL822" s="262">
        <v>0.57535999999999998</v>
      </c>
      <c r="AM822" s="262">
        <v>0.66960000000000008</v>
      </c>
      <c r="AN822" s="262">
        <v>0.496</v>
      </c>
      <c r="AO822" s="262">
        <v>0.38191999999999998</v>
      </c>
      <c r="AP822" s="262">
        <v>0.42159999999999997</v>
      </c>
      <c r="AQ822" s="262">
        <v>0.17359999999999998</v>
      </c>
      <c r="AR822" s="262">
        <v>0.19840000000000002</v>
      </c>
      <c r="AS822" s="262">
        <v>0.15872</v>
      </c>
      <c r="AT822" s="262">
        <v>0.41663999999999995</v>
      </c>
      <c r="AU822" s="262">
        <v>0.53072000000000008</v>
      </c>
      <c r="AV822" s="262">
        <v>0.51088</v>
      </c>
      <c r="AW822" s="262">
        <v>0.34223999999999999</v>
      </c>
      <c r="AX822" s="262">
        <v>0.55056000000000005</v>
      </c>
      <c r="AY822" s="262">
        <v>0.52576000000000001</v>
      </c>
      <c r="AZ822" s="262">
        <v>0.54064000000000001</v>
      </c>
      <c r="BA822" s="262">
        <v>0.55552000000000001</v>
      </c>
      <c r="BB822" s="262">
        <v>0.59023999999999999</v>
      </c>
      <c r="BC822" s="262">
        <v>0.50095999999999996</v>
      </c>
      <c r="BD822" s="262">
        <v>0.56047999999999998</v>
      </c>
      <c r="BE822" s="262">
        <v>0.47119999999999995</v>
      </c>
      <c r="BF822" s="262">
        <v>0.248</v>
      </c>
      <c r="BG822" s="262">
        <v>0.30256</v>
      </c>
      <c r="BH822" s="262">
        <v>0.34719999999999995</v>
      </c>
      <c r="BI822" s="262">
        <v>0.49103999999999998</v>
      </c>
      <c r="BJ822" s="262">
        <v>0.36703999999999998</v>
      </c>
      <c r="BK822" s="262">
        <v>0.25791999999999998</v>
      </c>
      <c r="BL822" s="262">
        <v>0.25791999999999998</v>
      </c>
      <c r="BM822" s="262">
        <v>0.47615999999999997</v>
      </c>
      <c r="BN822" s="262">
        <v>0.35711999999999999</v>
      </c>
      <c r="BO822" s="262">
        <v>0.46128000000000002</v>
      </c>
      <c r="BP822" s="262">
        <v>0.31744</v>
      </c>
    </row>
    <row r="823" spans="3:68" x14ac:dyDescent="0.25">
      <c r="C823" s="254" t="s">
        <v>1204</v>
      </c>
      <c r="D823" s="255">
        <f t="shared" si="73"/>
        <v>4.4011259842519676E-2</v>
      </c>
      <c r="E823" s="260">
        <f t="shared" si="77"/>
        <v>844.00392999999985</v>
      </c>
      <c r="F823" s="255">
        <f t="shared" si="74"/>
        <v>4.8068384414736265E-2</v>
      </c>
      <c r="G823" s="260">
        <f t="shared" si="78"/>
        <v>2487793.6558999997</v>
      </c>
      <c r="H823" s="255">
        <f t="shared" si="75"/>
        <v>8.0473048361293556E-2</v>
      </c>
      <c r="I823" s="260">
        <f t="shared" si="76"/>
        <v>91.559681854061225</v>
      </c>
      <c r="J823" s="262">
        <v>9.0160000000000004E-2</v>
      </c>
      <c r="K823" s="262">
        <v>4.3610000000000003E-2</v>
      </c>
      <c r="L823" s="262">
        <v>0.15337000000000001</v>
      </c>
      <c r="M823" s="262">
        <v>0.12152</v>
      </c>
      <c r="N823" s="262">
        <v>9.8489999999999994E-2</v>
      </c>
      <c r="O823" s="262">
        <v>0.12592999999999999</v>
      </c>
      <c r="P823" s="262">
        <v>5.8310000000000001E-2</v>
      </c>
      <c r="Q823" s="262">
        <v>9.7509999999999999E-2</v>
      </c>
      <c r="R823" s="262">
        <v>0.16023000000000001</v>
      </c>
      <c r="S823" s="262">
        <v>7.6440000000000008E-2</v>
      </c>
      <c r="T823" s="262">
        <v>7.8400000000000011E-2</v>
      </c>
      <c r="U823" s="262">
        <v>7.2029999999999997E-2</v>
      </c>
      <c r="V823" s="262">
        <v>3.8220000000000004E-2</v>
      </c>
      <c r="W823" s="262">
        <v>3.0380000000000001E-2</v>
      </c>
      <c r="X823" s="262">
        <v>7.3499999999999998E-3</v>
      </c>
      <c r="Y823" s="262">
        <v>6.8600000000000006E-3</v>
      </c>
      <c r="Z823" s="262">
        <v>4.4099999999999999E-3</v>
      </c>
      <c r="AA823" s="262">
        <v>7.4480000000000005E-2</v>
      </c>
      <c r="AB823" s="262">
        <v>1.9600000000000003E-2</v>
      </c>
      <c r="AC823" s="262">
        <v>5.3899999999999998E-3</v>
      </c>
      <c r="AD823" s="262">
        <v>3.2340000000000001E-2</v>
      </c>
      <c r="AE823" s="262">
        <v>9.3590000000000007E-2</v>
      </c>
      <c r="AF823" s="262">
        <v>5.8310000000000001E-2</v>
      </c>
      <c r="AG823" s="262">
        <v>8.9180000000000009E-2</v>
      </c>
      <c r="AH823" s="262">
        <v>1.176E-2</v>
      </c>
      <c r="AI823" s="262">
        <v>5.8799999999999998E-2</v>
      </c>
      <c r="AJ823" s="262">
        <v>5.0960000000000005E-2</v>
      </c>
      <c r="AK823" s="262">
        <v>3.6750000000000005E-2</v>
      </c>
      <c r="AL823" s="262">
        <v>8.3790000000000003E-2</v>
      </c>
      <c r="AM823" s="262">
        <v>4.5080000000000002E-2</v>
      </c>
      <c r="AN823" s="262">
        <v>1.7149999999999999E-2</v>
      </c>
      <c r="AO823" s="262">
        <v>2.6460000000000004E-2</v>
      </c>
      <c r="AP823" s="262">
        <v>4.165E-2</v>
      </c>
      <c r="AQ823" s="262">
        <v>6.3700000000000007E-3</v>
      </c>
      <c r="AR823" s="262">
        <v>6.3700000000000007E-3</v>
      </c>
      <c r="AS823" s="262">
        <v>6.3700000000000007E-3</v>
      </c>
      <c r="AT823" s="262">
        <v>3.6750000000000005E-2</v>
      </c>
      <c r="AU823" s="262">
        <v>4.3610000000000003E-2</v>
      </c>
      <c r="AV823" s="262">
        <v>3.773E-2</v>
      </c>
      <c r="AW823" s="262">
        <v>3.9199999999999999E-3</v>
      </c>
      <c r="AX823" s="262">
        <v>3.2340000000000001E-2</v>
      </c>
      <c r="AY823" s="262">
        <v>3.0870000000000002E-2</v>
      </c>
      <c r="AZ823" s="262">
        <v>2.5480000000000003E-2</v>
      </c>
      <c r="BA823" s="262">
        <v>3.773E-2</v>
      </c>
      <c r="BB823" s="262">
        <v>1.2740000000000001E-2</v>
      </c>
      <c r="BC823" s="262">
        <v>5.3899999999999998E-3</v>
      </c>
      <c r="BD823" s="262">
        <v>2.2540000000000001E-2</v>
      </c>
      <c r="BE823" s="262">
        <v>1.9110000000000002E-2</v>
      </c>
      <c r="BF823" s="262">
        <v>1.6660000000000001E-2</v>
      </c>
      <c r="BG823" s="262">
        <v>1.421E-2</v>
      </c>
      <c r="BH823" s="262">
        <v>1.421E-2</v>
      </c>
      <c r="BI823" s="262">
        <v>1.3720000000000001E-2</v>
      </c>
      <c r="BJ823" s="262">
        <v>5.8799999999999998E-3</v>
      </c>
      <c r="BK823" s="262">
        <v>3.4300000000000003E-3</v>
      </c>
      <c r="BL823" s="262">
        <v>3.9199999999999999E-3</v>
      </c>
      <c r="BM823" s="262">
        <v>8.3300000000000006E-3</v>
      </c>
      <c r="BN823" s="262">
        <v>8.8199999999999997E-3</v>
      </c>
      <c r="BO823" s="262">
        <v>8.3300000000000006E-3</v>
      </c>
      <c r="BP823" s="262">
        <v>7.8399999999999997E-3</v>
      </c>
    </row>
    <row r="824" spans="3:68" x14ac:dyDescent="0.25">
      <c r="C824" s="254" t="s">
        <v>1205</v>
      </c>
      <c r="D824" s="255">
        <f t="shared" si="73"/>
        <v>0.41448324346873872</v>
      </c>
      <c r="E824" s="260">
        <f t="shared" si="77"/>
        <v>7948.5451600000024</v>
      </c>
      <c r="F824" s="255">
        <f t="shared" si="74"/>
        <v>0.39149756306851663</v>
      </c>
      <c r="G824" s="260">
        <f t="shared" si="78"/>
        <v>20262073.825879999</v>
      </c>
      <c r="H824" s="255">
        <f t="shared" si="75"/>
        <v>0.46593933811046939</v>
      </c>
      <c r="I824" s="260">
        <f t="shared" si="76"/>
        <v>105.87121927913489</v>
      </c>
      <c r="J824" s="262">
        <v>0.31280000000000002</v>
      </c>
      <c r="K824" s="262">
        <v>0.31280000000000002</v>
      </c>
      <c r="L824" s="262">
        <v>0.31280000000000002</v>
      </c>
      <c r="M824" s="262">
        <v>0.35581000000000002</v>
      </c>
      <c r="N824" s="262">
        <v>0.28151999999999999</v>
      </c>
      <c r="O824" s="262">
        <v>0.38708999999999999</v>
      </c>
      <c r="P824" s="262">
        <v>0.31671000000000005</v>
      </c>
      <c r="Q824" s="262">
        <v>0.37927</v>
      </c>
      <c r="R824" s="262">
        <v>0.35972000000000004</v>
      </c>
      <c r="S824" s="262">
        <v>0.32452999999999999</v>
      </c>
      <c r="T824" s="262">
        <v>0.38708999999999999</v>
      </c>
      <c r="U824" s="262">
        <v>0.36363000000000001</v>
      </c>
      <c r="V824" s="262">
        <v>0.30498000000000003</v>
      </c>
      <c r="W824" s="262">
        <v>0.39882000000000001</v>
      </c>
      <c r="X824" s="262">
        <v>0.2737</v>
      </c>
      <c r="Y824" s="262">
        <v>0.32062000000000002</v>
      </c>
      <c r="Z824" s="262">
        <v>0.33234999999999998</v>
      </c>
      <c r="AA824" s="262">
        <v>0.35581000000000002</v>
      </c>
      <c r="AB824" s="262">
        <v>0.29716000000000004</v>
      </c>
      <c r="AC824" s="262">
        <v>0.41446000000000005</v>
      </c>
      <c r="AD824" s="262">
        <v>0.30498000000000003</v>
      </c>
      <c r="AE824" s="262">
        <v>0.45355999999999996</v>
      </c>
      <c r="AF824" s="262">
        <v>0.43401000000000006</v>
      </c>
      <c r="AG824" s="262">
        <v>0.41446000000000005</v>
      </c>
      <c r="AH824" s="262">
        <v>0.45746999999999999</v>
      </c>
      <c r="AI824" s="262">
        <v>0.37536000000000003</v>
      </c>
      <c r="AJ824" s="262">
        <v>0.43401000000000006</v>
      </c>
      <c r="AK824" s="262">
        <v>0.45355999999999996</v>
      </c>
      <c r="AL824" s="262">
        <v>0.43792000000000003</v>
      </c>
      <c r="AM824" s="262">
        <v>0.38318000000000002</v>
      </c>
      <c r="AN824" s="262">
        <v>0.34408</v>
      </c>
      <c r="AO824" s="262">
        <v>0.38708999999999999</v>
      </c>
      <c r="AP824" s="262">
        <v>0.39100000000000001</v>
      </c>
      <c r="AQ824" s="262">
        <v>0.1173</v>
      </c>
      <c r="AR824" s="262">
        <v>0.22286999999999998</v>
      </c>
      <c r="AS824" s="262">
        <v>0.25024000000000002</v>
      </c>
      <c r="AT824" s="262">
        <v>0.35581000000000002</v>
      </c>
      <c r="AU824" s="262">
        <v>0.41446000000000005</v>
      </c>
      <c r="AV824" s="262">
        <v>0.41837000000000002</v>
      </c>
      <c r="AW824" s="262">
        <v>0.46920000000000001</v>
      </c>
      <c r="AX824" s="262">
        <v>0.45746999999999999</v>
      </c>
      <c r="AY824" s="262">
        <v>0.49266000000000004</v>
      </c>
      <c r="AZ824" s="262">
        <v>0.46138000000000001</v>
      </c>
      <c r="BA824" s="262">
        <v>0.43792000000000003</v>
      </c>
      <c r="BB824" s="262">
        <v>0.41055000000000003</v>
      </c>
      <c r="BC824" s="262">
        <v>0.35972000000000004</v>
      </c>
      <c r="BD824" s="262">
        <v>0.42619000000000007</v>
      </c>
      <c r="BE824" s="262">
        <v>0.36753999999999998</v>
      </c>
      <c r="BF824" s="262">
        <v>0.26978999999999997</v>
      </c>
      <c r="BG824" s="262">
        <v>0.35581000000000002</v>
      </c>
      <c r="BH824" s="262">
        <v>0.39882000000000001</v>
      </c>
      <c r="BI824" s="262">
        <v>0.49657000000000001</v>
      </c>
      <c r="BJ824" s="262">
        <v>0.50830000000000009</v>
      </c>
      <c r="BK824" s="262">
        <v>0.52394000000000007</v>
      </c>
      <c r="BL824" s="262">
        <v>0.57477</v>
      </c>
      <c r="BM824" s="262">
        <v>0.49657000000000001</v>
      </c>
      <c r="BN824" s="262">
        <v>0.43401000000000006</v>
      </c>
      <c r="BO824" s="262">
        <v>0.45355999999999996</v>
      </c>
      <c r="BP824" s="262">
        <v>0.36753999999999998</v>
      </c>
    </row>
    <row r="825" spans="3:68" x14ac:dyDescent="0.25">
      <c r="C825" s="254" t="s">
        <v>1206</v>
      </c>
      <c r="D825" s="255">
        <f t="shared" si="73"/>
        <v>0.19306684674349481</v>
      </c>
      <c r="E825" s="260">
        <f t="shared" si="77"/>
        <v>3702.44292</v>
      </c>
      <c r="F825" s="255">
        <f t="shared" si="74"/>
        <v>0.200385593018686</v>
      </c>
      <c r="G825" s="260">
        <f t="shared" si="78"/>
        <v>10371016.48236</v>
      </c>
      <c r="H825" s="255">
        <f t="shared" si="75"/>
        <v>0.18473504447746256</v>
      </c>
      <c r="I825" s="260">
        <f t="shared" si="76"/>
        <v>96.347668430180647</v>
      </c>
      <c r="J825" s="262">
        <v>0.18564</v>
      </c>
      <c r="K825" s="262">
        <v>0.13668</v>
      </c>
      <c r="L825" s="262">
        <v>0.28967999999999999</v>
      </c>
      <c r="M825" s="262">
        <v>0.35087999999999997</v>
      </c>
      <c r="N825" s="262">
        <v>0.30191999999999997</v>
      </c>
      <c r="O825" s="262">
        <v>0.24683999999999998</v>
      </c>
      <c r="P825" s="262">
        <v>0.19175999999999999</v>
      </c>
      <c r="Q825" s="262">
        <v>0.24071999999999996</v>
      </c>
      <c r="R825" s="262">
        <v>0.28355999999999998</v>
      </c>
      <c r="S825" s="262">
        <v>0.29171999999999998</v>
      </c>
      <c r="T825" s="262">
        <v>0.29987999999999998</v>
      </c>
      <c r="U825" s="262">
        <v>0.34883999999999998</v>
      </c>
      <c r="V825" s="262">
        <v>0.22031999999999999</v>
      </c>
      <c r="W825" s="262">
        <v>0.13872000000000001</v>
      </c>
      <c r="X825" s="262">
        <v>2.8560000000000002E-2</v>
      </c>
      <c r="Y825" s="262">
        <v>8.7719999999999992E-2</v>
      </c>
      <c r="Z825" s="262">
        <v>8.7719999999999992E-2</v>
      </c>
      <c r="AA825" s="262">
        <v>0.17748</v>
      </c>
      <c r="AB825" s="262">
        <v>8.5679999999999992E-2</v>
      </c>
      <c r="AC825" s="262">
        <v>6.7320000000000005E-2</v>
      </c>
      <c r="AD825" s="262">
        <v>0.27539999999999998</v>
      </c>
      <c r="AE825" s="262">
        <v>0.23867999999999998</v>
      </c>
      <c r="AF825" s="262">
        <v>0.26723999999999998</v>
      </c>
      <c r="AG825" s="262">
        <v>0.28763999999999995</v>
      </c>
      <c r="AH825" s="262">
        <v>9.1799999999999993E-2</v>
      </c>
      <c r="AI825" s="262">
        <v>0.23459999999999998</v>
      </c>
      <c r="AJ825" s="262">
        <v>0.26723999999999998</v>
      </c>
      <c r="AK825" s="262">
        <v>0.16116</v>
      </c>
      <c r="AL825" s="262">
        <v>0.24479999999999996</v>
      </c>
      <c r="AM825" s="262">
        <v>0.32640000000000002</v>
      </c>
      <c r="AN825" s="262">
        <v>0.26111999999999996</v>
      </c>
      <c r="AO825" s="262">
        <v>0.153</v>
      </c>
      <c r="AP825" s="262">
        <v>0.16524</v>
      </c>
      <c r="AQ825" s="262">
        <v>3.4680000000000002E-2</v>
      </c>
      <c r="AR825" s="262">
        <v>3.6719999999999996E-2</v>
      </c>
      <c r="AS825" s="262">
        <v>3.6719999999999996E-2</v>
      </c>
      <c r="AT825" s="262">
        <v>0.16931999999999997</v>
      </c>
      <c r="AU825" s="262">
        <v>0.22440000000000002</v>
      </c>
      <c r="AV825" s="262">
        <v>0.21623999999999999</v>
      </c>
      <c r="AW825" s="262">
        <v>8.5679999999999992E-2</v>
      </c>
      <c r="AX825" s="262">
        <v>0.21623999999999999</v>
      </c>
      <c r="AY825" s="262">
        <v>0.18972</v>
      </c>
      <c r="AZ825" s="262">
        <v>0.18972</v>
      </c>
      <c r="BA825" s="262">
        <v>0.20807999999999999</v>
      </c>
      <c r="BB825" s="262">
        <v>0.25703999999999999</v>
      </c>
      <c r="BC825" s="262">
        <v>0.20604</v>
      </c>
      <c r="BD825" s="262">
        <v>0.20604</v>
      </c>
      <c r="BE825" s="262">
        <v>0.17748</v>
      </c>
      <c r="BF825" s="262">
        <v>0.11015999999999999</v>
      </c>
      <c r="BG825" s="262">
        <v>0.11831999999999998</v>
      </c>
      <c r="BH825" s="262">
        <v>0.14279999999999998</v>
      </c>
      <c r="BI825" s="262">
        <v>0.13668</v>
      </c>
      <c r="BJ825" s="262">
        <v>5.5079999999999997E-2</v>
      </c>
      <c r="BK825" s="262">
        <v>3.6719999999999996E-2</v>
      </c>
      <c r="BL825" s="262">
        <v>2.4479999999999998E-2</v>
      </c>
      <c r="BM825" s="262">
        <v>0.12852</v>
      </c>
      <c r="BN825" s="262">
        <v>0.10607999999999999</v>
      </c>
      <c r="BO825" s="262">
        <v>0.13872000000000001</v>
      </c>
      <c r="BP825" s="262">
        <v>9.5879999999999993E-2</v>
      </c>
    </row>
    <row r="826" spans="3:68" x14ac:dyDescent="0.25">
      <c r="C826" s="254" t="s">
        <v>1207</v>
      </c>
      <c r="D826" s="255">
        <f t="shared" si="73"/>
        <v>1.9480231527350463E-2</v>
      </c>
      <c r="E826" s="260">
        <f t="shared" si="77"/>
        <v>373.57239999999985</v>
      </c>
      <c r="F826" s="255">
        <f t="shared" si="74"/>
        <v>1.9697289290178974E-2</v>
      </c>
      <c r="G826" s="260">
        <f t="shared" si="78"/>
        <v>1019439.1163999999</v>
      </c>
      <c r="H826" s="255">
        <f t="shared" si="75"/>
        <v>0.20863829311059515</v>
      </c>
      <c r="I826" s="260">
        <f t="shared" si="76"/>
        <v>98.898032314848848</v>
      </c>
      <c r="J826" s="262">
        <v>3.2199999999999999E-2</v>
      </c>
      <c r="K826" s="262">
        <v>1.6799999999999999E-2</v>
      </c>
      <c r="L826" s="262">
        <v>3.9199999999999999E-2</v>
      </c>
      <c r="M826" s="262">
        <v>4.58E-2</v>
      </c>
      <c r="N826" s="262">
        <v>3.7000000000000005E-2</v>
      </c>
      <c r="O826" s="262">
        <v>5.3800000000000001E-2</v>
      </c>
      <c r="P826" s="262">
        <v>1.9400000000000001E-2</v>
      </c>
      <c r="Q826" s="262">
        <v>4.2599999999999999E-2</v>
      </c>
      <c r="R826" s="262">
        <v>6.8400000000000002E-2</v>
      </c>
      <c r="S826" s="262">
        <v>2.8199999999999999E-2</v>
      </c>
      <c r="T826" s="262">
        <v>2.8399999999999998E-2</v>
      </c>
      <c r="U826" s="262">
        <v>2.3599999999999999E-2</v>
      </c>
      <c r="V826" s="262">
        <v>8.0000000000000002E-3</v>
      </c>
      <c r="W826" s="262">
        <v>1.6E-2</v>
      </c>
      <c r="X826" s="262">
        <v>2.2000000000000001E-3</v>
      </c>
      <c r="Y826" s="262">
        <v>4.5999999999999999E-3</v>
      </c>
      <c r="Z826" s="262">
        <v>4.4000000000000003E-3</v>
      </c>
      <c r="AA826" s="262">
        <v>3.2599999999999997E-2</v>
      </c>
      <c r="AB826" s="262">
        <v>6.4000000000000003E-3</v>
      </c>
      <c r="AC826" s="262">
        <v>6.8000000000000005E-3</v>
      </c>
      <c r="AD826" s="262">
        <v>1.6799999999999999E-2</v>
      </c>
      <c r="AE826" s="262">
        <v>4.4000000000000004E-2</v>
      </c>
      <c r="AF826" s="262">
        <v>2.1000000000000001E-2</v>
      </c>
      <c r="AG826" s="262">
        <v>4.0800000000000003E-2</v>
      </c>
      <c r="AH826" s="262">
        <v>1.38E-2</v>
      </c>
      <c r="AI826" s="262">
        <v>2.7400000000000004E-2</v>
      </c>
      <c r="AJ826" s="262">
        <v>2.3400000000000001E-2</v>
      </c>
      <c r="AK826" s="262">
        <v>2.7200000000000002E-2</v>
      </c>
      <c r="AL826" s="262">
        <v>4.2000000000000003E-2</v>
      </c>
      <c r="AM826" s="262">
        <v>1.2200000000000001E-2</v>
      </c>
      <c r="AN826" s="262">
        <v>3.8E-3</v>
      </c>
      <c r="AO826" s="262">
        <v>1.3600000000000001E-2</v>
      </c>
      <c r="AP826" s="262">
        <v>1.9599999999999999E-2</v>
      </c>
      <c r="AQ826" s="262">
        <v>2.3999999999999998E-3</v>
      </c>
      <c r="AR826" s="262">
        <v>2.3999999999999998E-3</v>
      </c>
      <c r="AS826" s="262">
        <v>2E-3</v>
      </c>
      <c r="AT826" s="262">
        <v>1.1200000000000002E-2</v>
      </c>
      <c r="AU826" s="262">
        <v>1.3200000000000002E-2</v>
      </c>
      <c r="AV826" s="262">
        <v>1.54E-2</v>
      </c>
      <c r="AW826" s="262">
        <v>4.1999999999999997E-3</v>
      </c>
      <c r="AX826" s="262">
        <v>1.6E-2</v>
      </c>
      <c r="AY826" s="262">
        <v>2.06E-2</v>
      </c>
      <c r="AZ826" s="262">
        <v>1.2800000000000001E-2</v>
      </c>
      <c r="BA826" s="262">
        <v>1.2E-2</v>
      </c>
      <c r="BB826" s="262">
        <v>4.5999999999999999E-3</v>
      </c>
      <c r="BC826" s="262">
        <v>2.2000000000000001E-3</v>
      </c>
      <c r="BD826" s="262">
        <v>5.4000000000000003E-3</v>
      </c>
      <c r="BE826" s="262">
        <v>3.5999999999999999E-3</v>
      </c>
      <c r="BF826" s="262">
        <v>2.3999999999999998E-3</v>
      </c>
      <c r="BG826" s="262">
        <v>4.4000000000000003E-3</v>
      </c>
      <c r="BH826" s="262">
        <v>4.7999999999999996E-3</v>
      </c>
      <c r="BI826" s="262">
        <v>5.6000000000000008E-3</v>
      </c>
      <c r="BJ826" s="262">
        <v>4.1999999999999997E-3</v>
      </c>
      <c r="BK826" s="262">
        <v>2.8000000000000004E-3</v>
      </c>
      <c r="BL826" s="262">
        <v>2.6000000000000003E-3</v>
      </c>
      <c r="BM826" s="262">
        <v>4.1999999999999997E-3</v>
      </c>
      <c r="BN826" s="262">
        <v>3.0000000000000001E-3</v>
      </c>
      <c r="BO826" s="262">
        <v>3.0000000000000001E-3</v>
      </c>
      <c r="BP826" s="262">
        <v>2.2000000000000001E-3</v>
      </c>
    </row>
    <row r="827" spans="3:68" x14ac:dyDescent="0.25">
      <c r="C827" s="254" t="s">
        <v>1208</v>
      </c>
      <c r="D827" s="255">
        <f t="shared" si="73"/>
        <v>0.20713649006622514</v>
      </c>
      <c r="E827" s="260">
        <f t="shared" si="77"/>
        <v>3972.2564699999994</v>
      </c>
      <c r="F827" s="255">
        <f t="shared" si="74"/>
        <v>0.24721785307127978</v>
      </c>
      <c r="G827" s="260">
        <f t="shared" si="78"/>
        <v>12794834.151060006</v>
      </c>
      <c r="H827" s="255">
        <f t="shared" si="75"/>
        <v>-0.38996477163837329</v>
      </c>
      <c r="I827" s="260">
        <f t="shared" si="76"/>
        <v>83.787027309270385</v>
      </c>
      <c r="J827" s="262">
        <v>0.83979999999999999</v>
      </c>
      <c r="K827" s="262">
        <v>0.83485999999999994</v>
      </c>
      <c r="L827" s="262">
        <v>0.79039999999999999</v>
      </c>
      <c r="M827" s="262">
        <v>0.47917999999999999</v>
      </c>
      <c r="N827" s="262">
        <v>0.54834000000000005</v>
      </c>
      <c r="O827" s="262">
        <v>0.33098</v>
      </c>
      <c r="P827" s="262">
        <v>0.58291999999999999</v>
      </c>
      <c r="Q827" s="262">
        <v>0.50140999999999991</v>
      </c>
      <c r="R827" s="262">
        <v>0.48905999999999999</v>
      </c>
      <c r="S827" s="262">
        <v>0.42484</v>
      </c>
      <c r="T827" s="262">
        <v>0.33592</v>
      </c>
      <c r="U827" s="262">
        <v>0.247</v>
      </c>
      <c r="V827" s="262">
        <v>0.38038</v>
      </c>
      <c r="W827" s="262">
        <v>0.58291999999999999</v>
      </c>
      <c r="X827" s="262">
        <v>0.41002</v>
      </c>
      <c r="Y827" s="262">
        <v>0.69159999999999999</v>
      </c>
      <c r="Z827" s="262">
        <v>0.59527000000000008</v>
      </c>
      <c r="AA827" s="262">
        <v>0.30380999999999997</v>
      </c>
      <c r="AB827" s="262">
        <v>0.28652</v>
      </c>
      <c r="AC827" s="262">
        <v>0.37791000000000002</v>
      </c>
      <c r="AD827" s="262">
        <v>0.49646999999999997</v>
      </c>
      <c r="AE827" s="262">
        <v>0.28652</v>
      </c>
      <c r="AF827" s="262">
        <v>0.19513</v>
      </c>
      <c r="AG827" s="262">
        <v>0.25441000000000003</v>
      </c>
      <c r="AH827" s="262">
        <v>0.23218</v>
      </c>
      <c r="AI827" s="262">
        <v>0.30380999999999997</v>
      </c>
      <c r="AJ827" s="262">
        <v>0.13338</v>
      </c>
      <c r="AK827" s="262">
        <v>0.24453</v>
      </c>
      <c r="AL827" s="262">
        <v>0.2223</v>
      </c>
      <c r="AM827" s="262">
        <v>0.15067</v>
      </c>
      <c r="AN827" s="262">
        <v>0.18772</v>
      </c>
      <c r="AO827" s="262">
        <v>0.30874999999999997</v>
      </c>
      <c r="AP827" s="262">
        <v>0.18525</v>
      </c>
      <c r="AQ827" s="262">
        <v>0.33345000000000002</v>
      </c>
      <c r="AR827" s="262">
        <v>0.25441000000000003</v>
      </c>
      <c r="AS827" s="262">
        <v>0.24206</v>
      </c>
      <c r="AT827" s="262">
        <v>0.20007</v>
      </c>
      <c r="AU827" s="262">
        <v>0.11362</v>
      </c>
      <c r="AV827" s="262">
        <v>9.3859999999999999E-2</v>
      </c>
      <c r="AW827" s="262">
        <v>0.1235</v>
      </c>
      <c r="AX827" s="262">
        <v>0.13832</v>
      </c>
      <c r="AY827" s="262">
        <v>0.10374</v>
      </c>
      <c r="AZ827" s="262">
        <v>6.9159999999999999E-2</v>
      </c>
      <c r="BA827" s="262">
        <v>4.9399999999999999E-2</v>
      </c>
      <c r="BB827" s="262">
        <v>5.6809999999999999E-2</v>
      </c>
      <c r="BC827" s="262">
        <v>5.9279999999999999E-2</v>
      </c>
      <c r="BD827" s="262">
        <v>4.199E-2</v>
      </c>
      <c r="BE827" s="262">
        <v>6.1749999999999999E-2</v>
      </c>
      <c r="BF827" s="262">
        <v>0.19513</v>
      </c>
      <c r="BG827" s="262">
        <v>0.15561</v>
      </c>
      <c r="BH827" s="262">
        <v>7.6569999999999999E-2</v>
      </c>
      <c r="BI827" s="262">
        <v>3.705E-2</v>
      </c>
      <c r="BJ827" s="262">
        <v>0.14079</v>
      </c>
      <c r="BK827" s="262">
        <v>0.20995</v>
      </c>
      <c r="BL827" s="262">
        <v>8.6449999999999999E-2</v>
      </c>
      <c r="BM827" s="262">
        <v>4.199E-2</v>
      </c>
      <c r="BN827" s="262">
        <v>5.6809999999999999E-2</v>
      </c>
      <c r="BO827" s="262">
        <v>4.199E-2</v>
      </c>
      <c r="BP827" s="262">
        <v>5.6809999999999999E-2</v>
      </c>
    </row>
    <row r="828" spans="3:68" x14ac:dyDescent="0.25">
      <c r="C828" s="254" t="s">
        <v>1209</v>
      </c>
      <c r="D828" s="255">
        <f t="shared" si="73"/>
        <v>0.10005777233143869</v>
      </c>
      <c r="E828" s="260">
        <f t="shared" si="77"/>
        <v>1918.8078999999998</v>
      </c>
      <c r="F828" s="255">
        <f t="shared" si="74"/>
        <v>9.1774851563801191E-2</v>
      </c>
      <c r="G828" s="260">
        <f t="shared" si="78"/>
        <v>4749834.9751399998</v>
      </c>
      <c r="H828" s="255">
        <f t="shared" si="75"/>
        <v>0.45927567277388665</v>
      </c>
      <c r="I828" s="260">
        <f t="shared" si="76"/>
        <v>109.02526196065733</v>
      </c>
      <c r="J828" s="262">
        <v>3.4779999999999998E-2</v>
      </c>
      <c r="K828" s="262">
        <v>2.8199999999999999E-2</v>
      </c>
      <c r="L828" s="262">
        <v>4.9820000000000003E-2</v>
      </c>
      <c r="M828" s="262">
        <v>7.7079999999999996E-2</v>
      </c>
      <c r="N828" s="262">
        <v>0.1128</v>
      </c>
      <c r="O828" s="262">
        <v>7.7079999999999996E-2</v>
      </c>
      <c r="P828" s="262">
        <v>3.1020000000000002E-2</v>
      </c>
      <c r="Q828" s="262">
        <v>5.0760000000000007E-2</v>
      </c>
      <c r="R828" s="262">
        <v>6.862E-2</v>
      </c>
      <c r="S828" s="262">
        <v>0.1128</v>
      </c>
      <c r="T828" s="262">
        <v>8.2720000000000002E-2</v>
      </c>
      <c r="U828" s="262">
        <v>9.4E-2</v>
      </c>
      <c r="V828" s="262">
        <v>3.6659999999999998E-2</v>
      </c>
      <c r="W828" s="262">
        <v>2.444E-2</v>
      </c>
      <c r="X828" s="262">
        <v>1.128E-2</v>
      </c>
      <c r="Y828" s="262">
        <v>1.222E-2</v>
      </c>
      <c r="Z828" s="262">
        <v>1.5980000000000001E-2</v>
      </c>
      <c r="AA828" s="262">
        <v>6.4860000000000001E-2</v>
      </c>
      <c r="AB828" s="262">
        <v>2.256E-2</v>
      </c>
      <c r="AC828" s="262">
        <v>2.068E-2</v>
      </c>
      <c r="AD828" s="262">
        <v>0.21995999999999999</v>
      </c>
      <c r="AE828" s="262">
        <v>0.13253999999999999</v>
      </c>
      <c r="AF828" s="262">
        <v>0.15228</v>
      </c>
      <c r="AG828" s="262">
        <v>9.9640000000000006E-2</v>
      </c>
      <c r="AH828" s="262">
        <v>2.068E-2</v>
      </c>
      <c r="AI828" s="262">
        <v>0.10997999999999999</v>
      </c>
      <c r="AJ828" s="262">
        <v>0.11468</v>
      </c>
      <c r="AK828" s="262">
        <v>7.1440000000000003E-2</v>
      </c>
      <c r="AL828" s="262">
        <v>0.12314</v>
      </c>
      <c r="AM828" s="262">
        <v>9.3060000000000004E-2</v>
      </c>
      <c r="AN828" s="262">
        <v>2.8199999999999999E-2</v>
      </c>
      <c r="AO828" s="262">
        <v>5.5459999999999995E-2</v>
      </c>
      <c r="AP828" s="262">
        <v>7.1440000000000003E-2</v>
      </c>
      <c r="AQ828" s="262">
        <v>1.504E-2</v>
      </c>
      <c r="AR828" s="262">
        <v>1.504E-2</v>
      </c>
      <c r="AS828" s="262">
        <v>1.41E-2</v>
      </c>
      <c r="AT828" s="262">
        <v>6.2980000000000008E-2</v>
      </c>
      <c r="AU828" s="262">
        <v>0.11844</v>
      </c>
      <c r="AV828" s="262">
        <v>0.14005999999999999</v>
      </c>
      <c r="AW828" s="262">
        <v>1.9740000000000001E-2</v>
      </c>
      <c r="AX828" s="262">
        <v>0.22466</v>
      </c>
      <c r="AY828" s="262">
        <v>0.1739</v>
      </c>
      <c r="AZ828" s="262">
        <v>0.13536000000000001</v>
      </c>
      <c r="BA828" s="262">
        <v>0.15040000000000001</v>
      </c>
      <c r="BB828" s="262">
        <v>0.14476</v>
      </c>
      <c r="BC828" s="262">
        <v>2.726E-2</v>
      </c>
      <c r="BD828" s="262">
        <v>0.16732</v>
      </c>
      <c r="BE828" s="262">
        <v>6.6739999999999994E-2</v>
      </c>
      <c r="BF828" s="262">
        <v>2.9139999999999999E-2</v>
      </c>
      <c r="BG828" s="262">
        <v>5.4519999999999999E-2</v>
      </c>
      <c r="BH828" s="262">
        <v>8.6480000000000001E-2</v>
      </c>
      <c r="BI828" s="262">
        <v>0.18142</v>
      </c>
      <c r="BJ828" s="262">
        <v>3.1960000000000002E-2</v>
      </c>
      <c r="BK828" s="262">
        <v>1.5980000000000001E-2</v>
      </c>
      <c r="BL828" s="262">
        <v>1.7860000000000001E-2</v>
      </c>
      <c r="BM828" s="262">
        <v>0.16732</v>
      </c>
      <c r="BN828" s="262">
        <v>7.3319999999999996E-2</v>
      </c>
      <c r="BO828" s="262">
        <v>0.12878000000000001</v>
      </c>
      <c r="BP828" s="262">
        <v>3.5720000000000002E-2</v>
      </c>
    </row>
    <row r="829" spans="3:68" x14ac:dyDescent="0.25">
      <c r="C829" s="254" t="s">
        <v>1210</v>
      </c>
      <c r="D829" s="255">
        <f t="shared" si="73"/>
        <v>0.68648911508577981</v>
      </c>
      <c r="E829" s="260">
        <f t="shared" si="77"/>
        <v>13164.80176</v>
      </c>
      <c r="F829" s="255">
        <f t="shared" si="74"/>
        <v>0.68672922305618922</v>
      </c>
      <c r="G829" s="260">
        <f t="shared" si="78"/>
        <v>35541876.958039992</v>
      </c>
      <c r="H829" s="255">
        <f t="shared" si="75"/>
        <v>0.17234983693730527</v>
      </c>
      <c r="I829" s="260">
        <f t="shared" si="76"/>
        <v>99.965036005117</v>
      </c>
      <c r="J829" s="262">
        <v>0.72660000000000002</v>
      </c>
      <c r="K829" s="262">
        <v>0.71275999999999995</v>
      </c>
      <c r="L829" s="262">
        <v>0.73351999999999995</v>
      </c>
      <c r="M829" s="262">
        <v>0.78195999999999988</v>
      </c>
      <c r="N829" s="262">
        <v>0.74043999999999999</v>
      </c>
      <c r="O829" s="262">
        <v>0.71275999999999995</v>
      </c>
      <c r="P829" s="262">
        <v>0.68507999999999991</v>
      </c>
      <c r="Q829" s="262">
        <v>0.72660000000000002</v>
      </c>
      <c r="R829" s="262">
        <v>0.73351999999999995</v>
      </c>
      <c r="S829" s="262">
        <v>0.74736000000000002</v>
      </c>
      <c r="T829" s="262">
        <v>0.76119999999999999</v>
      </c>
      <c r="U829" s="262">
        <v>0.80271999999999988</v>
      </c>
      <c r="V829" s="262">
        <v>0.71967999999999999</v>
      </c>
      <c r="W829" s="262">
        <v>0.64356000000000002</v>
      </c>
      <c r="X829" s="262">
        <v>0.47055999999999998</v>
      </c>
      <c r="Y829" s="262">
        <v>0.65047999999999995</v>
      </c>
      <c r="Z829" s="262">
        <v>0.58819999999999995</v>
      </c>
      <c r="AA829" s="262">
        <v>0.56743999999999994</v>
      </c>
      <c r="AB829" s="262">
        <v>0.44979999999999998</v>
      </c>
      <c r="AC829" s="262">
        <v>0.55359999999999998</v>
      </c>
      <c r="AD829" s="262">
        <v>0.74736000000000002</v>
      </c>
      <c r="AE829" s="262">
        <v>0.76119999999999999</v>
      </c>
      <c r="AF829" s="262">
        <v>0.75427999999999995</v>
      </c>
      <c r="AG829" s="262">
        <v>0.74736000000000002</v>
      </c>
      <c r="AH829" s="262">
        <v>0.63663999999999998</v>
      </c>
      <c r="AI829" s="262">
        <v>0.68507999999999991</v>
      </c>
      <c r="AJ829" s="262">
        <v>0.76812000000000002</v>
      </c>
      <c r="AK829" s="262">
        <v>0.68507999999999991</v>
      </c>
      <c r="AL829" s="262">
        <v>0.74043999999999999</v>
      </c>
      <c r="AM829" s="262">
        <v>0.78887999999999991</v>
      </c>
      <c r="AN829" s="262">
        <v>0.74736000000000002</v>
      </c>
      <c r="AO829" s="262">
        <v>0.58819999999999995</v>
      </c>
      <c r="AP829" s="262">
        <v>0.62971999999999995</v>
      </c>
      <c r="AQ829" s="262">
        <v>0.40827999999999992</v>
      </c>
      <c r="AR829" s="262">
        <v>0.40135999999999994</v>
      </c>
      <c r="AS829" s="262">
        <v>0.46364</v>
      </c>
      <c r="AT829" s="262">
        <v>0.65739999999999987</v>
      </c>
      <c r="AU829" s="262">
        <v>0.71275999999999995</v>
      </c>
      <c r="AV829" s="262">
        <v>0.70583999999999991</v>
      </c>
      <c r="AW829" s="262">
        <v>0.62971999999999995</v>
      </c>
      <c r="AX829" s="262">
        <v>0.72660000000000002</v>
      </c>
      <c r="AY829" s="262">
        <v>0.70583999999999991</v>
      </c>
      <c r="AZ829" s="262">
        <v>0.72660000000000002</v>
      </c>
      <c r="BA829" s="262">
        <v>0.75427999999999995</v>
      </c>
      <c r="BB829" s="262">
        <v>0.75427999999999995</v>
      </c>
      <c r="BC829" s="262">
        <v>0.76119999999999999</v>
      </c>
      <c r="BD829" s="262">
        <v>0.74043999999999999</v>
      </c>
      <c r="BE829" s="262">
        <v>0.74043999999999999</v>
      </c>
      <c r="BF829" s="262">
        <v>0.60895999999999995</v>
      </c>
      <c r="BG829" s="262">
        <v>0.59511999999999998</v>
      </c>
      <c r="BH829" s="262">
        <v>0.62971999999999995</v>
      </c>
      <c r="BI829" s="262">
        <v>0.70583999999999991</v>
      </c>
      <c r="BJ829" s="262">
        <v>0.60895999999999995</v>
      </c>
      <c r="BK829" s="262">
        <v>0.60895999999999995</v>
      </c>
      <c r="BL829" s="262">
        <v>0.60203999999999991</v>
      </c>
      <c r="BM829" s="262">
        <v>0.67123999999999995</v>
      </c>
      <c r="BN829" s="262">
        <v>0.64356000000000002</v>
      </c>
      <c r="BO829" s="262">
        <v>0.69199999999999995</v>
      </c>
      <c r="BP829" s="262">
        <v>0.65739999999999987</v>
      </c>
    </row>
    <row r="830" spans="3:68" x14ac:dyDescent="0.25">
      <c r="C830" s="254" t="s">
        <v>1211</v>
      </c>
      <c r="D830" s="255">
        <f t="shared" si="73"/>
        <v>0.78220294884497077</v>
      </c>
      <c r="E830" s="260">
        <f t="shared" si="77"/>
        <v>15000.305950000004</v>
      </c>
      <c r="F830" s="255">
        <f t="shared" si="74"/>
        <v>0.7805764942933382</v>
      </c>
      <c r="G830" s="260">
        <f t="shared" si="78"/>
        <v>40398970.635100007</v>
      </c>
      <c r="H830" s="255">
        <f t="shared" si="75"/>
        <v>0.24989156672404708</v>
      </c>
      <c r="I830" s="260">
        <f t="shared" si="76"/>
        <v>100.20836581213031</v>
      </c>
      <c r="J830" s="262">
        <v>0.77715000000000001</v>
      </c>
      <c r="K830" s="262">
        <v>0.77715000000000001</v>
      </c>
      <c r="L830" s="262">
        <v>0.80070000000000008</v>
      </c>
      <c r="M830" s="262">
        <v>0.84780000000000011</v>
      </c>
      <c r="N830" s="262">
        <v>0.8085500000000001</v>
      </c>
      <c r="O830" s="262">
        <v>0.80070000000000008</v>
      </c>
      <c r="P830" s="262">
        <v>0.76144999999999996</v>
      </c>
      <c r="Q830" s="262">
        <v>0.80070000000000008</v>
      </c>
      <c r="R830" s="262">
        <v>0.8085500000000001</v>
      </c>
      <c r="S830" s="262">
        <v>0.81640000000000001</v>
      </c>
      <c r="T830" s="262">
        <v>0.82425000000000004</v>
      </c>
      <c r="U830" s="262">
        <v>0.85565000000000013</v>
      </c>
      <c r="V830" s="262">
        <v>0.79285000000000005</v>
      </c>
      <c r="W830" s="262">
        <v>0.73005000000000009</v>
      </c>
      <c r="X830" s="262">
        <v>0.58089999999999997</v>
      </c>
      <c r="Y830" s="262">
        <v>0.71435000000000004</v>
      </c>
      <c r="Z830" s="262">
        <v>0.69864999999999999</v>
      </c>
      <c r="AA830" s="262">
        <v>0.69864999999999999</v>
      </c>
      <c r="AB830" s="262">
        <v>0.60445000000000004</v>
      </c>
      <c r="AC830" s="262">
        <v>0.69864999999999999</v>
      </c>
      <c r="AD830" s="262">
        <v>0.82425000000000004</v>
      </c>
      <c r="AE830" s="262">
        <v>0.83995000000000009</v>
      </c>
      <c r="AF830" s="262">
        <v>0.82425000000000004</v>
      </c>
      <c r="AG830" s="262">
        <v>0.82425000000000004</v>
      </c>
      <c r="AH830" s="262">
        <v>0.75360000000000005</v>
      </c>
      <c r="AI830" s="262">
        <v>0.76144999999999996</v>
      </c>
      <c r="AJ830" s="262">
        <v>0.83995000000000009</v>
      </c>
      <c r="AK830" s="262">
        <v>0.77715000000000001</v>
      </c>
      <c r="AL830" s="262">
        <v>0.82425000000000004</v>
      </c>
      <c r="AM830" s="262">
        <v>0.84780000000000011</v>
      </c>
      <c r="AN830" s="262">
        <v>0.77715000000000001</v>
      </c>
      <c r="AO830" s="262">
        <v>0.69864999999999999</v>
      </c>
      <c r="AP830" s="262">
        <v>0.7379</v>
      </c>
      <c r="AQ830" s="262">
        <v>0.61230000000000007</v>
      </c>
      <c r="AR830" s="262">
        <v>0.53380000000000005</v>
      </c>
      <c r="AS830" s="262">
        <v>0.61230000000000007</v>
      </c>
      <c r="AT830" s="262">
        <v>0.75360000000000005</v>
      </c>
      <c r="AU830" s="262">
        <v>0.8085500000000001</v>
      </c>
      <c r="AV830" s="262">
        <v>0.80070000000000008</v>
      </c>
      <c r="AW830" s="262">
        <v>0.76929999999999998</v>
      </c>
      <c r="AX830" s="262">
        <v>0.81640000000000001</v>
      </c>
      <c r="AY830" s="262">
        <v>0.80070000000000008</v>
      </c>
      <c r="AZ830" s="262">
        <v>0.82425000000000004</v>
      </c>
      <c r="BA830" s="262">
        <v>0.83210000000000006</v>
      </c>
      <c r="BB830" s="262">
        <v>0.81640000000000001</v>
      </c>
      <c r="BC830" s="262">
        <v>0.8085500000000001</v>
      </c>
      <c r="BD830" s="262">
        <v>0.82425000000000004</v>
      </c>
      <c r="BE830" s="262">
        <v>0.81640000000000001</v>
      </c>
      <c r="BF830" s="262">
        <v>0.73005000000000009</v>
      </c>
      <c r="BG830" s="262">
        <v>0.72220000000000006</v>
      </c>
      <c r="BH830" s="262">
        <v>0.74575000000000002</v>
      </c>
      <c r="BI830" s="262">
        <v>0.81640000000000001</v>
      </c>
      <c r="BJ830" s="262">
        <v>0.73005000000000009</v>
      </c>
      <c r="BK830" s="262">
        <v>0.71435000000000004</v>
      </c>
      <c r="BL830" s="262">
        <v>0.73005000000000009</v>
      </c>
      <c r="BM830" s="262">
        <v>0.80070000000000008</v>
      </c>
      <c r="BN830" s="262">
        <v>0.76144999999999996</v>
      </c>
      <c r="BO830" s="262">
        <v>0.80070000000000008</v>
      </c>
      <c r="BP830" s="262">
        <v>0.77715000000000001</v>
      </c>
    </row>
    <row r="831" spans="3:68" x14ac:dyDescent="0.25">
      <c r="C831" s="254" t="s">
        <v>1212</v>
      </c>
      <c r="D831" s="255">
        <f t="shared" si="73"/>
        <v>9.2497429212076987E-3</v>
      </c>
      <c r="E831" s="260">
        <f t="shared" si="77"/>
        <v>177.38232000000005</v>
      </c>
      <c r="F831" s="255">
        <f t="shared" si="74"/>
        <v>1.1876312414767177E-2</v>
      </c>
      <c r="G831" s="260">
        <f t="shared" si="78"/>
        <v>614662.1119199997</v>
      </c>
      <c r="H831" s="255">
        <f t="shared" si="75"/>
        <v>-0.26544746955052334</v>
      </c>
      <c r="I831" s="260">
        <f t="shared" si="76"/>
        <v>77.88396429944396</v>
      </c>
      <c r="J831" s="262">
        <v>5.7719999999999994E-2</v>
      </c>
      <c r="K831" s="262">
        <v>4.7400000000000005E-2</v>
      </c>
      <c r="L831" s="262">
        <v>6.0600000000000001E-2</v>
      </c>
      <c r="M831" s="262">
        <v>4.8480000000000002E-2</v>
      </c>
      <c r="N831" s="262">
        <v>3.6839999999999998E-2</v>
      </c>
      <c r="O831" s="262">
        <v>2.5440000000000001E-2</v>
      </c>
      <c r="P831" s="262">
        <v>3.4799999999999998E-2</v>
      </c>
      <c r="Q831" s="262">
        <v>3.6240000000000001E-2</v>
      </c>
      <c r="R831" s="262">
        <v>4.6800000000000001E-2</v>
      </c>
      <c r="S831" s="262">
        <v>1.8120000000000001E-2</v>
      </c>
      <c r="T831" s="262">
        <v>1.8120000000000001E-2</v>
      </c>
      <c r="U831" s="262">
        <v>1.8120000000000001E-2</v>
      </c>
      <c r="V831" s="262">
        <v>1.668E-2</v>
      </c>
      <c r="W831" s="262">
        <v>2.0879999999999999E-2</v>
      </c>
      <c r="X831" s="262">
        <v>5.4000000000000003E-3</v>
      </c>
      <c r="Y831" s="262">
        <v>2.3880000000000002E-2</v>
      </c>
      <c r="Z831" s="262">
        <v>1.536E-2</v>
      </c>
      <c r="AA831" s="262">
        <v>1.2120000000000001E-2</v>
      </c>
      <c r="AB831" s="262">
        <v>7.4400000000000004E-3</v>
      </c>
      <c r="AC831" s="262">
        <v>1.0319999999999999E-2</v>
      </c>
      <c r="AD831" s="262">
        <v>1.2E-2</v>
      </c>
      <c r="AE831" s="262">
        <v>1.2360000000000001E-2</v>
      </c>
      <c r="AF831" s="262">
        <v>7.8000000000000005E-3</v>
      </c>
      <c r="AG831" s="262">
        <v>1.8360000000000001E-2</v>
      </c>
      <c r="AH831" s="262">
        <v>1.8600000000000002E-2</v>
      </c>
      <c r="AI831" s="262">
        <v>8.6400000000000001E-3</v>
      </c>
      <c r="AJ831" s="262">
        <v>6.8399999999999997E-3</v>
      </c>
      <c r="AK831" s="262">
        <v>9.0000000000000011E-3</v>
      </c>
      <c r="AL831" s="262">
        <v>9.7200000000000012E-3</v>
      </c>
      <c r="AM831" s="262">
        <v>8.7600000000000004E-3</v>
      </c>
      <c r="AN831" s="262">
        <v>8.7600000000000004E-3</v>
      </c>
      <c r="AO831" s="262">
        <v>4.8000000000000004E-3</v>
      </c>
      <c r="AP831" s="262">
        <v>5.7599999999999995E-3</v>
      </c>
      <c r="AQ831" s="262">
        <v>2.5200000000000001E-3</v>
      </c>
      <c r="AR831" s="262">
        <v>2.5200000000000001E-3</v>
      </c>
      <c r="AS831" s="262">
        <v>2.5200000000000001E-3</v>
      </c>
      <c r="AT831" s="262">
        <v>2.8799999999999997E-3</v>
      </c>
      <c r="AU831" s="262">
        <v>2.8799999999999997E-3</v>
      </c>
      <c r="AV831" s="262">
        <v>2.8799999999999997E-3</v>
      </c>
      <c r="AW831" s="262">
        <v>4.6800000000000001E-3</v>
      </c>
      <c r="AX831" s="262">
        <v>2.5200000000000001E-3</v>
      </c>
      <c r="AY831" s="262">
        <v>2.5200000000000001E-3</v>
      </c>
      <c r="AZ831" s="262">
        <v>2.16E-3</v>
      </c>
      <c r="BA831" s="262">
        <v>2.0400000000000001E-3</v>
      </c>
      <c r="BB831" s="262">
        <v>1.5600000000000002E-3</v>
      </c>
      <c r="BC831" s="262">
        <v>1.5600000000000002E-3</v>
      </c>
      <c r="BD831" s="262">
        <v>1.4399999999999999E-3</v>
      </c>
      <c r="BE831" s="262">
        <v>1.5600000000000002E-3</v>
      </c>
      <c r="BF831" s="262">
        <v>1.5600000000000002E-3</v>
      </c>
      <c r="BG831" s="262">
        <v>1.5600000000000002E-3</v>
      </c>
      <c r="BH831" s="262">
        <v>1.5600000000000002E-3</v>
      </c>
      <c r="BI831" s="262">
        <v>1.32E-3</v>
      </c>
      <c r="BJ831" s="262">
        <v>2.5200000000000001E-3</v>
      </c>
      <c r="BK831" s="262">
        <v>1.5600000000000002E-3</v>
      </c>
      <c r="BL831" s="262">
        <v>1.5600000000000002E-3</v>
      </c>
      <c r="BM831" s="262">
        <v>1.5600000000000002E-3</v>
      </c>
      <c r="BN831" s="262">
        <v>1.2000000000000001E-3</v>
      </c>
      <c r="BO831" s="262">
        <v>1.2000000000000001E-3</v>
      </c>
      <c r="BP831" s="262">
        <v>1.2000000000000001E-3</v>
      </c>
    </row>
    <row r="832" spans="3:68" x14ac:dyDescent="0.25">
      <c r="C832" s="254" t="s">
        <v>1156</v>
      </c>
      <c r="D832" s="255">
        <f t="shared" si="73"/>
        <v>0.92385807999165659</v>
      </c>
      <c r="E832" s="260">
        <f t="shared" si="77"/>
        <v>17716.826399999998</v>
      </c>
      <c r="F832" s="255">
        <f t="shared" si="74"/>
        <v>0.89906639507586661</v>
      </c>
      <c r="G832" s="260">
        <f t="shared" si="78"/>
        <v>46531450.99707</v>
      </c>
      <c r="H832" s="255">
        <f t="shared" si="75"/>
        <v>0.37059087151104375</v>
      </c>
      <c r="I832" s="260">
        <f t="shared" si="76"/>
        <v>102.75749211087997</v>
      </c>
      <c r="J832" s="262">
        <v>0.60099000000000002</v>
      </c>
      <c r="K832" s="262">
        <v>0.68171999999999999</v>
      </c>
      <c r="L832" s="262">
        <v>0.68171999999999999</v>
      </c>
      <c r="M832" s="262">
        <v>0.78936000000000006</v>
      </c>
      <c r="N832" s="262">
        <v>0.69069000000000003</v>
      </c>
      <c r="O832" s="262">
        <v>0.87009000000000003</v>
      </c>
      <c r="P832" s="262">
        <v>0.80730000000000002</v>
      </c>
      <c r="Q832" s="262">
        <v>0.78936000000000006</v>
      </c>
      <c r="R832" s="262">
        <v>0.80730000000000002</v>
      </c>
      <c r="S832" s="262">
        <v>0.82524000000000008</v>
      </c>
      <c r="T832" s="262">
        <v>0.85214999999999996</v>
      </c>
      <c r="U832" s="262">
        <v>0.86112</v>
      </c>
      <c r="V832" s="262">
        <v>0.91494000000000009</v>
      </c>
      <c r="W832" s="262">
        <v>0.62790000000000001</v>
      </c>
      <c r="X832" s="262">
        <v>0.75348000000000004</v>
      </c>
      <c r="Y832" s="262">
        <v>0.57408000000000003</v>
      </c>
      <c r="Z832" s="262">
        <v>0.78039000000000003</v>
      </c>
      <c r="AA832" s="262">
        <v>0.93288000000000004</v>
      </c>
      <c r="AB832" s="262">
        <v>0.95979000000000003</v>
      </c>
      <c r="AC832" s="262">
        <v>0.91494000000000009</v>
      </c>
      <c r="AD832" s="262">
        <v>0.59201999999999999</v>
      </c>
      <c r="AE832" s="262">
        <v>0.84317999999999993</v>
      </c>
      <c r="AF832" s="262">
        <v>0.88802999999999999</v>
      </c>
      <c r="AG832" s="262">
        <v>0.89700000000000002</v>
      </c>
      <c r="AH832" s="262">
        <v>0.86112</v>
      </c>
      <c r="AI832" s="262">
        <v>0.91494000000000009</v>
      </c>
      <c r="AJ832" s="262">
        <v>0.91494000000000009</v>
      </c>
      <c r="AK832" s="262">
        <v>0.90597000000000005</v>
      </c>
      <c r="AL832" s="262">
        <v>0.91494000000000009</v>
      </c>
      <c r="AM832" s="262">
        <v>0.91494000000000009</v>
      </c>
      <c r="AN832" s="262">
        <v>0.96876000000000007</v>
      </c>
      <c r="AO832" s="262">
        <v>0.95979000000000003</v>
      </c>
      <c r="AP832" s="262">
        <v>0.94185000000000008</v>
      </c>
      <c r="AQ832" s="262">
        <v>0.90597000000000005</v>
      </c>
      <c r="AR832" s="262">
        <v>0.9777300000000001</v>
      </c>
      <c r="AS832" s="262">
        <v>0.96876000000000007</v>
      </c>
      <c r="AT832" s="262">
        <v>0.94185000000000008</v>
      </c>
      <c r="AU832" s="262">
        <v>0.95082000000000011</v>
      </c>
      <c r="AV832" s="262">
        <v>0.95082000000000011</v>
      </c>
      <c r="AW832" s="262">
        <v>0.95082000000000011</v>
      </c>
      <c r="AX832" s="262">
        <v>0.95979000000000003</v>
      </c>
      <c r="AY832" s="262">
        <v>0.9777300000000001</v>
      </c>
      <c r="AZ832" s="262">
        <v>0.95979000000000003</v>
      </c>
      <c r="BA832" s="262">
        <v>0.96876000000000007</v>
      </c>
      <c r="BB832" s="262">
        <v>0.98670000000000013</v>
      </c>
      <c r="BC832" s="262">
        <v>0.99567000000000005</v>
      </c>
      <c r="BD832" s="262">
        <v>0.9777300000000001</v>
      </c>
      <c r="BE832" s="262">
        <v>0.9777300000000001</v>
      </c>
      <c r="BF832" s="262">
        <v>0.96876000000000007</v>
      </c>
      <c r="BG832" s="262">
        <v>0.9777300000000001</v>
      </c>
      <c r="BH832" s="262">
        <v>0.9777300000000001</v>
      </c>
      <c r="BI832" s="262">
        <v>0.98670000000000013</v>
      </c>
      <c r="BJ832" s="262">
        <v>0.94185000000000008</v>
      </c>
      <c r="BK832" s="262">
        <v>0.96876000000000007</v>
      </c>
      <c r="BL832" s="262">
        <v>0.96876000000000007</v>
      </c>
      <c r="BM832" s="262">
        <v>0.9777300000000001</v>
      </c>
      <c r="BN832" s="262">
        <v>0.99567000000000005</v>
      </c>
      <c r="BO832" s="262">
        <v>0.99567000000000005</v>
      </c>
      <c r="BP832" s="262">
        <v>0.99567000000000005</v>
      </c>
    </row>
    <row r="833" spans="2:68" x14ac:dyDescent="0.25">
      <c r="C833" s="254" t="s">
        <v>1213</v>
      </c>
      <c r="D833" s="255">
        <f t="shared" si="73"/>
        <v>6.2567588256765935E-2</v>
      </c>
      <c r="E833" s="260">
        <f t="shared" si="77"/>
        <v>1199.8586400000004</v>
      </c>
      <c r="F833" s="255">
        <f t="shared" si="74"/>
        <v>7.1598010003999596E-2</v>
      </c>
      <c r="G833" s="260">
        <f t="shared" si="78"/>
        <v>3705576.4871600005</v>
      </c>
      <c r="H833" s="255">
        <f t="shared" si="75"/>
        <v>-0.33354812129082878</v>
      </c>
      <c r="I833" s="260">
        <f t="shared" si="76"/>
        <v>87.387328576968542</v>
      </c>
      <c r="J833" s="262">
        <v>7.0720000000000005E-2</v>
      </c>
      <c r="K833" s="262">
        <v>0.12172000000000001</v>
      </c>
      <c r="L833" s="262">
        <v>6.8680000000000005E-2</v>
      </c>
      <c r="M833" s="262">
        <v>3.8760000000000003E-2</v>
      </c>
      <c r="N833" s="262">
        <v>2.9920000000000002E-2</v>
      </c>
      <c r="O833" s="262">
        <v>6.8000000000000005E-2</v>
      </c>
      <c r="P833" s="262">
        <v>0.10336000000000001</v>
      </c>
      <c r="Q833" s="262">
        <v>8.1600000000000006E-2</v>
      </c>
      <c r="R833" s="262">
        <v>6.8680000000000005E-2</v>
      </c>
      <c r="S833" s="262">
        <v>3.7400000000000003E-2</v>
      </c>
      <c r="T833" s="262">
        <v>5.1680000000000004E-2</v>
      </c>
      <c r="U833" s="262">
        <v>2.2440000000000002E-2</v>
      </c>
      <c r="V833" s="262">
        <v>4.0120000000000003E-2</v>
      </c>
      <c r="W833" s="262">
        <v>0.14484</v>
      </c>
      <c r="X833" s="262">
        <v>0.12104000000000001</v>
      </c>
      <c r="Y833" s="262">
        <v>0.19856000000000001</v>
      </c>
      <c r="Z833" s="262">
        <v>0.20604</v>
      </c>
      <c r="AA833" s="262">
        <v>6.5960000000000005E-2</v>
      </c>
      <c r="AB833" s="262">
        <v>7.3440000000000005E-2</v>
      </c>
      <c r="AC833" s="262">
        <v>0.16728000000000001</v>
      </c>
      <c r="AD833" s="262">
        <v>2.1080000000000002E-2</v>
      </c>
      <c r="AE833" s="262">
        <v>2.5840000000000002E-2</v>
      </c>
      <c r="AF833" s="262">
        <v>2.5840000000000002E-2</v>
      </c>
      <c r="AG833" s="262">
        <v>4.6240000000000003E-2</v>
      </c>
      <c r="AH833" s="262">
        <v>0.27200000000000002</v>
      </c>
      <c r="AI833" s="262">
        <v>4.9640000000000004E-2</v>
      </c>
      <c r="AJ833" s="262">
        <v>4.9640000000000004E-2</v>
      </c>
      <c r="AK833" s="262">
        <v>9.4520000000000007E-2</v>
      </c>
      <c r="AL833" s="262">
        <v>5.5080000000000011E-2</v>
      </c>
      <c r="AM833" s="262">
        <v>2.5160000000000002E-2</v>
      </c>
      <c r="AN833" s="262">
        <v>2.2440000000000002E-2</v>
      </c>
      <c r="AO833" s="262">
        <v>7.9560000000000006E-2</v>
      </c>
      <c r="AP833" s="262">
        <v>6.3240000000000005E-2</v>
      </c>
      <c r="AQ833" s="262">
        <v>0.24344000000000002</v>
      </c>
      <c r="AR833" s="262">
        <v>0.26724000000000003</v>
      </c>
      <c r="AS833" s="262">
        <v>0.24344000000000002</v>
      </c>
      <c r="AT833" s="262">
        <v>5.3720000000000004E-2</v>
      </c>
      <c r="AU833" s="262">
        <v>4.3520000000000003E-2</v>
      </c>
      <c r="AV833" s="262">
        <v>4.6240000000000003E-2</v>
      </c>
      <c r="AW833" s="262">
        <v>0.43724000000000002</v>
      </c>
      <c r="AX833" s="262">
        <v>3.4680000000000002E-2</v>
      </c>
      <c r="AY833" s="262">
        <v>5.1000000000000004E-2</v>
      </c>
      <c r="AZ833" s="262">
        <v>5.8480000000000004E-2</v>
      </c>
      <c r="BA833" s="262">
        <v>4.1480000000000003E-2</v>
      </c>
      <c r="BB833" s="262">
        <v>1.6320000000000001E-2</v>
      </c>
      <c r="BC833" s="262">
        <v>1.0200000000000001E-2</v>
      </c>
      <c r="BD833" s="262">
        <v>2.5840000000000002E-2</v>
      </c>
      <c r="BE833" s="262">
        <v>2.3800000000000002E-2</v>
      </c>
      <c r="BF833" s="262">
        <v>6.1880000000000004E-2</v>
      </c>
      <c r="BG833" s="262">
        <v>6.6640000000000005E-2</v>
      </c>
      <c r="BH833" s="262">
        <v>7.2080000000000005E-2</v>
      </c>
      <c r="BI833" s="262">
        <v>5.5760000000000004E-2</v>
      </c>
      <c r="BJ833" s="262">
        <v>0.10472000000000001</v>
      </c>
      <c r="BK833" s="262">
        <v>0.10132000000000001</v>
      </c>
      <c r="BL833" s="262">
        <v>0.12852</v>
      </c>
      <c r="BM833" s="262">
        <v>5.5080000000000011E-2</v>
      </c>
      <c r="BN833" s="262">
        <v>4.6919999999999996E-2</v>
      </c>
      <c r="BO833" s="262">
        <v>4.6919999999999996E-2</v>
      </c>
      <c r="BP833" s="262">
        <v>4.4880000000000003E-2</v>
      </c>
    </row>
    <row r="834" spans="2:68" x14ac:dyDescent="0.25">
      <c r="C834" s="254" t="s">
        <v>1214</v>
      </c>
      <c r="D834" s="255">
        <f t="shared" si="73"/>
        <v>1.7899762736611573E-2</v>
      </c>
      <c r="E834" s="260">
        <f t="shared" si="77"/>
        <v>343.26375000000013</v>
      </c>
      <c r="F834" s="255">
        <f t="shared" si="74"/>
        <v>2.4454646427515631E-2</v>
      </c>
      <c r="G834" s="260">
        <f t="shared" si="78"/>
        <v>1265657.5622499997</v>
      </c>
      <c r="H834" s="255">
        <f t="shared" si="75"/>
        <v>-0.22796405030301309</v>
      </c>
      <c r="I834" s="260">
        <f t="shared" si="76"/>
        <v>73.195753574548931</v>
      </c>
      <c r="J834" s="262">
        <v>0.15000000000000002</v>
      </c>
      <c r="K834" s="262">
        <v>9.0749999999999997E-2</v>
      </c>
      <c r="L834" s="262">
        <v>0.16125</v>
      </c>
      <c r="M834" s="262">
        <v>0.11425000000000002</v>
      </c>
      <c r="N834" s="262">
        <v>0.10300000000000001</v>
      </c>
      <c r="O834" s="262">
        <v>6.0499999999999998E-2</v>
      </c>
      <c r="P834" s="262">
        <v>5.4000000000000006E-2</v>
      </c>
      <c r="Q834" s="262">
        <v>6.5750000000000003E-2</v>
      </c>
      <c r="R834" s="262">
        <v>0.11325000000000002</v>
      </c>
      <c r="S834" s="262">
        <v>5.6750000000000002E-2</v>
      </c>
      <c r="T834" s="262">
        <v>3.2500000000000001E-2</v>
      </c>
      <c r="U834" s="262">
        <v>5.0249999999999996E-2</v>
      </c>
      <c r="V834" s="262">
        <v>2.8499999999999998E-2</v>
      </c>
      <c r="W834" s="262">
        <v>4.1000000000000002E-2</v>
      </c>
      <c r="X834" s="262">
        <v>7.2499999999999995E-3</v>
      </c>
      <c r="Y834" s="262">
        <v>2.0750000000000001E-2</v>
      </c>
      <c r="Z834" s="262">
        <v>9.7500000000000017E-3</v>
      </c>
      <c r="AA834" s="262">
        <v>2.9249999999999998E-2</v>
      </c>
      <c r="AB834" s="262">
        <v>1.0000000000000002E-2</v>
      </c>
      <c r="AC834" s="262">
        <v>6.0000000000000001E-3</v>
      </c>
      <c r="AD834" s="262">
        <v>2.6500000000000003E-2</v>
      </c>
      <c r="AE834" s="262">
        <v>3.4000000000000002E-2</v>
      </c>
      <c r="AF834" s="262">
        <v>1.8750000000000003E-2</v>
      </c>
      <c r="AG834" s="262">
        <v>3.8750000000000007E-2</v>
      </c>
      <c r="AH834" s="262">
        <v>3.2500000000000003E-3</v>
      </c>
      <c r="AI834" s="262">
        <v>2.4250000000000001E-2</v>
      </c>
      <c r="AJ834" s="262">
        <v>8.2500000000000004E-3</v>
      </c>
      <c r="AK834" s="262">
        <v>1.1000000000000001E-2</v>
      </c>
      <c r="AL834" s="262">
        <v>1.6250000000000001E-2</v>
      </c>
      <c r="AM834" s="262">
        <v>1.6500000000000001E-2</v>
      </c>
      <c r="AN834" s="262">
        <v>1.6500000000000001E-2</v>
      </c>
      <c r="AO834" s="262">
        <v>7.7499999999999999E-3</v>
      </c>
      <c r="AP834" s="262">
        <v>8.2500000000000004E-3</v>
      </c>
      <c r="AQ834" s="262">
        <v>2E-3</v>
      </c>
      <c r="AR834" s="262">
        <v>2E-3</v>
      </c>
      <c r="AS834" s="262">
        <v>2E-3</v>
      </c>
      <c r="AT834" s="262">
        <v>2.5000000000000005E-3</v>
      </c>
      <c r="AU834" s="262">
        <v>2.5000000000000005E-3</v>
      </c>
      <c r="AV834" s="262">
        <v>2.5000000000000005E-3</v>
      </c>
      <c r="AW834" s="262">
        <v>1.7500000000000003E-3</v>
      </c>
      <c r="AX834" s="262">
        <v>4.4999999999999997E-3</v>
      </c>
      <c r="AY834" s="262">
        <v>2.5000000000000005E-3</v>
      </c>
      <c r="AZ834" s="262">
        <v>2.5000000000000005E-3</v>
      </c>
      <c r="BA834" s="262">
        <v>2.2499999999999998E-3</v>
      </c>
      <c r="BB834" s="262">
        <v>2.5000000000000005E-3</v>
      </c>
      <c r="BC834" s="262">
        <v>2.5000000000000005E-3</v>
      </c>
      <c r="BD834" s="262">
        <v>2.5000000000000005E-3</v>
      </c>
      <c r="BE834" s="262">
        <v>2.5000000000000005E-3</v>
      </c>
      <c r="BF834" s="262">
        <v>1E-3</v>
      </c>
      <c r="BG834" s="262">
        <v>1E-3</v>
      </c>
      <c r="BH834" s="262">
        <v>1E-3</v>
      </c>
      <c r="BI834" s="262">
        <v>1E-3</v>
      </c>
      <c r="BJ834" s="262">
        <v>1E-3</v>
      </c>
      <c r="BK834" s="262">
        <v>1E-3</v>
      </c>
      <c r="BL834" s="262">
        <v>1E-3</v>
      </c>
      <c r="BM834" s="262">
        <v>1E-3</v>
      </c>
      <c r="BN834" s="262">
        <v>1E-3</v>
      </c>
      <c r="BO834" s="262">
        <v>1E-3</v>
      </c>
      <c r="BP834" s="262">
        <v>1E-3</v>
      </c>
    </row>
    <row r="835" spans="2:68" x14ac:dyDescent="0.25">
      <c r="C835" s="254" t="s">
        <v>1215</v>
      </c>
      <c r="D835" s="255">
        <f t="shared" si="73"/>
        <v>0.11972186681962764</v>
      </c>
      <c r="E835" s="260">
        <f t="shared" si="77"/>
        <v>2295.9062399999993</v>
      </c>
      <c r="F835" s="255">
        <f t="shared" si="74"/>
        <v>0.11359748703224597</v>
      </c>
      <c r="G835" s="260">
        <f t="shared" si="78"/>
        <v>5879272.0205999995</v>
      </c>
      <c r="H835" s="255">
        <f t="shared" si="75"/>
        <v>7.3551372999760611E-2</v>
      </c>
      <c r="I835" s="260">
        <f t="shared" si="76"/>
        <v>105.39129865226965</v>
      </c>
      <c r="J835" s="262">
        <v>4.4400000000000002E-2</v>
      </c>
      <c r="K835" s="262">
        <v>4.4400000000000002E-2</v>
      </c>
      <c r="L835" s="262">
        <v>4.4400000000000002E-2</v>
      </c>
      <c r="M835" s="262">
        <v>5.1060000000000001E-2</v>
      </c>
      <c r="N835" s="262">
        <v>4.4400000000000002E-2</v>
      </c>
      <c r="O835" s="262">
        <v>9.101999999999999E-2</v>
      </c>
      <c r="P835" s="262">
        <v>7.1040000000000006E-2</v>
      </c>
      <c r="Q835" s="262">
        <v>6.6599999999999993E-2</v>
      </c>
      <c r="R835" s="262">
        <v>6.8820000000000006E-2</v>
      </c>
      <c r="S835" s="262">
        <v>6.3269999999999993E-2</v>
      </c>
      <c r="T835" s="262">
        <v>6.9930000000000006E-2</v>
      </c>
      <c r="U835" s="262">
        <v>5.9940000000000007E-2</v>
      </c>
      <c r="V835" s="262">
        <v>8.2140000000000005E-2</v>
      </c>
      <c r="W835" s="262">
        <v>0.10101</v>
      </c>
      <c r="X835" s="262">
        <v>0.16872000000000001</v>
      </c>
      <c r="Y835" s="262">
        <v>9.3240000000000003E-2</v>
      </c>
      <c r="Z835" s="262">
        <v>0.12653999999999999</v>
      </c>
      <c r="AA835" s="262">
        <v>0.16095000000000001</v>
      </c>
      <c r="AB835" s="262">
        <v>0.2109</v>
      </c>
      <c r="AC835" s="262">
        <v>0.13208999999999999</v>
      </c>
      <c r="AD835" s="262">
        <v>3.7740000000000003E-2</v>
      </c>
      <c r="AE835" s="262">
        <v>5.883E-2</v>
      </c>
      <c r="AF835" s="262">
        <v>7.3260000000000006E-2</v>
      </c>
      <c r="AG835" s="262">
        <v>8.2140000000000005E-2</v>
      </c>
      <c r="AH835" s="262">
        <v>0.10323</v>
      </c>
      <c r="AI835" s="262">
        <v>0.11988000000000001</v>
      </c>
      <c r="AJ835" s="262">
        <v>8.4360000000000004E-2</v>
      </c>
      <c r="AK835" s="262">
        <v>9.9900000000000003E-2</v>
      </c>
      <c r="AL835" s="262">
        <v>8.7690000000000004E-2</v>
      </c>
      <c r="AM835" s="262">
        <v>7.6589999999999991E-2</v>
      </c>
      <c r="AN835" s="262">
        <v>7.6589999999999991E-2</v>
      </c>
      <c r="AO835" s="262">
        <v>0.18092999999999998</v>
      </c>
      <c r="AP835" s="262">
        <v>0.15428999999999998</v>
      </c>
      <c r="AQ835" s="262">
        <v>0.15428999999999998</v>
      </c>
      <c r="AR835" s="262">
        <v>0.26307000000000003</v>
      </c>
      <c r="AS835" s="262">
        <v>0.19536000000000001</v>
      </c>
      <c r="AT835" s="262">
        <v>0.13208999999999999</v>
      </c>
      <c r="AU835" s="262">
        <v>0.11877000000000001</v>
      </c>
      <c r="AV835" s="262">
        <v>0.12764999999999999</v>
      </c>
      <c r="AW835" s="262">
        <v>0.12432000000000001</v>
      </c>
      <c r="AX835" s="262">
        <v>0.10434</v>
      </c>
      <c r="AY835" s="262">
        <v>0.12542999999999999</v>
      </c>
      <c r="AZ835" s="262">
        <v>0.10989</v>
      </c>
      <c r="BA835" s="262">
        <v>0.11433</v>
      </c>
      <c r="BB835" s="262">
        <v>0.12432000000000001</v>
      </c>
      <c r="BC835" s="262">
        <v>0.11988000000000001</v>
      </c>
      <c r="BD835" s="262">
        <v>0.12321000000000001</v>
      </c>
      <c r="BE835" s="262">
        <v>0.13097999999999999</v>
      </c>
      <c r="BF835" s="262">
        <v>0.17094000000000001</v>
      </c>
      <c r="BG835" s="262">
        <v>0.17760000000000001</v>
      </c>
      <c r="BH835" s="262">
        <v>0.18759000000000001</v>
      </c>
      <c r="BI835" s="262">
        <v>0.14763000000000001</v>
      </c>
      <c r="BJ835" s="262">
        <v>0.13986000000000001</v>
      </c>
      <c r="BK835" s="262">
        <v>0.14097000000000001</v>
      </c>
      <c r="BL835" s="262">
        <v>0.14097000000000001</v>
      </c>
      <c r="BM835" s="262">
        <v>0.14541000000000001</v>
      </c>
      <c r="BN835" s="262">
        <v>0.17649000000000001</v>
      </c>
      <c r="BO835" s="262">
        <v>0.16761000000000001</v>
      </c>
      <c r="BP835" s="262">
        <v>0.19314000000000001</v>
      </c>
    </row>
    <row r="836" spans="2:68" x14ac:dyDescent="0.25">
      <c r="B836" s="254" t="s">
        <v>1216</v>
      </c>
      <c r="C836" s="254" t="s">
        <v>1058</v>
      </c>
      <c r="D836" s="255">
        <f t="shared" si="73"/>
        <v>0.31153982896504429</v>
      </c>
      <c r="E836" s="260">
        <f t="shared" si="77"/>
        <v>5974.3993000626542</v>
      </c>
      <c r="F836" s="255">
        <f t="shared" si="74"/>
        <v>0.32114460113144688</v>
      </c>
      <c r="G836" s="260">
        <f t="shared" si="78"/>
        <v>16620935.174938373</v>
      </c>
      <c r="H836" s="255">
        <f t="shared" si="75"/>
        <v>-0.10395367916817133</v>
      </c>
      <c r="I836" s="260">
        <f t="shared" si="76"/>
        <v>97.009206403419725</v>
      </c>
      <c r="J836" s="262">
        <v>3.5778799860701489E-2</v>
      </c>
      <c r="K836" s="262">
        <v>0.21380412521133313</v>
      </c>
      <c r="L836" s="262">
        <v>0.43255295345087141</v>
      </c>
      <c r="M836" s="262">
        <v>0.29401843420695684</v>
      </c>
      <c r="N836" s="262">
        <v>0.31801101888789174</v>
      </c>
      <c r="O836" s="262">
        <v>0.35322609145153383</v>
      </c>
      <c r="P836" s="262">
        <v>0.33096775317890642</v>
      </c>
      <c r="Q836" s="262">
        <v>0.37698787752251373</v>
      </c>
      <c r="R836" s="262">
        <v>0.34428509654237388</v>
      </c>
      <c r="S836" s="262">
        <v>0.31465480527904593</v>
      </c>
      <c r="T836" s="262">
        <v>0.33836324492988179</v>
      </c>
      <c r="U836" s="262">
        <v>0.24103354274464314</v>
      </c>
      <c r="V836" s="262">
        <v>0.30998485441906981</v>
      </c>
      <c r="W836" s="262">
        <v>0.50358470739619088</v>
      </c>
      <c r="X836" s="262">
        <v>0.59722140493617415</v>
      </c>
      <c r="Y836" s="262">
        <v>0.42875078740108469</v>
      </c>
      <c r="Z836" s="262">
        <v>0.49497976703813534</v>
      </c>
      <c r="AA836" s="262">
        <v>0.32341544494573743</v>
      </c>
      <c r="AB836" s="262">
        <v>0.44154898163824635</v>
      </c>
      <c r="AC836" s="262">
        <v>0.33342950753865119</v>
      </c>
      <c r="AD836" s="262">
        <v>0.25504813264622139</v>
      </c>
      <c r="AE836" s="262">
        <v>0.26970449783287892</v>
      </c>
      <c r="AF836" s="262">
        <v>0.27563580283304862</v>
      </c>
      <c r="AG836" s="262">
        <v>0.30896812404744195</v>
      </c>
      <c r="AH836" s="262">
        <v>0.19696055349949443</v>
      </c>
      <c r="AI836" s="262">
        <v>0.34100914406309529</v>
      </c>
      <c r="AJ836" s="262">
        <v>0.32433286893757912</v>
      </c>
      <c r="AK836" s="262">
        <v>0.31858427777791753</v>
      </c>
      <c r="AL836" s="262">
        <v>0.32409031674149791</v>
      </c>
      <c r="AM836" s="262">
        <v>0.27661355781381514</v>
      </c>
      <c r="AN836" s="262">
        <v>0.18698446782348341</v>
      </c>
      <c r="AO836" s="262">
        <v>0.41519856182841158</v>
      </c>
      <c r="AP836" s="262">
        <v>0.33215171201603949</v>
      </c>
      <c r="AQ836" s="262">
        <v>0.70911266584618626</v>
      </c>
      <c r="AR836" s="262">
        <v>0.60220922680961997</v>
      </c>
      <c r="AS836" s="262">
        <v>0.42862335374960908</v>
      </c>
      <c r="AT836" s="262">
        <v>0.29463740271401645</v>
      </c>
      <c r="AU836" s="262">
        <v>0.30209170024496529</v>
      </c>
      <c r="AV836" s="262">
        <v>0.32699107704779573</v>
      </c>
      <c r="AW836" s="262">
        <v>0.15597769074555273</v>
      </c>
      <c r="AX836" s="262">
        <v>0.30359655145328612</v>
      </c>
      <c r="AY836" s="262">
        <v>0.28957164258777235</v>
      </c>
      <c r="AZ836" s="262">
        <v>0.2818916538114361</v>
      </c>
      <c r="BA836" s="262">
        <v>0.27485356994765359</v>
      </c>
      <c r="BB836" s="262">
        <v>0.20169329822496498</v>
      </c>
      <c r="BC836" s="262">
        <v>0.16083487621816761</v>
      </c>
      <c r="BD836" s="262">
        <v>0.26013951318143752</v>
      </c>
      <c r="BE836" s="262">
        <v>0.27663390473137178</v>
      </c>
      <c r="BF836" s="262">
        <v>0.38349917629763169</v>
      </c>
      <c r="BG836" s="262">
        <v>0.30628502920039424</v>
      </c>
      <c r="BH836" s="262">
        <v>0.33245221875279024</v>
      </c>
      <c r="BI836" s="262">
        <v>0.23321462768207366</v>
      </c>
      <c r="BJ836" s="262">
        <v>0.27141970981467617</v>
      </c>
      <c r="BK836" s="262">
        <v>0.38621852452418343</v>
      </c>
      <c r="BL836" s="262">
        <v>0.25212465298924097</v>
      </c>
      <c r="BM836" s="262">
        <v>0.24354278613436306</v>
      </c>
      <c r="BN836" s="262">
        <v>0.25450744357380173</v>
      </c>
      <c r="BO836" s="262">
        <v>0.25365606034924559</v>
      </c>
      <c r="BP836" s="262">
        <v>0.30591241561303123</v>
      </c>
    </row>
    <row r="837" spans="2:68" x14ac:dyDescent="0.25">
      <c r="C837" s="254" t="s">
        <v>1059</v>
      </c>
      <c r="D837" s="255">
        <f t="shared" si="73"/>
        <v>0.31969276070015584</v>
      </c>
      <c r="E837" s="260">
        <f t="shared" si="77"/>
        <v>6130.7480719468886</v>
      </c>
      <c r="F837" s="255">
        <f t="shared" si="74"/>
        <v>0.32959793318362801</v>
      </c>
      <c r="G837" s="260">
        <f t="shared" si="78"/>
        <v>17058439.911298621</v>
      </c>
      <c r="H837" s="255">
        <f t="shared" si="75"/>
        <v>-9.9531320759562045E-2</v>
      </c>
      <c r="I837" s="260">
        <f t="shared" si="76"/>
        <v>96.994771057027918</v>
      </c>
      <c r="J837" s="262">
        <v>3.5778799860701496E-2</v>
      </c>
      <c r="K837" s="262">
        <v>0.21380412521133313</v>
      </c>
      <c r="L837" s="262">
        <v>0.43647454142067527</v>
      </c>
      <c r="M837" s="262">
        <v>0.30495842974989612</v>
      </c>
      <c r="N837" s="262">
        <v>0.31541561065504053</v>
      </c>
      <c r="O837" s="262">
        <v>0.36371345140204325</v>
      </c>
      <c r="P837" s="262">
        <v>0.34081474934442518</v>
      </c>
      <c r="Q837" s="262">
        <v>0.39153167305360403</v>
      </c>
      <c r="R837" s="262">
        <v>0.35345353095142407</v>
      </c>
      <c r="S837" s="262">
        <v>0.32457063802396291</v>
      </c>
      <c r="T837" s="262">
        <v>0.35124982693914641</v>
      </c>
      <c r="U837" s="262">
        <v>0.25059888743255515</v>
      </c>
      <c r="V837" s="262">
        <v>0.34968168048920578</v>
      </c>
      <c r="W837" s="262">
        <v>0.52075557614004564</v>
      </c>
      <c r="X837" s="262">
        <v>0.62468097399264877</v>
      </c>
      <c r="Y837" s="262">
        <v>0.4313443645893848</v>
      </c>
      <c r="Z837" s="262">
        <v>0.49533193058256991</v>
      </c>
      <c r="AA837" s="262">
        <v>0.33127733448888647</v>
      </c>
      <c r="AB837" s="262">
        <v>0.45245450593670999</v>
      </c>
      <c r="AC837" s="262">
        <v>0.33680822659568926</v>
      </c>
      <c r="AD837" s="262">
        <v>0.24892772081124345</v>
      </c>
      <c r="AE837" s="262">
        <v>0.28330744231172245</v>
      </c>
      <c r="AF837" s="262">
        <v>0.27755363617775353</v>
      </c>
      <c r="AG837" s="262">
        <v>0.3281803838238998</v>
      </c>
      <c r="AH837" s="262">
        <v>0.20480718567681783</v>
      </c>
      <c r="AI837" s="262">
        <v>0.3548863429751109</v>
      </c>
      <c r="AJ837" s="262">
        <v>0.33688594692553347</v>
      </c>
      <c r="AK837" s="262">
        <v>0.32314213458234475</v>
      </c>
      <c r="AL837" s="262">
        <v>0.33169829359059194</v>
      </c>
      <c r="AM837" s="262">
        <v>0.28143001535167544</v>
      </c>
      <c r="AN837" s="262">
        <v>0.18698446782348341</v>
      </c>
      <c r="AO837" s="262">
        <v>0.42156816406536862</v>
      </c>
      <c r="AP837" s="262">
        <v>0.3376429443106943</v>
      </c>
      <c r="AQ837" s="262">
        <v>0.71299195904606771</v>
      </c>
      <c r="AR837" s="262">
        <v>0.63199958544607771</v>
      </c>
      <c r="AS837" s="262">
        <v>0.41850055858873081</v>
      </c>
      <c r="AT837" s="262">
        <v>0.30239927265583316</v>
      </c>
      <c r="AU837" s="262">
        <v>0.30996132989301517</v>
      </c>
      <c r="AV837" s="262">
        <v>0.33514194278463966</v>
      </c>
      <c r="AW837" s="262">
        <v>0.1644882144216111</v>
      </c>
      <c r="AX837" s="262">
        <v>0.30862603816251638</v>
      </c>
      <c r="AY837" s="262">
        <v>0.29652199198555945</v>
      </c>
      <c r="AZ837" s="262">
        <v>0.29133562520570944</v>
      </c>
      <c r="BA837" s="262">
        <v>0.28478823656870311</v>
      </c>
      <c r="BB837" s="262">
        <v>0.20633486991697181</v>
      </c>
      <c r="BC837" s="262">
        <v>0.16083487621816761</v>
      </c>
      <c r="BD837" s="262">
        <v>0.27840982858782815</v>
      </c>
      <c r="BE837" s="262">
        <v>0.27884824733593744</v>
      </c>
      <c r="BF837" s="262">
        <v>0.39052186875061395</v>
      </c>
      <c r="BG837" s="262">
        <v>0.32123471525381858</v>
      </c>
      <c r="BH837" s="262">
        <v>0.34461421003277443</v>
      </c>
      <c r="BI837" s="262">
        <v>0.24595407255663987</v>
      </c>
      <c r="BJ837" s="262">
        <v>0.2741023517395999</v>
      </c>
      <c r="BK837" s="262">
        <v>0.39379256637417076</v>
      </c>
      <c r="BL837" s="262">
        <v>0.24982185207950813</v>
      </c>
      <c r="BM837" s="262">
        <v>0.24758181260741527</v>
      </c>
      <c r="BN837" s="262">
        <v>0.26191318757337212</v>
      </c>
      <c r="BO837" s="262">
        <v>0.25701514971946698</v>
      </c>
      <c r="BP837" s="262">
        <v>0.30423728279735968</v>
      </c>
    </row>
    <row r="838" spans="2:68" x14ac:dyDescent="0.25">
      <c r="C838" s="254" t="s">
        <v>1060</v>
      </c>
      <c r="D838" s="255">
        <f t="shared" si="73"/>
        <v>0.38697582699765931</v>
      </c>
      <c r="E838" s="260">
        <f t="shared" si="77"/>
        <v>7421.0354343341123</v>
      </c>
      <c r="F838" s="255">
        <f t="shared" si="74"/>
        <v>0.39121170701335511</v>
      </c>
      <c r="G838" s="260">
        <f t="shared" si="78"/>
        <v>20247279.259988297</v>
      </c>
      <c r="H838" s="255">
        <f t="shared" si="75"/>
        <v>-4.8658704434089831E-2</v>
      </c>
      <c r="I838" s="260">
        <f t="shared" si="76"/>
        <v>98.917240987486295</v>
      </c>
      <c r="J838" s="262">
        <v>0.26090616900384045</v>
      </c>
      <c r="K838" s="262">
        <v>0.21380412521133313</v>
      </c>
      <c r="L838" s="262">
        <v>0.4472404961814635</v>
      </c>
      <c r="M838" s="262">
        <v>0.34081893111024464</v>
      </c>
      <c r="N838" s="262">
        <v>0.3436288593350777</v>
      </c>
      <c r="O838" s="262">
        <v>0.42834243970578867</v>
      </c>
      <c r="P838" s="262">
        <v>0.41198793697188935</v>
      </c>
      <c r="Q838" s="262">
        <v>0.45161296116996896</v>
      </c>
      <c r="R838" s="262">
        <v>0.3977512142047504</v>
      </c>
      <c r="S838" s="262">
        <v>0.38628203901275393</v>
      </c>
      <c r="T838" s="262">
        <v>0.40784438509392595</v>
      </c>
      <c r="U838" s="262">
        <v>0.29859999069304877</v>
      </c>
      <c r="V838" s="262">
        <v>0.40797348883271278</v>
      </c>
      <c r="W838" s="262">
        <v>0.55523260987429235</v>
      </c>
      <c r="X838" s="262">
        <v>0.60369566968074306</v>
      </c>
      <c r="Y838" s="262">
        <v>0.51202717970624423</v>
      </c>
      <c r="Z838" s="262">
        <v>0.53911574059390543</v>
      </c>
      <c r="AA838" s="262">
        <v>0.40385473026989821</v>
      </c>
      <c r="AB838" s="262">
        <v>0.48792212600369472</v>
      </c>
      <c r="AC838" s="262">
        <v>0.36772285158212104</v>
      </c>
      <c r="AD838" s="262">
        <v>0.27578822379051809</v>
      </c>
      <c r="AE838" s="262">
        <v>0.3217350597866212</v>
      </c>
      <c r="AF838" s="262">
        <v>0.33957147039714569</v>
      </c>
      <c r="AG838" s="262">
        <v>0.40719760173898106</v>
      </c>
      <c r="AH838" s="262">
        <v>0.2637765240791759</v>
      </c>
      <c r="AI838" s="262">
        <v>0.40763960231010354</v>
      </c>
      <c r="AJ838" s="262">
        <v>0.40395518649143441</v>
      </c>
      <c r="AK838" s="262">
        <v>0.3958274557759392</v>
      </c>
      <c r="AL838" s="262">
        <v>0.3925222208319944</v>
      </c>
      <c r="AM838" s="262">
        <v>0.32834326967169897</v>
      </c>
      <c r="AN838" s="262">
        <v>0.2477242971059366</v>
      </c>
      <c r="AO838" s="262">
        <v>0.49031963296860492</v>
      </c>
      <c r="AP838" s="262">
        <v>0.42369863119577333</v>
      </c>
      <c r="AQ838" s="262">
        <v>0.73300792181378116</v>
      </c>
      <c r="AR838" s="262">
        <v>0.68669956357950157</v>
      </c>
      <c r="AS838" s="262">
        <v>0.45613229134619954</v>
      </c>
      <c r="AT838" s="262">
        <v>0.39178451825318383</v>
      </c>
      <c r="AU838" s="262">
        <v>0.38848623272390925</v>
      </c>
      <c r="AV838" s="262">
        <v>0.40385002978102702</v>
      </c>
      <c r="AW838" s="262">
        <v>0.20854358679049442</v>
      </c>
      <c r="AX838" s="262">
        <v>0.38250581051735766</v>
      </c>
      <c r="AY838" s="262">
        <v>0.38215140078897136</v>
      </c>
      <c r="AZ838" s="262">
        <v>0.39677971802544743</v>
      </c>
      <c r="BA838" s="262">
        <v>0.3619012196630127</v>
      </c>
      <c r="BB838" s="262">
        <v>0.24041129885884238</v>
      </c>
      <c r="BC838" s="262">
        <v>0.30412449701941535</v>
      </c>
      <c r="BD838" s="262">
        <v>0.34973526594044574</v>
      </c>
      <c r="BE838" s="262">
        <v>0.33647783175537044</v>
      </c>
      <c r="BF838" s="262">
        <v>0.45527314531781382</v>
      </c>
      <c r="BG838" s="262">
        <v>0.43828018733361268</v>
      </c>
      <c r="BH838" s="262">
        <v>0.4328367394239519</v>
      </c>
      <c r="BI838" s="262">
        <v>0.32616878819286693</v>
      </c>
      <c r="BJ838" s="262">
        <v>0.32306452646386025</v>
      </c>
      <c r="BK838" s="262">
        <v>0.41457234819412153</v>
      </c>
      <c r="BL838" s="262">
        <v>0.30415476241874595</v>
      </c>
      <c r="BM838" s="262">
        <v>0.32030495235090112</v>
      </c>
      <c r="BN838" s="262">
        <v>0.33515624699508223</v>
      </c>
      <c r="BO838" s="262">
        <v>0.35265601321638995</v>
      </c>
      <c r="BP838" s="262">
        <v>0.38149480662953777</v>
      </c>
    </row>
    <row r="839" spans="2:68" x14ac:dyDescent="0.25">
      <c r="B839" s="254" t="s">
        <v>1217</v>
      </c>
      <c r="C839" s="254" t="s">
        <v>1058</v>
      </c>
      <c r="D839" s="255">
        <f t="shared" si="73"/>
        <v>0.31153982896504429</v>
      </c>
      <c r="E839" s="260">
        <f t="shared" si="77"/>
        <v>5974.3993000626542</v>
      </c>
      <c r="F839" s="255">
        <f t="shared" si="74"/>
        <v>0.32114460113144688</v>
      </c>
      <c r="G839" s="260">
        <f t="shared" si="78"/>
        <v>16620935.174938373</v>
      </c>
      <c r="H839" s="255">
        <f t="shared" si="75"/>
        <v>-0.10395367916817133</v>
      </c>
      <c r="I839" s="260">
        <f t="shared" si="76"/>
        <v>97.009206403419725</v>
      </c>
      <c r="J839" s="262">
        <v>3.5778799860701489E-2</v>
      </c>
      <c r="K839" s="262">
        <v>0.21380412521133313</v>
      </c>
      <c r="L839" s="262">
        <v>0.43255295345087141</v>
      </c>
      <c r="M839" s="262">
        <v>0.29401843420695684</v>
      </c>
      <c r="N839" s="262">
        <v>0.31801101888789174</v>
      </c>
      <c r="O839" s="262">
        <v>0.35322609145153383</v>
      </c>
      <c r="P839" s="262">
        <v>0.33096775317890642</v>
      </c>
      <c r="Q839" s="262">
        <v>0.37698787752251373</v>
      </c>
      <c r="R839" s="262">
        <v>0.34428509654237388</v>
      </c>
      <c r="S839" s="262">
        <v>0.31465480527904593</v>
      </c>
      <c r="T839" s="262">
        <v>0.33836324492988179</v>
      </c>
      <c r="U839" s="262">
        <v>0.24103354274464314</v>
      </c>
      <c r="V839" s="262">
        <v>0.30998485441906981</v>
      </c>
      <c r="W839" s="262">
        <v>0.50358470739619088</v>
      </c>
      <c r="X839" s="262">
        <v>0.59722140493617415</v>
      </c>
      <c r="Y839" s="262">
        <v>0.42875078740108469</v>
      </c>
      <c r="Z839" s="262">
        <v>0.49497976703813534</v>
      </c>
      <c r="AA839" s="262">
        <v>0.32341544494573743</v>
      </c>
      <c r="AB839" s="262">
        <v>0.44154898163824635</v>
      </c>
      <c r="AC839" s="262">
        <v>0.33342950753865119</v>
      </c>
      <c r="AD839" s="262">
        <v>0.25504813264622139</v>
      </c>
      <c r="AE839" s="262">
        <v>0.26970449783287892</v>
      </c>
      <c r="AF839" s="262">
        <v>0.27563580283304862</v>
      </c>
      <c r="AG839" s="262">
        <v>0.30896812404744195</v>
      </c>
      <c r="AH839" s="262">
        <v>0.19696055349949443</v>
      </c>
      <c r="AI839" s="262">
        <v>0.34100914406309529</v>
      </c>
      <c r="AJ839" s="262">
        <v>0.32433286893757912</v>
      </c>
      <c r="AK839" s="262">
        <v>0.31858427777791753</v>
      </c>
      <c r="AL839" s="262">
        <v>0.32409031674149791</v>
      </c>
      <c r="AM839" s="262">
        <v>0.27661355781381514</v>
      </c>
      <c r="AN839" s="262">
        <v>0.18698446782348341</v>
      </c>
      <c r="AO839" s="262">
        <v>0.41519856182841158</v>
      </c>
      <c r="AP839" s="262">
        <v>0.33215171201603949</v>
      </c>
      <c r="AQ839" s="262">
        <v>0.70911266584618626</v>
      </c>
      <c r="AR839" s="262">
        <v>0.60220922680961997</v>
      </c>
      <c r="AS839" s="262">
        <v>0.42862335374960908</v>
      </c>
      <c r="AT839" s="262">
        <v>0.29463740271401645</v>
      </c>
      <c r="AU839" s="262">
        <v>0.30209170024496529</v>
      </c>
      <c r="AV839" s="262">
        <v>0.32699107704779573</v>
      </c>
      <c r="AW839" s="262">
        <v>0.15597769074555273</v>
      </c>
      <c r="AX839" s="262">
        <v>0.30359655145328612</v>
      </c>
      <c r="AY839" s="262">
        <v>0.28957164258777235</v>
      </c>
      <c r="AZ839" s="262">
        <v>0.2818916538114361</v>
      </c>
      <c r="BA839" s="262">
        <v>0.27485356994765359</v>
      </c>
      <c r="BB839" s="262">
        <v>0.20169329822496498</v>
      </c>
      <c r="BC839" s="262">
        <v>0.16083487621816761</v>
      </c>
      <c r="BD839" s="262">
        <v>0.26013951318143752</v>
      </c>
      <c r="BE839" s="262">
        <v>0.27663390473137178</v>
      </c>
      <c r="BF839" s="262">
        <v>0.38349917629763169</v>
      </c>
      <c r="BG839" s="262">
        <v>0.30628502920039424</v>
      </c>
      <c r="BH839" s="262">
        <v>0.33245221875279024</v>
      </c>
      <c r="BI839" s="262">
        <v>0.23321462768207366</v>
      </c>
      <c r="BJ839" s="262">
        <v>0.27141970981467617</v>
      </c>
      <c r="BK839" s="262">
        <v>0.38621852452418343</v>
      </c>
      <c r="BL839" s="262">
        <v>0.25212465298924097</v>
      </c>
      <c r="BM839" s="262">
        <v>0.24354278613436306</v>
      </c>
      <c r="BN839" s="262">
        <v>0.25450744357380173</v>
      </c>
      <c r="BO839" s="262">
        <v>0.25365606034924559</v>
      </c>
      <c r="BP839" s="262">
        <v>0.30591241561303123</v>
      </c>
    </row>
    <row r="840" spans="2:68" x14ac:dyDescent="0.25">
      <c r="C840" s="254" t="s">
        <v>1218</v>
      </c>
      <c r="D840" s="255">
        <f t="shared" si="73"/>
        <v>0.31969276070015584</v>
      </c>
      <c r="E840" s="260">
        <f t="shared" si="77"/>
        <v>6130.7480719468886</v>
      </c>
      <c r="F840" s="255">
        <f t="shared" si="74"/>
        <v>0.32959793318362801</v>
      </c>
      <c r="G840" s="260">
        <f t="shared" si="78"/>
        <v>17058439.911298621</v>
      </c>
      <c r="H840" s="255">
        <f t="shared" si="75"/>
        <v>-9.9531320759562045E-2</v>
      </c>
      <c r="I840" s="260">
        <f t="shared" si="76"/>
        <v>96.994771057027918</v>
      </c>
      <c r="J840" s="262">
        <v>3.5778799860701496E-2</v>
      </c>
      <c r="K840" s="262">
        <v>0.21380412521133313</v>
      </c>
      <c r="L840" s="262">
        <v>0.43647454142067527</v>
      </c>
      <c r="M840" s="262">
        <v>0.30495842974989612</v>
      </c>
      <c r="N840" s="262">
        <v>0.31541561065504053</v>
      </c>
      <c r="O840" s="262">
        <v>0.36371345140204325</v>
      </c>
      <c r="P840" s="262">
        <v>0.34081474934442518</v>
      </c>
      <c r="Q840" s="262">
        <v>0.39153167305360403</v>
      </c>
      <c r="R840" s="262">
        <v>0.35345353095142407</v>
      </c>
      <c r="S840" s="262">
        <v>0.32457063802396291</v>
      </c>
      <c r="T840" s="262">
        <v>0.35124982693914641</v>
      </c>
      <c r="U840" s="262">
        <v>0.25059888743255515</v>
      </c>
      <c r="V840" s="262">
        <v>0.34968168048920578</v>
      </c>
      <c r="W840" s="262">
        <v>0.52075557614004564</v>
      </c>
      <c r="X840" s="262">
        <v>0.62468097399264877</v>
      </c>
      <c r="Y840" s="262">
        <v>0.4313443645893848</v>
      </c>
      <c r="Z840" s="262">
        <v>0.49533193058256991</v>
      </c>
      <c r="AA840" s="262">
        <v>0.33127733448888647</v>
      </c>
      <c r="AB840" s="262">
        <v>0.45245450593670999</v>
      </c>
      <c r="AC840" s="262">
        <v>0.33680822659568926</v>
      </c>
      <c r="AD840" s="262">
        <v>0.24892772081124345</v>
      </c>
      <c r="AE840" s="262">
        <v>0.28330744231172245</v>
      </c>
      <c r="AF840" s="262">
        <v>0.27755363617775353</v>
      </c>
      <c r="AG840" s="262">
        <v>0.3281803838238998</v>
      </c>
      <c r="AH840" s="262">
        <v>0.20480718567681783</v>
      </c>
      <c r="AI840" s="262">
        <v>0.3548863429751109</v>
      </c>
      <c r="AJ840" s="262">
        <v>0.33688594692553347</v>
      </c>
      <c r="AK840" s="262">
        <v>0.32314213458234475</v>
      </c>
      <c r="AL840" s="262">
        <v>0.33169829359059194</v>
      </c>
      <c r="AM840" s="262">
        <v>0.28143001535167544</v>
      </c>
      <c r="AN840" s="262">
        <v>0.18698446782348341</v>
      </c>
      <c r="AO840" s="262">
        <v>0.42156816406536862</v>
      </c>
      <c r="AP840" s="262">
        <v>0.3376429443106943</v>
      </c>
      <c r="AQ840" s="262">
        <v>0.71299195904606771</v>
      </c>
      <c r="AR840" s="262">
        <v>0.63199958544607771</v>
      </c>
      <c r="AS840" s="262">
        <v>0.41850055858873081</v>
      </c>
      <c r="AT840" s="262">
        <v>0.30239927265583316</v>
      </c>
      <c r="AU840" s="262">
        <v>0.30996132989301517</v>
      </c>
      <c r="AV840" s="262">
        <v>0.33514194278463966</v>
      </c>
      <c r="AW840" s="262">
        <v>0.1644882144216111</v>
      </c>
      <c r="AX840" s="262">
        <v>0.30862603816251638</v>
      </c>
      <c r="AY840" s="262">
        <v>0.29652199198555945</v>
      </c>
      <c r="AZ840" s="262">
        <v>0.29133562520570944</v>
      </c>
      <c r="BA840" s="262">
        <v>0.28478823656870311</v>
      </c>
      <c r="BB840" s="262">
        <v>0.20633486991697181</v>
      </c>
      <c r="BC840" s="262">
        <v>0.16083487621816761</v>
      </c>
      <c r="BD840" s="262">
        <v>0.27840982858782815</v>
      </c>
      <c r="BE840" s="262">
        <v>0.27884824733593744</v>
      </c>
      <c r="BF840" s="262">
        <v>0.39052186875061395</v>
      </c>
      <c r="BG840" s="262">
        <v>0.32123471525381858</v>
      </c>
      <c r="BH840" s="262">
        <v>0.34461421003277443</v>
      </c>
      <c r="BI840" s="262">
        <v>0.24595407255663987</v>
      </c>
      <c r="BJ840" s="262">
        <v>0.2741023517395999</v>
      </c>
      <c r="BK840" s="262">
        <v>0.39379256637417076</v>
      </c>
      <c r="BL840" s="262">
        <v>0.24982185207950813</v>
      </c>
      <c r="BM840" s="262">
        <v>0.24758181260741527</v>
      </c>
      <c r="BN840" s="262">
        <v>0.26191318757337212</v>
      </c>
      <c r="BO840" s="262">
        <v>0.25701514971946698</v>
      </c>
      <c r="BP840" s="262">
        <v>0.30423728279735968</v>
      </c>
    </row>
    <row r="841" spans="2:68" x14ac:dyDescent="0.25">
      <c r="C841" s="254" t="s">
        <v>1060</v>
      </c>
      <c r="D841" s="255">
        <f t="shared" si="73"/>
        <v>0.38697582699765931</v>
      </c>
      <c r="E841" s="260">
        <f t="shared" si="77"/>
        <v>7421.0354343341123</v>
      </c>
      <c r="F841" s="255">
        <f t="shared" si="74"/>
        <v>0.39121170701335511</v>
      </c>
      <c r="G841" s="260">
        <f t="shared" si="78"/>
        <v>20247279.259988297</v>
      </c>
      <c r="H841" s="255">
        <f t="shared" si="75"/>
        <v>-4.8658704434089831E-2</v>
      </c>
      <c r="I841" s="260">
        <f t="shared" si="76"/>
        <v>98.917240987486295</v>
      </c>
      <c r="J841" s="262">
        <v>0.26090616900384045</v>
      </c>
      <c r="K841" s="262">
        <v>0.21380412521133313</v>
      </c>
      <c r="L841" s="262">
        <v>0.4472404961814635</v>
      </c>
      <c r="M841" s="262">
        <v>0.34081893111024464</v>
      </c>
      <c r="N841" s="262">
        <v>0.3436288593350777</v>
      </c>
      <c r="O841" s="262">
        <v>0.42834243970578867</v>
      </c>
      <c r="P841" s="262">
        <v>0.41198793697188935</v>
      </c>
      <c r="Q841" s="262">
        <v>0.45161296116996896</v>
      </c>
      <c r="R841" s="262">
        <v>0.3977512142047504</v>
      </c>
      <c r="S841" s="262">
        <v>0.38628203901275393</v>
      </c>
      <c r="T841" s="262">
        <v>0.40784438509392595</v>
      </c>
      <c r="U841" s="262">
        <v>0.29859999069304877</v>
      </c>
      <c r="V841" s="262">
        <v>0.40797348883271278</v>
      </c>
      <c r="W841" s="262">
        <v>0.55523260987429235</v>
      </c>
      <c r="X841" s="262">
        <v>0.60369566968074306</v>
      </c>
      <c r="Y841" s="262">
        <v>0.51202717970624423</v>
      </c>
      <c r="Z841" s="262">
        <v>0.53911574059390543</v>
      </c>
      <c r="AA841" s="262">
        <v>0.40385473026989821</v>
      </c>
      <c r="AB841" s="262">
        <v>0.48792212600369472</v>
      </c>
      <c r="AC841" s="262">
        <v>0.36772285158212104</v>
      </c>
      <c r="AD841" s="262">
        <v>0.27578822379051809</v>
      </c>
      <c r="AE841" s="262">
        <v>0.3217350597866212</v>
      </c>
      <c r="AF841" s="262">
        <v>0.33957147039714569</v>
      </c>
      <c r="AG841" s="262">
        <v>0.40719760173898106</v>
      </c>
      <c r="AH841" s="262">
        <v>0.2637765240791759</v>
      </c>
      <c r="AI841" s="262">
        <v>0.40763960231010354</v>
      </c>
      <c r="AJ841" s="262">
        <v>0.40395518649143441</v>
      </c>
      <c r="AK841" s="262">
        <v>0.3958274557759392</v>
      </c>
      <c r="AL841" s="262">
        <v>0.3925222208319944</v>
      </c>
      <c r="AM841" s="262">
        <v>0.32834326967169897</v>
      </c>
      <c r="AN841" s="262">
        <v>0.2477242971059366</v>
      </c>
      <c r="AO841" s="262">
        <v>0.49031963296860492</v>
      </c>
      <c r="AP841" s="262">
        <v>0.42369863119577333</v>
      </c>
      <c r="AQ841" s="262">
        <v>0.73300792181378116</v>
      </c>
      <c r="AR841" s="262">
        <v>0.68669956357950157</v>
      </c>
      <c r="AS841" s="262">
        <v>0.45613229134619954</v>
      </c>
      <c r="AT841" s="262">
        <v>0.39178451825318383</v>
      </c>
      <c r="AU841" s="262">
        <v>0.38848623272390925</v>
      </c>
      <c r="AV841" s="262">
        <v>0.40385002978102702</v>
      </c>
      <c r="AW841" s="262">
        <v>0.20854358679049442</v>
      </c>
      <c r="AX841" s="262">
        <v>0.38250581051735766</v>
      </c>
      <c r="AY841" s="262">
        <v>0.38215140078897136</v>
      </c>
      <c r="AZ841" s="262">
        <v>0.39677971802544743</v>
      </c>
      <c r="BA841" s="262">
        <v>0.3619012196630127</v>
      </c>
      <c r="BB841" s="262">
        <v>0.24041129885884238</v>
      </c>
      <c r="BC841" s="262">
        <v>0.30412449701941535</v>
      </c>
      <c r="BD841" s="262">
        <v>0.34973526594044574</v>
      </c>
      <c r="BE841" s="262">
        <v>0.33647783175537044</v>
      </c>
      <c r="BF841" s="262">
        <v>0.45527314531781382</v>
      </c>
      <c r="BG841" s="262">
        <v>0.43828018733361268</v>
      </c>
      <c r="BH841" s="262">
        <v>0.4328367394239519</v>
      </c>
      <c r="BI841" s="262">
        <v>0.32616878819286693</v>
      </c>
      <c r="BJ841" s="262">
        <v>0.32306452646386025</v>
      </c>
      <c r="BK841" s="262">
        <v>0.41457234819412153</v>
      </c>
      <c r="BL841" s="262">
        <v>0.30415476241874595</v>
      </c>
      <c r="BM841" s="262">
        <v>0.32030495235090112</v>
      </c>
      <c r="BN841" s="262">
        <v>0.33515624699508223</v>
      </c>
      <c r="BO841" s="262">
        <v>0.35265601321638995</v>
      </c>
      <c r="BP841" s="262">
        <v>0.38149480662953777</v>
      </c>
    </row>
    <row r="842" spans="2:68" x14ac:dyDescent="0.25">
      <c r="B842" s="254" t="s">
        <v>1219</v>
      </c>
      <c r="C842" s="254" t="s">
        <v>1058</v>
      </c>
      <c r="D842" s="255">
        <f t="shared" si="73"/>
        <v>0.1782255419874921</v>
      </c>
      <c r="E842" s="260">
        <f t="shared" si="77"/>
        <v>3417.8312186941362</v>
      </c>
      <c r="F842" s="255">
        <f t="shared" si="74"/>
        <v>0.18573688095277491</v>
      </c>
      <c r="G842" s="260">
        <f t="shared" si="78"/>
        <v>9612867.9947751518</v>
      </c>
      <c r="H842" s="255">
        <f t="shared" si="75"/>
        <v>-3.5508547008933702E-2</v>
      </c>
      <c r="I842" s="260">
        <f t="shared" si="76"/>
        <v>95.955924893994194</v>
      </c>
      <c r="J842" s="262">
        <v>0</v>
      </c>
      <c r="K842" s="262">
        <v>0.17289070843594287</v>
      </c>
      <c r="L842" s="262">
        <v>0.24948758027312459</v>
      </c>
      <c r="M842" s="262">
        <v>0.22932033668495896</v>
      </c>
      <c r="N842" s="262">
        <v>0.21279916529551521</v>
      </c>
      <c r="O842" s="262">
        <v>0.20991356445482834</v>
      </c>
      <c r="P842" s="262">
        <v>0.17957442291735701</v>
      </c>
      <c r="Q842" s="262">
        <v>0.16682297666333748</v>
      </c>
      <c r="R842" s="262">
        <v>0.23720891636529731</v>
      </c>
      <c r="S842" s="262">
        <v>0.18706740066073585</v>
      </c>
      <c r="T842" s="262">
        <v>0.19410873716661375</v>
      </c>
      <c r="U842" s="262">
        <v>0.20906136043865559</v>
      </c>
      <c r="V842" s="262">
        <v>0.21695445413175579</v>
      </c>
      <c r="W842" s="262">
        <v>0.19982176792398884</v>
      </c>
      <c r="X842" s="262">
        <v>0.23644270588760008</v>
      </c>
      <c r="Y842" s="262">
        <v>0.1663935374235814</v>
      </c>
      <c r="Z842" s="262">
        <v>0.26570677692914335</v>
      </c>
      <c r="AA842" s="262">
        <v>0.20894632493758611</v>
      </c>
      <c r="AB842" s="262">
        <v>0.22260093444619483</v>
      </c>
      <c r="AC842" s="262">
        <v>0.15997668319805533</v>
      </c>
      <c r="AD842" s="262">
        <v>0.17445267117768329</v>
      </c>
      <c r="AE842" s="262">
        <v>0.21323016780871831</v>
      </c>
      <c r="AF842" s="262">
        <v>0.19378344105052075</v>
      </c>
      <c r="AG842" s="262">
        <v>0.21185273528487511</v>
      </c>
      <c r="AH842" s="262">
        <v>0.1330181207341754</v>
      </c>
      <c r="AI842" s="262">
        <v>0.21551240948674752</v>
      </c>
      <c r="AJ842" s="262">
        <v>0.20913391544921334</v>
      </c>
      <c r="AK842" s="262">
        <v>0.16774740568176319</v>
      </c>
      <c r="AL842" s="262">
        <v>0.17325329500520747</v>
      </c>
      <c r="AM842" s="262">
        <v>0.1937396845321718</v>
      </c>
      <c r="AN842" s="262">
        <v>0.15092247598873762</v>
      </c>
      <c r="AO842" s="262">
        <v>0.20869311339181962</v>
      </c>
      <c r="AP842" s="262">
        <v>0.21146711307443181</v>
      </c>
      <c r="AQ842" s="262">
        <v>0.19454153891580275</v>
      </c>
      <c r="AR842" s="262">
        <v>0.28567378345271827</v>
      </c>
      <c r="AS842" s="262">
        <v>0.18010160026429753</v>
      </c>
      <c r="AT842" s="262">
        <v>0.20393526803830486</v>
      </c>
      <c r="AU842" s="262">
        <v>0.17205760608137141</v>
      </c>
      <c r="AV842" s="262">
        <v>0.174313620462096</v>
      </c>
      <c r="AW842" s="262">
        <v>9.0706108460941001E-2</v>
      </c>
      <c r="AX842" s="262">
        <v>0.16918412612105671</v>
      </c>
      <c r="AY842" s="262">
        <v>0.1451389162296019</v>
      </c>
      <c r="AZ842" s="262">
        <v>0.16926819813629751</v>
      </c>
      <c r="BA842" s="262">
        <v>0.16150495726766839</v>
      </c>
      <c r="BB842" s="262">
        <v>0.16896926803321788</v>
      </c>
      <c r="BC842" s="262">
        <v>0.13299511123248303</v>
      </c>
      <c r="BD842" s="262">
        <v>0.14884218835505997</v>
      </c>
      <c r="BE842" s="262">
        <v>0.12381623379944369</v>
      </c>
      <c r="BF842" s="262">
        <v>0.19989357953945397</v>
      </c>
      <c r="BG842" s="262">
        <v>0.19148156928055407</v>
      </c>
      <c r="BH842" s="262">
        <v>0.19852108833431847</v>
      </c>
      <c r="BI842" s="262">
        <v>0.16107327599749691</v>
      </c>
      <c r="BJ842" s="262">
        <v>0.10991165133495834</v>
      </c>
      <c r="BK842" s="262">
        <v>0.15147257396112238</v>
      </c>
      <c r="BL842" s="262">
        <v>8.5723211624849222E-2</v>
      </c>
      <c r="BM842" s="262">
        <v>0.14583267249215573</v>
      </c>
      <c r="BN842" s="262">
        <v>0.12548944040581134</v>
      </c>
      <c r="BO842" s="262">
        <v>0.18082150524810717</v>
      </c>
      <c r="BP842" s="262">
        <v>0.14228407431772322</v>
      </c>
    </row>
    <row r="843" spans="2:68" x14ac:dyDescent="0.25">
      <c r="C843" s="254" t="s">
        <v>1059</v>
      </c>
      <c r="D843" s="255">
        <f t="shared" si="73"/>
        <v>0.19011924735043495</v>
      </c>
      <c r="E843" s="260">
        <f t="shared" si="77"/>
        <v>3645.9168064392911</v>
      </c>
      <c r="F843" s="255">
        <f t="shared" si="74"/>
        <v>0.19856912626512965</v>
      </c>
      <c r="G843" s="260">
        <f t="shared" si="78"/>
        <v>10277004.700589664</v>
      </c>
      <c r="H843" s="255">
        <f t="shared" si="75"/>
        <v>-6.2489438212537989E-2</v>
      </c>
      <c r="I843" s="260">
        <f t="shared" si="76"/>
        <v>95.744615956353456</v>
      </c>
      <c r="J843" s="262">
        <v>0</v>
      </c>
      <c r="K843" s="262">
        <v>0.17289070843594287</v>
      </c>
      <c r="L843" s="262">
        <v>0.27785903010931262</v>
      </c>
      <c r="M843" s="262">
        <v>0.24274833645622679</v>
      </c>
      <c r="N843" s="262">
        <v>0.2296693740545403</v>
      </c>
      <c r="O843" s="262">
        <v>0.22246204766813768</v>
      </c>
      <c r="P843" s="262">
        <v>0.19678094836117177</v>
      </c>
      <c r="Q843" s="262">
        <v>0.17262793356201533</v>
      </c>
      <c r="R843" s="262">
        <v>0.24822875662550711</v>
      </c>
      <c r="S843" s="262">
        <v>0.20387760227299598</v>
      </c>
      <c r="T843" s="262">
        <v>0.20656967639878129</v>
      </c>
      <c r="U843" s="262">
        <v>0.21965912501885698</v>
      </c>
      <c r="V843" s="262">
        <v>0.23683541487811605</v>
      </c>
      <c r="W843" s="262">
        <v>0.21022252753019052</v>
      </c>
      <c r="X843" s="262">
        <v>0.22319931197996903</v>
      </c>
      <c r="Y843" s="262">
        <v>0.24826057849829838</v>
      </c>
      <c r="Z843" s="262">
        <v>0.25057533082395772</v>
      </c>
      <c r="AA843" s="262">
        <v>0.23382025797274256</v>
      </c>
      <c r="AB843" s="262">
        <v>0.24574985574966235</v>
      </c>
      <c r="AC843" s="262">
        <v>0.1628414193792164</v>
      </c>
      <c r="AD843" s="262">
        <v>0.18239930606295271</v>
      </c>
      <c r="AE843" s="262">
        <v>0.21382929554405611</v>
      </c>
      <c r="AF843" s="262">
        <v>0.20119746777090625</v>
      </c>
      <c r="AG843" s="262">
        <v>0.23436148661420669</v>
      </c>
      <c r="AH843" s="262">
        <v>0.12677029096549325</v>
      </c>
      <c r="AI843" s="262">
        <v>0.22450772873838759</v>
      </c>
      <c r="AJ843" s="262">
        <v>0.22457083331765137</v>
      </c>
      <c r="AK843" s="262">
        <v>0.18044317932384493</v>
      </c>
      <c r="AL843" s="262">
        <v>0.18602349692101494</v>
      </c>
      <c r="AM843" s="262">
        <v>0.20476402352485781</v>
      </c>
      <c r="AN843" s="262">
        <v>0.15092247598873759</v>
      </c>
      <c r="AO843" s="262">
        <v>0.22543509929594943</v>
      </c>
      <c r="AP843" s="262">
        <v>0.21885153497062035</v>
      </c>
      <c r="AQ843" s="262">
        <v>0.27554588707392419</v>
      </c>
      <c r="AR843" s="262">
        <v>0.34959691738403903</v>
      </c>
      <c r="AS843" s="262">
        <v>0.20135811465854181</v>
      </c>
      <c r="AT843" s="262">
        <v>0.23191197006517339</v>
      </c>
      <c r="AU843" s="262">
        <v>0.18081263718394741</v>
      </c>
      <c r="AV843" s="262">
        <v>0.18593769714210467</v>
      </c>
      <c r="AW843" s="262">
        <v>8.6220261341418095E-2</v>
      </c>
      <c r="AX843" s="262">
        <v>0.17901806780258817</v>
      </c>
      <c r="AY843" s="262">
        <v>0.16309167759305782</v>
      </c>
      <c r="AZ843" s="262">
        <v>0.17477836012776943</v>
      </c>
      <c r="BA843" s="262">
        <v>0.17272728758549127</v>
      </c>
      <c r="BB843" s="262">
        <v>0.1710824628019128</v>
      </c>
      <c r="BC843" s="262">
        <v>0.136985181507014</v>
      </c>
      <c r="BD843" s="262">
        <v>0.15324488336159292</v>
      </c>
      <c r="BE843" s="262">
        <v>0.14017438388404807</v>
      </c>
      <c r="BF843" s="262">
        <v>0.20428544062200904</v>
      </c>
      <c r="BG843" s="262">
        <v>0.20181080095170631</v>
      </c>
      <c r="BH843" s="262">
        <v>0.21988276434613488</v>
      </c>
      <c r="BI843" s="262">
        <v>0.16987045922954888</v>
      </c>
      <c r="BJ843" s="262">
        <v>0.10686734177679584</v>
      </c>
      <c r="BK843" s="262">
        <v>0.17256034034995424</v>
      </c>
      <c r="BL843" s="262">
        <v>0.10378718798205346</v>
      </c>
      <c r="BM843" s="262">
        <v>0.15089961395070256</v>
      </c>
      <c r="BN843" s="262">
        <v>0.13066715062633966</v>
      </c>
      <c r="BO843" s="262">
        <v>0.18761009077509547</v>
      </c>
      <c r="BP843" s="262">
        <v>0.14977245343435575</v>
      </c>
    </row>
    <row r="844" spans="2:68" x14ac:dyDescent="0.25">
      <c r="C844" s="254" t="s">
        <v>1060</v>
      </c>
      <c r="D844" s="255">
        <f t="shared" si="73"/>
        <v>0.29422251274537559</v>
      </c>
      <c r="E844" s="260">
        <f t="shared" si="77"/>
        <v>5642.3051269180678</v>
      </c>
      <c r="F844" s="255">
        <f t="shared" si="74"/>
        <v>0.29575632217528763</v>
      </c>
      <c r="G844" s="260">
        <f t="shared" si="78"/>
        <v>15306957.181078665</v>
      </c>
      <c r="H844" s="255">
        <f t="shared" si="75"/>
        <v>0.20482577648709518</v>
      </c>
      <c r="I844" s="260">
        <f t="shared" si="76"/>
        <v>99.481394203636668</v>
      </c>
      <c r="J844" s="262">
        <v>0</v>
      </c>
      <c r="K844" s="262">
        <v>0.20430144625766083</v>
      </c>
      <c r="L844" s="262">
        <v>0.29236708681197171</v>
      </c>
      <c r="M844" s="262">
        <v>0.31757094201757818</v>
      </c>
      <c r="N844" s="262">
        <v>0.26710492190208651</v>
      </c>
      <c r="O844" s="262">
        <v>0.31840609070716952</v>
      </c>
      <c r="P844" s="262">
        <v>0.22095116620636127</v>
      </c>
      <c r="Q844" s="262">
        <v>0.24611672430975362</v>
      </c>
      <c r="R844" s="262">
        <v>0.32080722475101547</v>
      </c>
      <c r="S844" s="262">
        <v>0.26503764324573481</v>
      </c>
      <c r="T844" s="262">
        <v>0.30554109024044113</v>
      </c>
      <c r="U844" s="262">
        <v>0.33575460678347557</v>
      </c>
      <c r="V844" s="262">
        <v>0.33150277415383089</v>
      </c>
      <c r="W844" s="262">
        <v>0.26680333076126889</v>
      </c>
      <c r="X844" s="262">
        <v>0.29539202934860326</v>
      </c>
      <c r="Y844" s="262">
        <v>0.19098663524737264</v>
      </c>
      <c r="Z844" s="262">
        <v>0.35015278445366155</v>
      </c>
      <c r="AA844" s="262">
        <v>0.33483125940508812</v>
      </c>
      <c r="AB844" s="262">
        <v>0.34642728851978721</v>
      </c>
      <c r="AC844" s="262">
        <v>0.21270538177790135</v>
      </c>
      <c r="AD844" s="262">
        <v>0.30180369866233314</v>
      </c>
      <c r="AE844" s="262">
        <v>0.29322373806338153</v>
      </c>
      <c r="AF844" s="262">
        <v>0.29721675653995994</v>
      </c>
      <c r="AG844" s="262">
        <v>0.319868648607811</v>
      </c>
      <c r="AH844" s="262">
        <v>0.18756252144417002</v>
      </c>
      <c r="AI844" s="262">
        <v>0.33333204939855882</v>
      </c>
      <c r="AJ844" s="262">
        <v>0.34005886074417652</v>
      </c>
      <c r="AK844" s="262">
        <v>0.28586492624173182</v>
      </c>
      <c r="AL844" s="262">
        <v>0.28900154464727734</v>
      </c>
      <c r="AM844" s="262">
        <v>0.3214355644518927</v>
      </c>
      <c r="AN844" s="262">
        <v>0.20456422136038374</v>
      </c>
      <c r="AO844" s="262">
        <v>0.35069110492612077</v>
      </c>
      <c r="AP844" s="262">
        <v>0.33430133078501428</v>
      </c>
      <c r="AQ844" s="262">
        <v>0.38893902676584297</v>
      </c>
      <c r="AR844" s="262">
        <v>0.45631196316269501</v>
      </c>
      <c r="AS844" s="262">
        <v>0.27445782356633014</v>
      </c>
      <c r="AT844" s="262">
        <v>0.36276707890005516</v>
      </c>
      <c r="AU844" s="262">
        <v>0.2893790021778988</v>
      </c>
      <c r="AV844" s="262">
        <v>0.34444193582807625</v>
      </c>
      <c r="AW844" s="262">
        <v>0.14180612768261425</v>
      </c>
      <c r="AX844" s="262">
        <v>0.26374813169630812</v>
      </c>
      <c r="AY844" s="262">
        <v>0.28026174623647554</v>
      </c>
      <c r="AZ844" s="262">
        <v>0.2949090574998593</v>
      </c>
      <c r="BA844" s="262">
        <v>0.29039507881898613</v>
      </c>
      <c r="BB844" s="262">
        <v>0.25357306908009303</v>
      </c>
      <c r="BC844" s="262">
        <v>0.21053884962871738</v>
      </c>
      <c r="BD844" s="262">
        <v>0.26970269206871178</v>
      </c>
      <c r="BE844" s="262">
        <v>0.23222179125953696</v>
      </c>
      <c r="BF844" s="262">
        <v>0.35323375115190364</v>
      </c>
      <c r="BG844" s="262">
        <v>0.30831923333898964</v>
      </c>
      <c r="BH844" s="262">
        <v>0.34637005704064627</v>
      </c>
      <c r="BI844" s="262">
        <v>0.26950186474510873</v>
      </c>
      <c r="BJ844" s="262">
        <v>0.23487825375028015</v>
      </c>
      <c r="BK844" s="262">
        <v>0.26390810326020941</v>
      </c>
      <c r="BL844" s="262">
        <v>0.18333762730310402</v>
      </c>
      <c r="BM844" s="262">
        <v>0.2725886902306961</v>
      </c>
      <c r="BN844" s="262">
        <v>0.26399096449889459</v>
      </c>
      <c r="BO844" s="262">
        <v>0.2908783931865041</v>
      </c>
      <c r="BP844" s="262">
        <v>0.25557353381415465</v>
      </c>
    </row>
    <row r="845" spans="2:68" x14ac:dyDescent="0.25">
      <c r="B845" s="254" t="s">
        <v>1220</v>
      </c>
      <c r="C845" s="254" t="s">
        <v>1058</v>
      </c>
      <c r="D845" s="255">
        <f t="shared" si="73"/>
        <v>0.21774375946079969</v>
      </c>
      <c r="E845" s="260">
        <f t="shared" si="77"/>
        <v>4175.6720751797557</v>
      </c>
      <c r="F845" s="255">
        <f t="shared" si="74"/>
        <v>0.22645707022768238</v>
      </c>
      <c r="G845" s="260">
        <f t="shared" si="78"/>
        <v>11720353.606754771</v>
      </c>
      <c r="H845" s="255">
        <f t="shared" si="75"/>
        <v>2.2073741080107324E-2</v>
      </c>
      <c r="I845" s="260">
        <f t="shared" si="76"/>
        <v>96.152334410172202</v>
      </c>
      <c r="J845" s="262">
        <v>0</v>
      </c>
      <c r="K845" s="262">
        <v>6.6058199587254812E-2</v>
      </c>
      <c r="L845" s="262">
        <v>0.27565106210109364</v>
      </c>
      <c r="M845" s="262">
        <v>0.26265433576139896</v>
      </c>
      <c r="N845" s="262">
        <v>0.28891848831427058</v>
      </c>
      <c r="O845" s="262">
        <v>0.33456428934249849</v>
      </c>
      <c r="P845" s="262">
        <v>0.27659522300190464</v>
      </c>
      <c r="Q845" s="262">
        <v>0.21886300700844546</v>
      </c>
      <c r="R845" s="262">
        <v>0.32608777570543734</v>
      </c>
      <c r="S845" s="262">
        <v>0.28261512937580063</v>
      </c>
      <c r="T845" s="262">
        <v>0.2689099299889578</v>
      </c>
      <c r="U845" s="262">
        <v>0.20026000508096417</v>
      </c>
      <c r="V845" s="262">
        <v>0.21954001454631158</v>
      </c>
      <c r="W845" s="262">
        <v>0.3138268601710158</v>
      </c>
      <c r="X845" s="262">
        <v>0.40765809949122866</v>
      </c>
      <c r="Y845" s="262">
        <v>0.27568262442039748</v>
      </c>
      <c r="Z845" s="262">
        <v>0.25732688153596978</v>
      </c>
      <c r="AA845" s="262">
        <v>0.29620606957404533</v>
      </c>
      <c r="AB845" s="262">
        <v>0.2979302582247586</v>
      </c>
      <c r="AC845" s="262">
        <v>0.19218095624253359</v>
      </c>
      <c r="AD845" s="262">
        <v>0.18466701433756261</v>
      </c>
      <c r="AE845" s="262">
        <v>0.24893826114687989</v>
      </c>
      <c r="AF845" s="262">
        <v>0.21040701586885285</v>
      </c>
      <c r="AG845" s="262">
        <v>0.2590035793009357</v>
      </c>
      <c r="AH845" s="262">
        <v>0.12436793139703874</v>
      </c>
      <c r="AI845" s="262">
        <v>0.25379006949329791</v>
      </c>
      <c r="AJ845" s="262">
        <v>0.23344552272574129</v>
      </c>
      <c r="AK845" s="262">
        <v>0.21351649404740924</v>
      </c>
      <c r="AL845" s="262">
        <v>0.22904028768443577</v>
      </c>
      <c r="AM845" s="262">
        <v>0.21451509994734094</v>
      </c>
      <c r="AN845" s="262">
        <v>0.13256112107364063</v>
      </c>
      <c r="AO845" s="262">
        <v>0.27493634110960952</v>
      </c>
      <c r="AP845" s="262">
        <v>0.25039418277896952</v>
      </c>
      <c r="AQ845" s="262">
        <v>0.30613765085318334</v>
      </c>
      <c r="AR845" s="262">
        <v>0.35683704357972162</v>
      </c>
      <c r="AS845" s="262">
        <v>0.25344443312883724</v>
      </c>
      <c r="AT845" s="262">
        <v>0.23409400201091282</v>
      </c>
      <c r="AU845" s="262">
        <v>0.20913743058625553</v>
      </c>
      <c r="AV845" s="262">
        <v>0.23469949121181277</v>
      </c>
      <c r="AW845" s="262">
        <v>7.9681005116246428E-2</v>
      </c>
      <c r="AX845" s="262">
        <v>0.20135969777696791</v>
      </c>
      <c r="AY845" s="262">
        <v>0.18201597895810012</v>
      </c>
      <c r="AZ845" s="262">
        <v>0.17992599397130185</v>
      </c>
      <c r="BA845" s="262">
        <v>0.1770730966657964</v>
      </c>
      <c r="BB845" s="262">
        <v>0.12639060528274029</v>
      </c>
      <c r="BC845" s="262">
        <v>0.13864241479568623</v>
      </c>
      <c r="BD845" s="262">
        <v>0.17082918473476991</v>
      </c>
      <c r="BE845" s="262">
        <v>0.14012935117990974</v>
      </c>
      <c r="BF845" s="262">
        <v>0.22060766283062636</v>
      </c>
      <c r="BG845" s="262">
        <v>0.19143855395913675</v>
      </c>
      <c r="BH845" s="262">
        <v>0.21369547776157322</v>
      </c>
      <c r="BI845" s="262">
        <v>0.14179159016772763</v>
      </c>
      <c r="BJ845" s="262">
        <v>0.13492790904627294</v>
      </c>
      <c r="BK845" s="262">
        <v>0.23216389453367281</v>
      </c>
      <c r="BL845" s="262">
        <v>0.1472958117338827</v>
      </c>
      <c r="BM845" s="262">
        <v>0.14188887794990188</v>
      </c>
      <c r="BN845" s="262">
        <v>0.15786629344423642</v>
      </c>
      <c r="BO845" s="262">
        <v>0.13961752377218878</v>
      </c>
      <c r="BP845" s="262">
        <v>0.16327428457856405</v>
      </c>
    </row>
    <row r="846" spans="2:68" x14ac:dyDescent="0.25">
      <c r="C846" s="254" t="s">
        <v>1059</v>
      </c>
      <c r="D846" s="255">
        <f t="shared" si="73"/>
        <v>0.23204689863179456</v>
      </c>
      <c r="E846" s="260">
        <f t="shared" si="77"/>
        <v>4449.9633750619241</v>
      </c>
      <c r="F846" s="255">
        <f t="shared" si="74"/>
        <v>0.24086525605591752</v>
      </c>
      <c r="G846" s="260">
        <f t="shared" si="78"/>
        <v>12466053.586750828</v>
      </c>
      <c r="H846" s="255">
        <f t="shared" si="75"/>
        <v>3.6293759420017113E-2</v>
      </c>
      <c r="I846" s="260">
        <f t="shared" si="76"/>
        <v>96.338883586399959</v>
      </c>
      <c r="J846" s="262">
        <v>0</v>
      </c>
      <c r="K846" s="262">
        <v>6.6058199587254812E-2</v>
      </c>
      <c r="L846" s="262">
        <v>0.318146778649323</v>
      </c>
      <c r="M846" s="262">
        <v>0.27718972106059925</v>
      </c>
      <c r="N846" s="262">
        <v>0.29859331399389472</v>
      </c>
      <c r="O846" s="262">
        <v>0.35397899305684777</v>
      </c>
      <c r="P846" s="262">
        <v>0.29840240750242458</v>
      </c>
      <c r="Q846" s="262">
        <v>0.25597695367825546</v>
      </c>
      <c r="R846" s="262">
        <v>0.33177093817825376</v>
      </c>
      <c r="S846" s="262">
        <v>0.29631376587374048</v>
      </c>
      <c r="T846" s="262">
        <v>0.29630760641568155</v>
      </c>
      <c r="U846" s="262">
        <v>0.22333670524292495</v>
      </c>
      <c r="V846" s="262">
        <v>0.2719822128708031</v>
      </c>
      <c r="W846" s="262">
        <v>0.35401428798547824</v>
      </c>
      <c r="X846" s="262">
        <v>0.38260254011841915</v>
      </c>
      <c r="Y846" s="262">
        <v>0.27838348966200005</v>
      </c>
      <c r="Z846" s="262">
        <v>0.28248593011243117</v>
      </c>
      <c r="AA846" s="262">
        <v>0.29801770485280571</v>
      </c>
      <c r="AB846" s="262">
        <v>0.33180179783496389</v>
      </c>
      <c r="AC846" s="262">
        <v>0.19187807280992106</v>
      </c>
      <c r="AD846" s="262">
        <v>0.18656641698772278</v>
      </c>
      <c r="AE846" s="262">
        <v>0.26545095861874352</v>
      </c>
      <c r="AF846" s="262">
        <v>0.21021657100147736</v>
      </c>
      <c r="AG846" s="262">
        <v>0.27198497723478909</v>
      </c>
      <c r="AH846" s="262">
        <v>0.13425253361906642</v>
      </c>
      <c r="AI846" s="262">
        <v>0.27879344957925589</v>
      </c>
      <c r="AJ846" s="262">
        <v>0.24766574511254413</v>
      </c>
      <c r="AK846" s="262">
        <v>0.23639344536405657</v>
      </c>
      <c r="AL846" s="262">
        <v>0.24492774310993615</v>
      </c>
      <c r="AM846" s="262">
        <v>0.22351283783521461</v>
      </c>
      <c r="AN846" s="262">
        <v>0.14220543471623343</v>
      </c>
      <c r="AO846" s="262">
        <v>0.29078165962701191</v>
      </c>
      <c r="AP846" s="262">
        <v>0.2662847503690739</v>
      </c>
      <c r="AQ846" s="262">
        <v>0.31879507695605874</v>
      </c>
      <c r="AR846" s="262">
        <v>0.37388388700934055</v>
      </c>
      <c r="AS846" s="262">
        <v>0.24659778413020916</v>
      </c>
      <c r="AT846" s="262">
        <v>0.24150396443167876</v>
      </c>
      <c r="AU846" s="262">
        <v>0.21378946893383988</v>
      </c>
      <c r="AV846" s="262">
        <v>0.23818983379828998</v>
      </c>
      <c r="AW846" s="262">
        <v>9.9839249187542389E-2</v>
      </c>
      <c r="AX846" s="262">
        <v>0.20749972097756783</v>
      </c>
      <c r="AY846" s="262">
        <v>0.18955218173310109</v>
      </c>
      <c r="AZ846" s="262">
        <v>0.19812548890319986</v>
      </c>
      <c r="BA846" s="262">
        <v>0.19057422633932145</v>
      </c>
      <c r="BB846" s="262">
        <v>0.1297774456424545</v>
      </c>
      <c r="BC846" s="262">
        <v>0.13897421487657258</v>
      </c>
      <c r="BD846" s="262">
        <v>0.19177600894429717</v>
      </c>
      <c r="BE846" s="262">
        <v>0.1468047371541559</v>
      </c>
      <c r="BF846" s="262">
        <v>0.24621046091505408</v>
      </c>
      <c r="BG846" s="262">
        <v>0.21422141673904793</v>
      </c>
      <c r="BH846" s="262">
        <v>0.23823904846103341</v>
      </c>
      <c r="BI846" s="262">
        <v>0.16452832322003424</v>
      </c>
      <c r="BJ846" s="262">
        <v>0.13977395585450827</v>
      </c>
      <c r="BK846" s="262">
        <v>0.22446994849354043</v>
      </c>
      <c r="BL846" s="262">
        <v>0.14567265454122783</v>
      </c>
      <c r="BM846" s="262">
        <v>0.14940029085970435</v>
      </c>
      <c r="BN846" s="262">
        <v>0.16936393891194315</v>
      </c>
      <c r="BO846" s="262">
        <v>0.15620668921304823</v>
      </c>
      <c r="BP846" s="262">
        <v>0.17279738836157804</v>
      </c>
    </row>
    <row r="847" spans="2:68" x14ac:dyDescent="0.25">
      <c r="C847" s="254" t="s">
        <v>1060</v>
      </c>
      <c r="D847" s="255">
        <f t="shared" si="73"/>
        <v>0.33553066695974765</v>
      </c>
      <c r="E847" s="260">
        <f t="shared" si="77"/>
        <v>6434.4716002870809</v>
      </c>
      <c r="F847" s="255">
        <f t="shared" si="74"/>
        <v>0.33805625564741193</v>
      </c>
      <c r="G847" s="260">
        <f t="shared" si="78"/>
        <v>17496202.927908499</v>
      </c>
      <c r="H847" s="255">
        <f t="shared" si="75"/>
        <v>0.10059431449493218</v>
      </c>
      <c r="I847" s="260">
        <f t="shared" si="76"/>
        <v>99.252908755429615</v>
      </c>
      <c r="J847" s="262">
        <v>0.22512736914313902</v>
      </c>
      <c r="K847" s="262">
        <v>3.4647461765536902E-2</v>
      </c>
      <c r="L847" s="262">
        <v>0.37361182614251776</v>
      </c>
      <c r="M847" s="262">
        <v>0.33206721822662905</v>
      </c>
      <c r="N847" s="262">
        <v>0.32273958741711872</v>
      </c>
      <c r="O847" s="262">
        <v>0.43018070629725996</v>
      </c>
      <c r="P847" s="262">
        <v>0.36830013766996139</v>
      </c>
      <c r="Q847" s="262">
        <v>0.35822139403192899</v>
      </c>
      <c r="R847" s="262">
        <v>0.40744757096025724</v>
      </c>
      <c r="S847" s="262">
        <v>0.35707705299926401</v>
      </c>
      <c r="T847" s="262">
        <v>0.38493581745027794</v>
      </c>
      <c r="U847" s="262">
        <v>0.28193539973327103</v>
      </c>
      <c r="V847" s="262">
        <v>0.37131286322708285</v>
      </c>
      <c r="W847" s="262">
        <v>0.39459208349874042</v>
      </c>
      <c r="X847" s="262">
        <v>0.46493055815928935</v>
      </c>
      <c r="Y847" s="262">
        <v>0.41221519582519645</v>
      </c>
      <c r="Z847" s="262">
        <v>0.44566477153034945</v>
      </c>
      <c r="AA847" s="262">
        <v>0.40304281381542167</v>
      </c>
      <c r="AB847" s="262">
        <v>0.41859222156997272</v>
      </c>
      <c r="AC847" s="262">
        <v>0.27463663515656889</v>
      </c>
      <c r="AD847" s="262">
        <v>0.24399474103490287</v>
      </c>
      <c r="AE847" s="262">
        <v>0.30284584192974701</v>
      </c>
      <c r="AF847" s="262">
        <v>0.28678699011045922</v>
      </c>
      <c r="AG847" s="262">
        <v>0.38368420247994206</v>
      </c>
      <c r="AH847" s="262">
        <v>0.21002120397921123</v>
      </c>
      <c r="AI847" s="262">
        <v>0.36859427113629023</v>
      </c>
      <c r="AJ847" s="262">
        <v>0.36097552277975892</v>
      </c>
      <c r="AK847" s="262">
        <v>0.35546061463544804</v>
      </c>
      <c r="AL847" s="262">
        <v>0.34154010467465801</v>
      </c>
      <c r="AM847" s="262">
        <v>0.29782273104574214</v>
      </c>
      <c r="AN847" s="262">
        <v>0.19795970372683733</v>
      </c>
      <c r="AO847" s="262">
        <v>0.41113118569595875</v>
      </c>
      <c r="AP847" s="262">
        <v>0.38547647917811861</v>
      </c>
      <c r="AQ847" s="262">
        <v>0.51492818146727093</v>
      </c>
      <c r="AR847" s="262">
        <v>0.54173021341746619</v>
      </c>
      <c r="AS847" s="262">
        <v>0.33408662849359266</v>
      </c>
      <c r="AT847" s="262">
        <v>0.35957350600795074</v>
      </c>
      <c r="AU847" s="262">
        <v>0.33381989740895257</v>
      </c>
      <c r="AV847" s="262">
        <v>0.34548854756431974</v>
      </c>
      <c r="AW847" s="262">
        <v>0.16069853800776807</v>
      </c>
      <c r="AX847" s="262">
        <v>0.3047242084288766</v>
      </c>
      <c r="AY847" s="262">
        <v>0.33367675292603438</v>
      </c>
      <c r="AZ847" s="262">
        <v>0.33166660311845203</v>
      </c>
      <c r="BA847" s="262">
        <v>0.31048707083146954</v>
      </c>
      <c r="BB847" s="262">
        <v>0.18798770593883604</v>
      </c>
      <c r="BC847" s="262">
        <v>0.24556241569171031</v>
      </c>
      <c r="BD847" s="262">
        <v>0.2950857210417559</v>
      </c>
      <c r="BE847" s="262">
        <v>0.25481390291703371</v>
      </c>
      <c r="BF847" s="262">
        <v>0.36623725377713046</v>
      </c>
      <c r="BG847" s="262">
        <v>0.37149656326001751</v>
      </c>
      <c r="BH847" s="262">
        <v>0.3707676471554246</v>
      </c>
      <c r="BI847" s="262">
        <v>0.27704580106891952</v>
      </c>
      <c r="BJ847" s="262">
        <v>0.23797356517699503</v>
      </c>
      <c r="BK847" s="262">
        <v>0.31873510259314652</v>
      </c>
      <c r="BL847" s="262">
        <v>0.25054855870483916</v>
      </c>
      <c r="BM847" s="262">
        <v>0.25257447357473445</v>
      </c>
      <c r="BN847" s="262">
        <v>0.27077864071841501</v>
      </c>
      <c r="BO847" s="262">
        <v>0.28581300015666061</v>
      </c>
      <c r="BP847" s="262">
        <v>0.3086607302557845</v>
      </c>
    </row>
    <row r="848" spans="2:68" x14ac:dyDescent="0.25">
      <c r="B848" s="254" t="s">
        <v>1221</v>
      </c>
      <c r="C848" s="254" t="s">
        <v>1058</v>
      </c>
      <c r="D848" s="255">
        <f t="shared" si="73"/>
        <v>1.4542716776746734E-2</v>
      </c>
      <c r="E848" s="260">
        <f t="shared" si="77"/>
        <v>278.88567962767212</v>
      </c>
      <c r="F848" s="255">
        <f t="shared" si="74"/>
        <v>1.7424772804191128E-2</v>
      </c>
      <c r="G848" s="260">
        <f t="shared" si="78"/>
        <v>901824.34391275304</v>
      </c>
      <c r="H848" s="255">
        <f t="shared" si="75"/>
        <v>-0.34176591183263771</v>
      </c>
      <c r="I848" s="260">
        <f t="shared" si="76"/>
        <v>83.460008002220945</v>
      </c>
      <c r="J848" s="262">
        <v>0.14869239484819755</v>
      </c>
      <c r="K848" s="262">
        <v>0</v>
      </c>
      <c r="L848" s="262">
        <v>5.8359189527965226E-2</v>
      </c>
      <c r="M848" s="262">
        <v>2.5965687642491256E-2</v>
      </c>
      <c r="N848" s="262">
        <v>3.3558358674559016E-2</v>
      </c>
      <c r="O848" s="262">
        <v>2.0243348295797606E-2</v>
      </c>
      <c r="P848" s="262">
        <v>1.6890966232563951E-2</v>
      </c>
      <c r="Q848" s="262">
        <v>2.5914600926825123E-2</v>
      </c>
      <c r="R848" s="262">
        <v>4.6672748031143942E-2</v>
      </c>
      <c r="S848" s="262">
        <v>1.8455448376550675E-2</v>
      </c>
      <c r="T848" s="262">
        <v>2.0895507977882158E-2</v>
      </c>
      <c r="U848" s="262">
        <v>1.4605980340091631E-2</v>
      </c>
      <c r="V848" s="262">
        <v>1.331015739656945E-2</v>
      </c>
      <c r="W848" s="262">
        <v>8.3094629444154522E-2</v>
      </c>
      <c r="X848" s="262">
        <v>5.9573145407754595E-2</v>
      </c>
      <c r="Y848" s="262">
        <v>7.0056645800193371E-2</v>
      </c>
      <c r="Z848" s="262">
        <v>3.3318468073899821E-2</v>
      </c>
      <c r="AA848" s="262">
        <v>2.0306404264989055E-2</v>
      </c>
      <c r="AB848" s="262">
        <v>2.3157438835962222E-2</v>
      </c>
      <c r="AC848" s="262">
        <v>4.6227542087618888E-2</v>
      </c>
      <c r="AD848" s="262">
        <v>1.1617114021631843E-2</v>
      </c>
      <c r="AE848" s="262">
        <v>1.2843956542404463E-2</v>
      </c>
      <c r="AF848" s="262">
        <v>1.3491536466237842E-2</v>
      </c>
      <c r="AG848" s="262">
        <v>1.1547635635049769E-2</v>
      </c>
      <c r="AH848" s="262">
        <v>2.4378029051436077E-2</v>
      </c>
      <c r="AI848" s="262">
        <v>1.8871312709394218E-2</v>
      </c>
      <c r="AJ848" s="262">
        <v>9.375436226275357E-3</v>
      </c>
      <c r="AK848" s="262">
        <v>2.6226733794850618E-2</v>
      </c>
      <c r="AL848" s="262">
        <v>8.0117287598111334E-3</v>
      </c>
      <c r="AM848" s="262">
        <v>8.1406521330236355E-3</v>
      </c>
      <c r="AN848" s="262">
        <v>2.3282529056921009E-2</v>
      </c>
      <c r="AO848" s="262">
        <v>2.5273209376462009E-2</v>
      </c>
      <c r="AP848" s="262">
        <v>8.8622323555393491E-3</v>
      </c>
      <c r="AQ848" s="262">
        <v>6.3256542175347652E-2</v>
      </c>
      <c r="AR848" s="262">
        <v>3.6826536530381114E-2</v>
      </c>
      <c r="AS848" s="262">
        <v>1.8143998112158152E-2</v>
      </c>
      <c r="AT848" s="262">
        <v>2.8244435854745977E-2</v>
      </c>
      <c r="AU848" s="262">
        <v>7.0241910263237973E-3</v>
      </c>
      <c r="AV848" s="262">
        <v>4.9845780686578025E-3</v>
      </c>
      <c r="AW848" s="262">
        <v>1.1401485464577273E-3</v>
      </c>
      <c r="AX848" s="262">
        <v>3.5081775627991215E-3</v>
      </c>
      <c r="AY848" s="262">
        <v>1.0487778573279916E-2</v>
      </c>
      <c r="AZ848" s="262">
        <v>3.1688752285647069E-3</v>
      </c>
      <c r="BA848" s="262">
        <v>3.4005518554672907E-3</v>
      </c>
      <c r="BB848" s="262">
        <v>1.6680144107300717E-3</v>
      </c>
      <c r="BC848" s="262">
        <v>2.4529365987524879E-3</v>
      </c>
      <c r="BD848" s="262">
        <v>4.9123257283878539E-3</v>
      </c>
      <c r="BE848" s="262">
        <v>2.2880292535099444E-3</v>
      </c>
      <c r="BF848" s="262">
        <v>1.860545545023443E-2</v>
      </c>
      <c r="BG848" s="262">
        <v>1.1392349278686454E-2</v>
      </c>
      <c r="BH848" s="262">
        <v>4.4988714465116217E-3</v>
      </c>
      <c r="BI848" s="262">
        <v>1.4365231958411969E-3</v>
      </c>
      <c r="BJ848" s="262">
        <v>8.2153774519246516E-3</v>
      </c>
      <c r="BK848" s="262">
        <v>3.4207152820492984E-2</v>
      </c>
      <c r="BL848" s="262">
        <v>5.8554273256197411E-3</v>
      </c>
      <c r="BM848" s="262">
        <v>1.5100813004964755E-3</v>
      </c>
      <c r="BN848" s="262">
        <v>3.4096216716728018E-3</v>
      </c>
      <c r="BO848" s="262">
        <v>1.2590567504419677E-2</v>
      </c>
      <c r="BP848" s="262">
        <v>5.671083657234695E-3</v>
      </c>
    </row>
    <row r="849" spans="1:68" x14ac:dyDescent="0.25">
      <c r="C849" s="254" t="s">
        <v>1059</v>
      </c>
      <c r="D849" s="255">
        <f t="shared" si="73"/>
        <v>0.23269060750284495</v>
      </c>
      <c r="E849" s="260">
        <f t="shared" si="77"/>
        <v>4462.3077800820574</v>
      </c>
      <c r="F849" s="255">
        <f t="shared" si="74"/>
        <v>0.24079511644429583</v>
      </c>
      <c r="G849" s="260">
        <f t="shared" si="78"/>
        <v>12462423.490109464</v>
      </c>
      <c r="H849" s="255">
        <f t="shared" si="75"/>
        <v>-0.20090179726707519</v>
      </c>
      <c r="I849" s="260">
        <f t="shared" si="76"/>
        <v>96.63427188178639</v>
      </c>
      <c r="J849" s="262">
        <v>0.14869239484819755</v>
      </c>
      <c r="K849" s="262">
        <v>0.18327208776804399</v>
      </c>
      <c r="L849" s="262">
        <v>0.43272479717446199</v>
      </c>
      <c r="M849" s="262">
        <v>0.25640998548702731</v>
      </c>
      <c r="N849" s="262">
        <v>0.27983577133587473</v>
      </c>
      <c r="O849" s="262">
        <v>0.29833503024474722</v>
      </c>
      <c r="P849" s="262">
        <v>0.37381613107252681</v>
      </c>
      <c r="Q849" s="262">
        <v>0.35235023241514368</v>
      </c>
      <c r="R849" s="262">
        <v>0.3040993011746429</v>
      </c>
      <c r="S849" s="262">
        <v>0.27513051411505651</v>
      </c>
      <c r="T849" s="262">
        <v>0.2293127273405034</v>
      </c>
      <c r="U849" s="262">
        <v>0.17806229585185615</v>
      </c>
      <c r="V849" s="262">
        <v>0.27699348812020524</v>
      </c>
      <c r="W849" s="262">
        <v>0.42524496166764658</v>
      </c>
      <c r="X849" s="262">
        <v>0.40863888856604702</v>
      </c>
      <c r="Y849" s="262">
        <v>0.38336001813936216</v>
      </c>
      <c r="Z849" s="262">
        <v>0.41162346658121224</v>
      </c>
      <c r="AA849" s="262">
        <v>0.32182935913155208</v>
      </c>
      <c r="AB849" s="262">
        <v>0.3917945042790163</v>
      </c>
      <c r="AC849" s="262">
        <v>0.33991997462908563</v>
      </c>
      <c r="AD849" s="262">
        <v>0.12783026437233844</v>
      </c>
      <c r="AE849" s="262">
        <v>0.22150823916374646</v>
      </c>
      <c r="AF849" s="262">
        <v>0.16492644115358318</v>
      </c>
      <c r="AG849" s="262">
        <v>0.20085784319432973</v>
      </c>
      <c r="AH849" s="262">
        <v>0.3149550730688751</v>
      </c>
      <c r="AI849" s="262">
        <v>0.27062568902751788</v>
      </c>
      <c r="AJ849" s="262">
        <v>0.2038952108054817</v>
      </c>
      <c r="AK849" s="262">
        <v>0.27630646017400978</v>
      </c>
      <c r="AL849" s="262">
        <v>0.26247723092586289</v>
      </c>
      <c r="AM849" s="262">
        <v>0.13934322957125264</v>
      </c>
      <c r="AN849" s="262">
        <v>0.15934804916751888</v>
      </c>
      <c r="AO849" s="262">
        <v>0.33030734456647287</v>
      </c>
      <c r="AP849" s="262">
        <v>0.24229056626170287</v>
      </c>
      <c r="AQ849" s="262">
        <v>0.47003177808248081</v>
      </c>
      <c r="AR849" s="262">
        <v>0.34860733247561498</v>
      </c>
      <c r="AS849" s="262">
        <v>0.32809799986882404</v>
      </c>
      <c r="AT849" s="262">
        <v>0.24217503446992916</v>
      </c>
      <c r="AU849" s="262">
        <v>0.17284995419222071</v>
      </c>
      <c r="AV849" s="262">
        <v>0.15427320321345137</v>
      </c>
      <c r="AW849" s="262">
        <v>0.26555367762468257</v>
      </c>
      <c r="AX849" s="262">
        <v>0.14525707929203738</v>
      </c>
      <c r="AY849" s="262">
        <v>0.17507765807381534</v>
      </c>
      <c r="AZ849" s="262">
        <v>0.16847060823326077</v>
      </c>
      <c r="BA849" s="262">
        <v>0.12173337481017979</v>
      </c>
      <c r="BB849" s="262">
        <v>8.3374776995804409E-2</v>
      </c>
      <c r="BC849" s="262">
        <v>9.5603353016689555E-2</v>
      </c>
      <c r="BD849" s="262">
        <v>0.13394906557319164</v>
      </c>
      <c r="BE849" s="262">
        <v>9.8061708447148913E-2</v>
      </c>
      <c r="BF849" s="262">
        <v>0.2525123857980211</v>
      </c>
      <c r="BG849" s="262">
        <v>0.23595304850838619</v>
      </c>
      <c r="BH849" s="262">
        <v>0.1907248411753065</v>
      </c>
      <c r="BI849" s="262">
        <v>0.12709961880173279</v>
      </c>
      <c r="BJ849" s="262">
        <v>0.36827228804791179</v>
      </c>
      <c r="BK849" s="262">
        <v>0.34420556196857804</v>
      </c>
      <c r="BL849" s="262">
        <v>0.35502433935035871</v>
      </c>
      <c r="BM849" s="262">
        <v>0.15447046771941922</v>
      </c>
      <c r="BN849" s="262">
        <v>0.19609170313971327</v>
      </c>
      <c r="BO849" s="262">
        <v>0.15481002050524328</v>
      </c>
      <c r="BP849" s="262">
        <v>0.1460814151780177</v>
      </c>
    </row>
    <row r="850" spans="1:68" x14ac:dyDescent="0.25">
      <c r="C850" s="254" t="s">
        <v>1060</v>
      </c>
      <c r="D850" s="255">
        <f t="shared" si="73"/>
        <v>0.22627927629846681</v>
      </c>
      <c r="E850" s="260">
        <f t="shared" si="77"/>
        <v>4339.3576815756978</v>
      </c>
      <c r="F850" s="255">
        <f t="shared" si="74"/>
        <v>0.2075161177968517</v>
      </c>
      <c r="G850" s="260">
        <f t="shared" si="78"/>
        <v>10740058.931411399</v>
      </c>
      <c r="H850" s="255">
        <f t="shared" si="75"/>
        <v>0.63039255891575774</v>
      </c>
      <c r="I850" s="260">
        <f t="shared" si="76"/>
        <v>109.04178369411449</v>
      </c>
      <c r="J850" s="262">
        <v>3.5778799860701496E-2</v>
      </c>
      <c r="K850" s="262">
        <v>0</v>
      </c>
      <c r="L850" s="262">
        <v>0.15520543321552421</v>
      </c>
      <c r="M850" s="262">
        <v>0.22453336045342004</v>
      </c>
      <c r="N850" s="262">
        <v>0.14874976138403032</v>
      </c>
      <c r="O850" s="262">
        <v>0.25579475111654282</v>
      </c>
      <c r="P850" s="262">
        <v>0.12883682050159059</v>
      </c>
      <c r="Q850" s="262">
        <v>0.17378024964924155</v>
      </c>
      <c r="R850" s="262">
        <v>0.22678176731370947</v>
      </c>
      <c r="S850" s="262">
        <v>0.16705527537033515</v>
      </c>
      <c r="T850" s="262">
        <v>0.21098181024942453</v>
      </c>
      <c r="U850" s="262">
        <v>0.20029442084903618</v>
      </c>
      <c r="V850" s="262">
        <v>0.17605711851400263</v>
      </c>
      <c r="W850" s="262">
        <v>6.7815243255738386E-2</v>
      </c>
      <c r="X850" s="262">
        <v>9.2610417474736223E-2</v>
      </c>
      <c r="Y850" s="262">
        <v>4.6943695694211411E-2</v>
      </c>
      <c r="Z850" s="262">
        <v>7.0212183461912714E-2</v>
      </c>
      <c r="AA850" s="262">
        <v>0.25122078083145744</v>
      </c>
      <c r="AB850" s="262">
        <v>0.17693059609905726</v>
      </c>
      <c r="AC850" s="262">
        <v>0.13750674230251278</v>
      </c>
      <c r="AD850" s="262">
        <v>0.12053733656795436</v>
      </c>
      <c r="AE850" s="262">
        <v>0.22713489455193914</v>
      </c>
      <c r="AF850" s="262">
        <v>0.19054738842629193</v>
      </c>
      <c r="AG850" s="262">
        <v>0.25778797327103775</v>
      </c>
      <c r="AH850" s="262">
        <v>0.16553839033773232</v>
      </c>
      <c r="AI850" s="262">
        <v>0.22893347816847096</v>
      </c>
      <c r="AJ850" s="262">
        <v>0.25918476880647789</v>
      </c>
      <c r="AK850" s="262">
        <v>0.22203796775640164</v>
      </c>
      <c r="AL850" s="262">
        <v>0.31801716225628646</v>
      </c>
      <c r="AM850" s="262">
        <v>0.25480411926789442</v>
      </c>
      <c r="AN850" s="262">
        <v>0.23807896057161548</v>
      </c>
      <c r="AO850" s="262">
        <v>0.20685821100178431</v>
      </c>
      <c r="AP850" s="262">
        <v>0.25293193782906276</v>
      </c>
      <c r="AQ850" s="262">
        <v>0.11769093854417903</v>
      </c>
      <c r="AR850" s="262">
        <v>0.24796143023519651</v>
      </c>
      <c r="AS850" s="262">
        <v>0.15123559626407795</v>
      </c>
      <c r="AT850" s="262">
        <v>0.28308029193694156</v>
      </c>
      <c r="AU850" s="262">
        <v>0.23929865144206311</v>
      </c>
      <c r="AV850" s="262">
        <v>0.24835647224870194</v>
      </c>
      <c r="AW850" s="262">
        <v>0.10356610656571287</v>
      </c>
      <c r="AX850" s="262">
        <v>0.23076022484764114</v>
      </c>
      <c r="AY850" s="262">
        <v>0.31444487846662256</v>
      </c>
      <c r="AZ850" s="262">
        <v>0.23632918877948822</v>
      </c>
      <c r="BA850" s="262">
        <v>0.22459901316281589</v>
      </c>
      <c r="BB850" s="262">
        <v>0.15660233094590353</v>
      </c>
      <c r="BC850" s="262">
        <v>0.20700245901547687</v>
      </c>
      <c r="BD850" s="262">
        <v>0.23859582906359267</v>
      </c>
      <c r="BE850" s="262">
        <v>0.17176045320417968</v>
      </c>
      <c r="BF850" s="262">
        <v>0.20939398284198038</v>
      </c>
      <c r="BG850" s="262">
        <v>0.22635107162993864</v>
      </c>
      <c r="BH850" s="262">
        <v>0.23217931823226273</v>
      </c>
      <c r="BI850" s="262">
        <v>0.21341765374728125</v>
      </c>
      <c r="BJ850" s="262">
        <v>0.16809182869715639</v>
      </c>
      <c r="BK850" s="262">
        <v>8.2308450419103285E-2</v>
      </c>
      <c r="BL850" s="262">
        <v>0.14871138291725755</v>
      </c>
      <c r="BM850" s="262">
        <v>0.19422205896716591</v>
      </c>
      <c r="BN850" s="262">
        <v>0.27626167725699563</v>
      </c>
      <c r="BO850" s="262">
        <v>0.24346861240716108</v>
      </c>
      <c r="BP850" s="262">
        <v>0.16174582591991959</v>
      </c>
    </row>
    <row r="851" spans="1:68" x14ac:dyDescent="0.25">
      <c r="B851" s="254" t="s">
        <v>1222</v>
      </c>
      <c r="C851" s="254" t="s">
        <v>1223</v>
      </c>
      <c r="D851" s="255">
        <f t="shared" si="73"/>
        <v>0.67165380403608488</v>
      </c>
      <c r="E851" s="260">
        <f t="shared" si="77"/>
        <v>12880.305</v>
      </c>
      <c r="F851" s="255">
        <f t="shared" si="74"/>
        <v>0.67242540731983003</v>
      </c>
      <c r="G851" s="260">
        <f t="shared" si="78"/>
        <v>34801578.683459997</v>
      </c>
      <c r="H851" s="255">
        <f t="shared" si="75"/>
        <v>0.29717188260132954</v>
      </c>
      <c r="I851" s="260">
        <f t="shared" si="76"/>
        <v>99.88525072441557</v>
      </c>
      <c r="J851" s="262">
        <v>0.7186800000000001</v>
      </c>
      <c r="K851" s="262">
        <v>0.69156000000000006</v>
      </c>
      <c r="L851" s="262">
        <v>0.73224000000000011</v>
      </c>
      <c r="M851" s="262">
        <v>0.80003999999999997</v>
      </c>
      <c r="N851" s="262">
        <v>0.74580000000000013</v>
      </c>
      <c r="O851" s="262">
        <v>0.74580000000000013</v>
      </c>
      <c r="P851" s="262">
        <v>0.67800000000000005</v>
      </c>
      <c r="Q851" s="262">
        <v>0.73902000000000012</v>
      </c>
      <c r="R851" s="262">
        <v>0.75258000000000014</v>
      </c>
      <c r="S851" s="262">
        <v>0.75936000000000015</v>
      </c>
      <c r="T851" s="262">
        <v>0.77969999999999995</v>
      </c>
      <c r="U851" s="262">
        <v>0.77969999999999995</v>
      </c>
      <c r="V851" s="262">
        <v>0.71190000000000009</v>
      </c>
      <c r="W851" s="262">
        <v>0.63732</v>
      </c>
      <c r="X851" s="262">
        <v>0.48816000000000004</v>
      </c>
      <c r="Y851" s="262">
        <v>0.60342000000000007</v>
      </c>
      <c r="Z851" s="262">
        <v>0.56952000000000003</v>
      </c>
      <c r="AA851" s="262">
        <v>0.6305400000000001</v>
      </c>
      <c r="AB851" s="262">
        <v>0.50172000000000005</v>
      </c>
      <c r="AC851" s="262">
        <v>0.52206000000000008</v>
      </c>
      <c r="AD851" s="262">
        <v>0.59664000000000006</v>
      </c>
      <c r="AE851" s="262">
        <v>0.78647999999999996</v>
      </c>
      <c r="AF851" s="262">
        <v>0.75258000000000014</v>
      </c>
      <c r="AG851" s="262">
        <v>0.77291999999999994</v>
      </c>
      <c r="AH851" s="262">
        <v>0.49494000000000005</v>
      </c>
      <c r="AI851" s="262">
        <v>0.69156000000000006</v>
      </c>
      <c r="AJ851" s="262">
        <v>0.78647999999999996</v>
      </c>
      <c r="AK851" s="262">
        <v>0.67800000000000005</v>
      </c>
      <c r="AL851" s="262">
        <v>0.77291999999999994</v>
      </c>
      <c r="AM851" s="262">
        <v>0.76613999999999993</v>
      </c>
      <c r="AN851" s="262">
        <v>0.62376000000000009</v>
      </c>
      <c r="AO851" s="262">
        <v>0.61698000000000008</v>
      </c>
      <c r="AP851" s="262">
        <v>0.66444000000000003</v>
      </c>
      <c r="AQ851" s="262">
        <v>0.58308000000000004</v>
      </c>
      <c r="AR851" s="262">
        <v>0.47460000000000002</v>
      </c>
      <c r="AS851" s="262">
        <v>0.47460000000000002</v>
      </c>
      <c r="AT851" s="262">
        <v>0.65088000000000001</v>
      </c>
      <c r="AU851" s="262">
        <v>0.73224000000000011</v>
      </c>
      <c r="AV851" s="262">
        <v>0.73224000000000011</v>
      </c>
      <c r="AW851" s="262">
        <v>0.43392000000000003</v>
      </c>
      <c r="AX851" s="262">
        <v>0.67800000000000005</v>
      </c>
      <c r="AY851" s="262">
        <v>0.69156000000000006</v>
      </c>
      <c r="AZ851" s="262">
        <v>0.71190000000000009</v>
      </c>
      <c r="BA851" s="262">
        <v>0.71190000000000009</v>
      </c>
      <c r="BB851" s="262">
        <v>0.57630000000000003</v>
      </c>
      <c r="BC851" s="262">
        <v>0.55596000000000001</v>
      </c>
      <c r="BD851" s="262">
        <v>0.67122000000000004</v>
      </c>
      <c r="BE851" s="262">
        <v>0.6305400000000001</v>
      </c>
      <c r="BF851" s="262">
        <v>0.59664000000000006</v>
      </c>
      <c r="BG851" s="262">
        <v>0.60342000000000007</v>
      </c>
      <c r="BH851" s="262">
        <v>0.6305400000000001</v>
      </c>
      <c r="BI851" s="262">
        <v>0.65088000000000001</v>
      </c>
      <c r="BJ851" s="262">
        <v>0.51528000000000007</v>
      </c>
      <c r="BK851" s="262">
        <v>0.47460000000000002</v>
      </c>
      <c r="BL851" s="262">
        <v>0.41358</v>
      </c>
      <c r="BM851" s="262">
        <v>0.61698000000000008</v>
      </c>
      <c r="BN851" s="262">
        <v>0.56952000000000003</v>
      </c>
      <c r="BO851" s="262">
        <v>0.60342000000000007</v>
      </c>
      <c r="BP851" s="262">
        <v>0.56274000000000002</v>
      </c>
    </row>
    <row r="852" spans="1:68" x14ac:dyDescent="0.25">
      <c r="C852" s="254" t="s">
        <v>1224</v>
      </c>
      <c r="D852" s="255">
        <f t="shared" si="73"/>
        <v>0.23506721802158831</v>
      </c>
      <c r="E852" s="260">
        <f t="shared" si="77"/>
        <v>4507.884039999999</v>
      </c>
      <c r="F852" s="255">
        <f t="shared" si="74"/>
        <v>0.22896825398906007</v>
      </c>
      <c r="G852" s="260">
        <f t="shared" si="78"/>
        <v>11850320.67568</v>
      </c>
      <c r="H852" s="255">
        <f t="shared" si="75"/>
        <v>4.8974571543480262E-2</v>
      </c>
      <c r="I852" s="260">
        <f t="shared" si="76"/>
        <v>102.6636723328552</v>
      </c>
      <c r="J852" s="262">
        <v>0.14755000000000001</v>
      </c>
      <c r="K852" s="262">
        <v>0.13392999999999999</v>
      </c>
      <c r="L852" s="262">
        <v>0.14755000000000001</v>
      </c>
      <c r="M852" s="262">
        <v>0.14982000000000001</v>
      </c>
      <c r="N852" s="262">
        <v>0.16344</v>
      </c>
      <c r="O852" s="262">
        <v>0.20884000000000003</v>
      </c>
      <c r="P852" s="262">
        <v>0.17933000000000002</v>
      </c>
      <c r="Q852" s="262">
        <v>0.17025000000000001</v>
      </c>
      <c r="R852" s="262">
        <v>0.17706000000000002</v>
      </c>
      <c r="S852" s="262">
        <v>0.17706000000000002</v>
      </c>
      <c r="T852" s="262">
        <v>0.17479</v>
      </c>
      <c r="U852" s="262">
        <v>0.16571</v>
      </c>
      <c r="V852" s="262">
        <v>0.21111000000000002</v>
      </c>
      <c r="W852" s="262">
        <v>0.19749</v>
      </c>
      <c r="X852" s="262">
        <v>0.29964000000000002</v>
      </c>
      <c r="Y852" s="262">
        <v>0.18387000000000001</v>
      </c>
      <c r="Z852" s="262">
        <v>0.23381000000000002</v>
      </c>
      <c r="AA852" s="262">
        <v>0.30645000000000006</v>
      </c>
      <c r="AB852" s="262">
        <v>0.37228</v>
      </c>
      <c r="AC852" s="262">
        <v>0.21337999999999999</v>
      </c>
      <c r="AD852" s="262">
        <v>0.16797999999999999</v>
      </c>
      <c r="AE852" s="262">
        <v>0.17933000000000002</v>
      </c>
      <c r="AF852" s="262">
        <v>0.18614</v>
      </c>
      <c r="AG852" s="262">
        <v>0.19295000000000001</v>
      </c>
      <c r="AH852" s="262">
        <v>0.15662999999999999</v>
      </c>
      <c r="AI852" s="262">
        <v>0.25197000000000003</v>
      </c>
      <c r="AJ852" s="262">
        <v>0.17933000000000002</v>
      </c>
      <c r="AK852" s="262">
        <v>0.19522</v>
      </c>
      <c r="AL852" s="262">
        <v>0.18840999999999999</v>
      </c>
      <c r="AM852" s="262">
        <v>0.17933000000000002</v>
      </c>
      <c r="AN852" s="262">
        <v>0.25424000000000002</v>
      </c>
      <c r="AO852" s="262">
        <v>0.30645000000000006</v>
      </c>
      <c r="AP852" s="262">
        <v>0.28828999999999999</v>
      </c>
      <c r="AQ852" s="262">
        <v>0.31325999999999998</v>
      </c>
      <c r="AR852" s="262">
        <v>0.39271</v>
      </c>
      <c r="AS852" s="262">
        <v>0.33823000000000003</v>
      </c>
      <c r="AT852" s="262">
        <v>0.26332</v>
      </c>
      <c r="AU852" s="262">
        <v>0.22473000000000001</v>
      </c>
      <c r="AV852" s="262">
        <v>0.23835000000000001</v>
      </c>
      <c r="AW852" s="262">
        <v>0.15662999999999999</v>
      </c>
      <c r="AX852" s="262">
        <v>0.22700000000000001</v>
      </c>
      <c r="AY852" s="262">
        <v>0.23608000000000001</v>
      </c>
      <c r="AZ852" s="262">
        <v>0.21565000000000001</v>
      </c>
      <c r="BA852" s="262">
        <v>0.22700000000000001</v>
      </c>
      <c r="BB852" s="262">
        <v>0.24743000000000004</v>
      </c>
      <c r="BC852" s="262">
        <v>0.26332</v>
      </c>
      <c r="BD852" s="262">
        <v>0.24062000000000003</v>
      </c>
      <c r="BE852" s="262">
        <v>0.24743000000000004</v>
      </c>
      <c r="BF852" s="262">
        <v>0.33823000000000003</v>
      </c>
      <c r="BG852" s="262">
        <v>0.34277000000000002</v>
      </c>
      <c r="BH852" s="262">
        <v>0.33823000000000003</v>
      </c>
      <c r="BI852" s="262">
        <v>0.25424000000000002</v>
      </c>
      <c r="BJ852" s="262">
        <v>0.23381000000000002</v>
      </c>
      <c r="BK852" s="262">
        <v>0.24743000000000004</v>
      </c>
      <c r="BL852" s="262">
        <v>0.23154000000000002</v>
      </c>
      <c r="BM852" s="262">
        <v>0.26785999999999999</v>
      </c>
      <c r="BN852" s="262">
        <v>0.30191000000000001</v>
      </c>
      <c r="BO852" s="262">
        <v>0.28602</v>
      </c>
      <c r="BP852" s="262">
        <v>0.30418000000000001</v>
      </c>
    </row>
    <row r="853" spans="1:68" x14ac:dyDescent="0.25">
      <c r="C853" s="254" t="s">
        <v>1225</v>
      </c>
      <c r="D853" s="255">
        <f t="shared" si="73"/>
        <v>7.7766745580643462E-2</v>
      </c>
      <c r="E853" s="260">
        <f t="shared" si="77"/>
        <v>1491.3328799999997</v>
      </c>
      <c r="F853" s="255">
        <f t="shared" si="74"/>
        <v>8.5748665173228614E-2</v>
      </c>
      <c r="G853" s="260">
        <f t="shared" si="78"/>
        <v>4437947.890639999</v>
      </c>
      <c r="H853" s="255">
        <f t="shared" si="75"/>
        <v>-0.1517211426917649</v>
      </c>
      <c r="I853" s="260">
        <f t="shared" si="76"/>
        <v>90.69149405829215</v>
      </c>
      <c r="J853" s="262">
        <v>0.18576000000000001</v>
      </c>
      <c r="K853" s="262">
        <v>0.15651999999999999</v>
      </c>
      <c r="L853" s="262">
        <v>0.24939999999999998</v>
      </c>
      <c r="M853" s="262">
        <v>0.15995999999999999</v>
      </c>
      <c r="N853" s="262">
        <v>0.15479999999999999</v>
      </c>
      <c r="O853" s="262">
        <v>0.22531999999999999</v>
      </c>
      <c r="P853" s="262">
        <v>0.16167999999999999</v>
      </c>
      <c r="Q853" s="262">
        <v>0.16425999999999999</v>
      </c>
      <c r="R853" s="262">
        <v>0.30271999999999999</v>
      </c>
      <c r="S853" s="262">
        <v>0.11609999999999999</v>
      </c>
      <c r="T853" s="262">
        <v>8.7719999999999992E-2</v>
      </c>
      <c r="U853" s="262">
        <v>6.6220000000000001E-2</v>
      </c>
      <c r="V853" s="262">
        <v>7.3099999999999998E-2</v>
      </c>
      <c r="W853" s="262">
        <v>0.15823999999999999</v>
      </c>
      <c r="X853" s="262">
        <v>6.3639999999999988E-2</v>
      </c>
      <c r="Y853" s="262">
        <v>9.1159999999999991E-2</v>
      </c>
      <c r="Z853" s="262">
        <v>6.7080000000000001E-2</v>
      </c>
      <c r="AA853" s="262">
        <v>0.16339999999999999</v>
      </c>
      <c r="AB853" s="262">
        <v>7.8259999999999996E-2</v>
      </c>
      <c r="AC853" s="262">
        <v>5.5039999999999999E-2</v>
      </c>
      <c r="AD853" s="262">
        <v>6.019999999999999E-2</v>
      </c>
      <c r="AE853" s="262">
        <v>0.17973999999999998</v>
      </c>
      <c r="AF853" s="262">
        <v>7.1379999999999985E-2</v>
      </c>
      <c r="AG853" s="262">
        <v>0.10147999999999999</v>
      </c>
      <c r="AH853" s="262">
        <v>4.3859999999999996E-2</v>
      </c>
      <c r="AI853" s="262">
        <v>8.8579999999999992E-2</v>
      </c>
      <c r="AJ853" s="262">
        <v>4.7300000000000002E-2</v>
      </c>
      <c r="AK853" s="262">
        <v>6.6220000000000001E-2</v>
      </c>
      <c r="AL853" s="262">
        <v>9.6320000000000003E-2</v>
      </c>
      <c r="AM853" s="262">
        <v>3.8699999999999998E-2</v>
      </c>
      <c r="AN853" s="262">
        <v>3.44E-2</v>
      </c>
      <c r="AO853" s="262">
        <v>7.1379999999999985E-2</v>
      </c>
      <c r="AP853" s="262">
        <v>7.5679999999999997E-2</v>
      </c>
      <c r="AQ853" s="262">
        <v>0.12555999999999998</v>
      </c>
      <c r="AR853" s="262">
        <v>8.4279999999999994E-2</v>
      </c>
      <c r="AS853" s="262">
        <v>6.1059999999999989E-2</v>
      </c>
      <c r="AT853" s="262">
        <v>5.1599999999999993E-2</v>
      </c>
      <c r="AU853" s="262">
        <v>5.8479999999999997E-2</v>
      </c>
      <c r="AV853" s="262">
        <v>5.3319999999999992E-2</v>
      </c>
      <c r="AW853" s="262">
        <v>2.3220000000000001E-2</v>
      </c>
      <c r="AX853" s="262">
        <v>7.9119999999999996E-2</v>
      </c>
      <c r="AY853" s="262">
        <v>6.794E-2</v>
      </c>
      <c r="AZ853" s="262">
        <v>5.2459999999999993E-2</v>
      </c>
      <c r="BA853" s="262">
        <v>7.6539999999999997E-2</v>
      </c>
      <c r="BB853" s="262">
        <v>4.9879999999999994E-2</v>
      </c>
      <c r="BC853" s="262">
        <v>3.9559999999999998E-2</v>
      </c>
      <c r="BD853" s="262">
        <v>4.9879999999999994E-2</v>
      </c>
      <c r="BE853" s="262">
        <v>4.9879999999999994E-2</v>
      </c>
      <c r="BF853" s="262">
        <v>3.6119999999999992E-2</v>
      </c>
      <c r="BG853" s="262">
        <v>4.0419999999999998E-2</v>
      </c>
      <c r="BH853" s="262">
        <v>3.6119999999999992E-2</v>
      </c>
      <c r="BI853" s="262">
        <v>6.019999999999999E-2</v>
      </c>
      <c r="BJ853" s="262">
        <v>3.6119999999999992E-2</v>
      </c>
      <c r="BK853" s="262">
        <v>1.72E-2</v>
      </c>
      <c r="BL853" s="262">
        <v>1.2899999999999998E-2</v>
      </c>
      <c r="BM853" s="262">
        <v>3.6119999999999992E-2</v>
      </c>
      <c r="BN853" s="262">
        <v>3.1819999999999994E-2</v>
      </c>
      <c r="BO853" s="262">
        <v>3.6119999999999992E-2</v>
      </c>
      <c r="BP853" s="262">
        <v>2.0639999999999999E-2</v>
      </c>
    </row>
    <row r="854" spans="1:68" x14ac:dyDescent="0.25">
      <c r="C854" s="254" t="s">
        <v>1226</v>
      </c>
      <c r="D854" s="255">
        <f t="shared" si="73"/>
        <v>2.2434659748657246E-2</v>
      </c>
      <c r="E854" s="260">
        <f t="shared" si="77"/>
        <v>430.22946999999999</v>
      </c>
      <c r="F854" s="255">
        <f t="shared" si="74"/>
        <v>3.0851898599563707E-2</v>
      </c>
      <c r="G854" s="260">
        <f t="shared" si="78"/>
        <v>1596749.2675899996</v>
      </c>
      <c r="H854" s="255">
        <f t="shared" si="75"/>
        <v>-0.28956036636438198</v>
      </c>
      <c r="I854" s="260">
        <f t="shared" si="76"/>
        <v>72.717274355927344</v>
      </c>
      <c r="J854" s="262">
        <v>0.48483999999999999</v>
      </c>
      <c r="K854" s="262">
        <v>0.36796999999999996</v>
      </c>
      <c r="L854" s="262">
        <v>0.29078000000000004</v>
      </c>
      <c r="M854" s="262">
        <v>0.13577999999999998</v>
      </c>
      <c r="N854" s="262">
        <v>9.7960000000000005E-2</v>
      </c>
      <c r="O854" s="262">
        <v>7.2539999999999993E-2</v>
      </c>
      <c r="P854" s="262">
        <v>0.1116</v>
      </c>
      <c r="Q854" s="262">
        <v>0.11438999999999999</v>
      </c>
      <c r="R854" s="262">
        <v>0.15128</v>
      </c>
      <c r="S854" s="262">
        <v>3.968E-2</v>
      </c>
      <c r="T854" s="262">
        <v>3.0689999999999999E-2</v>
      </c>
      <c r="U854" s="262">
        <v>3.2239999999999998E-2</v>
      </c>
      <c r="V854" s="262">
        <v>2.0460000000000002E-2</v>
      </c>
      <c r="W854" s="262">
        <v>0.10385</v>
      </c>
      <c r="X854" s="262">
        <v>1.8599999999999998E-2</v>
      </c>
      <c r="Y854" s="262">
        <v>0.11717999999999999</v>
      </c>
      <c r="Z854" s="262">
        <v>1.736E-2</v>
      </c>
      <c r="AA854" s="262">
        <v>3.007E-2</v>
      </c>
      <c r="AB854" s="262">
        <v>1.0540000000000001E-2</v>
      </c>
      <c r="AC854" s="262">
        <v>2.2009999999999998E-2</v>
      </c>
      <c r="AD854" s="262">
        <v>1.116E-2</v>
      </c>
      <c r="AE854" s="262">
        <v>1.5810000000000001E-2</v>
      </c>
      <c r="AF854" s="262">
        <v>1.209E-2</v>
      </c>
      <c r="AG854" s="262">
        <v>4.1230000000000003E-2</v>
      </c>
      <c r="AH854" s="262">
        <v>2.8830000000000001E-2</v>
      </c>
      <c r="AI854" s="262">
        <v>1.6119999999999999E-2</v>
      </c>
      <c r="AJ854" s="262">
        <v>1.0849999999999999E-2</v>
      </c>
      <c r="AK854" s="262">
        <v>2.4800000000000003E-2</v>
      </c>
      <c r="AL854" s="262">
        <v>1.7979999999999999E-2</v>
      </c>
      <c r="AM854" s="262">
        <v>1.1780000000000001E-2</v>
      </c>
      <c r="AN854" s="262">
        <v>8.9899999999999997E-3</v>
      </c>
      <c r="AO854" s="262">
        <v>8.3700000000000007E-3</v>
      </c>
      <c r="AP854" s="262">
        <v>1.0230000000000001E-2</v>
      </c>
      <c r="AQ854" s="262">
        <v>5.5799999999999999E-3</v>
      </c>
      <c r="AR854" s="262">
        <v>4.6499999999999996E-3</v>
      </c>
      <c r="AS854" s="262">
        <v>3.4099999999999998E-3</v>
      </c>
      <c r="AT854" s="262">
        <v>4.96E-3</v>
      </c>
      <c r="AU854" s="262">
        <v>4.96E-3</v>
      </c>
      <c r="AV854" s="262">
        <v>4.96E-3</v>
      </c>
      <c r="AW854" s="262">
        <v>4.96E-3</v>
      </c>
      <c r="AX854" s="262">
        <v>4.6499999999999996E-3</v>
      </c>
      <c r="AY854" s="262">
        <v>4.6499999999999996E-3</v>
      </c>
      <c r="AZ854" s="262">
        <v>4.6499999999999996E-3</v>
      </c>
      <c r="BA854" s="262">
        <v>4.3400000000000001E-3</v>
      </c>
      <c r="BB854" s="262">
        <v>3.1000000000000003E-3</v>
      </c>
      <c r="BC854" s="262">
        <v>3.1000000000000003E-3</v>
      </c>
      <c r="BD854" s="262">
        <v>3.1000000000000003E-3</v>
      </c>
      <c r="BE854" s="262">
        <v>3.1000000000000003E-3</v>
      </c>
      <c r="BF854" s="262">
        <v>3.7199999999999998E-3</v>
      </c>
      <c r="BG854" s="262">
        <v>3.7199999999999998E-3</v>
      </c>
      <c r="BH854" s="262">
        <v>3.7199999999999998E-3</v>
      </c>
      <c r="BI854" s="262">
        <v>3.7199999999999998E-3</v>
      </c>
      <c r="BJ854" s="262">
        <v>9.92E-3</v>
      </c>
      <c r="BK854" s="262">
        <v>4.0299999999999997E-3</v>
      </c>
      <c r="BL854" s="262">
        <v>3.7199999999999998E-3</v>
      </c>
      <c r="BM854" s="262">
        <v>3.1000000000000003E-3</v>
      </c>
      <c r="BN854" s="262">
        <v>2.48E-3</v>
      </c>
      <c r="BO854" s="262">
        <v>2.48E-3</v>
      </c>
      <c r="BP854" s="262">
        <v>2.48E-3</v>
      </c>
    </row>
    <row r="855" spans="1:68" x14ac:dyDescent="0.25">
      <c r="C855" s="254" t="s">
        <v>591</v>
      </c>
      <c r="D855" s="255">
        <f t="shared" si="73"/>
        <v>1.1371371955988946E-2</v>
      </c>
      <c r="E855" s="260">
        <f t="shared" si="77"/>
        <v>218.06880000000001</v>
      </c>
      <c r="F855" s="255">
        <f t="shared" si="74"/>
        <v>1.0712474334029557E-2</v>
      </c>
      <c r="G855" s="260">
        <f t="shared" si="78"/>
        <v>554427.32289999991</v>
      </c>
      <c r="H855" s="255">
        <f t="shared" si="75"/>
        <v>-0.12167797619811653</v>
      </c>
      <c r="I855" s="260">
        <f t="shared" si="76"/>
        <v>106.15075099751992</v>
      </c>
      <c r="J855" s="262">
        <v>1.21E-2</v>
      </c>
      <c r="K855" s="262">
        <v>1.8100000000000002E-2</v>
      </c>
      <c r="L855" s="262">
        <v>1.21E-2</v>
      </c>
      <c r="M855" s="262">
        <v>4.5999999999999999E-3</v>
      </c>
      <c r="N855" s="262">
        <v>6.7000000000000002E-3</v>
      </c>
      <c r="O855" s="262">
        <v>9.1999999999999998E-3</v>
      </c>
      <c r="P855" s="262">
        <v>8.8000000000000005E-3</v>
      </c>
      <c r="Q855" s="262">
        <v>6.7000000000000002E-3</v>
      </c>
      <c r="R855" s="262">
        <v>6.8000000000000005E-3</v>
      </c>
      <c r="S855" s="262">
        <v>3.0999999999999999E-3</v>
      </c>
      <c r="T855" s="262">
        <v>3.0000000000000001E-3</v>
      </c>
      <c r="U855" s="262">
        <v>2.2000000000000001E-3</v>
      </c>
      <c r="V855" s="262">
        <v>3.0000000000000001E-3</v>
      </c>
      <c r="W855" s="262">
        <v>6.8999999999999999E-3</v>
      </c>
      <c r="X855" s="262">
        <v>9.4000000000000004E-3</v>
      </c>
      <c r="Y855" s="262">
        <v>9.4000000000000004E-3</v>
      </c>
      <c r="Z855" s="262">
        <v>9.4000000000000004E-3</v>
      </c>
      <c r="AA855" s="262">
        <v>1.54E-2</v>
      </c>
      <c r="AB855" s="262">
        <v>2.81E-2</v>
      </c>
      <c r="AC855" s="262">
        <v>5.4100000000000002E-2</v>
      </c>
      <c r="AD855" s="262">
        <v>2.8000000000000004E-3</v>
      </c>
      <c r="AE855" s="262">
        <v>2.8000000000000004E-3</v>
      </c>
      <c r="AF855" s="262">
        <v>2.8000000000000004E-3</v>
      </c>
      <c r="AG855" s="262">
        <v>6.1000000000000004E-3</v>
      </c>
      <c r="AH855" s="262">
        <v>1.6899999999999998E-2</v>
      </c>
      <c r="AI855" s="262">
        <v>6.6000000000000008E-3</v>
      </c>
      <c r="AJ855" s="262">
        <v>3.2000000000000002E-3</v>
      </c>
      <c r="AK855" s="262">
        <v>2.0499999999999997E-2</v>
      </c>
      <c r="AL855" s="262">
        <v>3.8E-3</v>
      </c>
      <c r="AM855" s="262">
        <v>2E-3</v>
      </c>
      <c r="AN855" s="262">
        <v>2E-3</v>
      </c>
      <c r="AO855" s="262">
        <v>1.44E-2</v>
      </c>
      <c r="AP855" s="262">
        <v>9.4999999999999998E-3</v>
      </c>
      <c r="AQ855" s="262">
        <v>2.12E-2</v>
      </c>
      <c r="AR855" s="262">
        <v>3.6000000000000004E-2</v>
      </c>
      <c r="AS855" s="262">
        <v>4.7599999999999996E-2</v>
      </c>
      <c r="AT855" s="262">
        <v>9.1999999999999998E-3</v>
      </c>
      <c r="AU855" s="262">
        <v>3.5999999999999999E-3</v>
      </c>
      <c r="AV855" s="262">
        <v>3.9000000000000003E-3</v>
      </c>
      <c r="AW855" s="262">
        <v>1.38E-2</v>
      </c>
      <c r="AX855" s="262">
        <v>4.0999999999999995E-3</v>
      </c>
      <c r="AY855" s="262">
        <v>5.3E-3</v>
      </c>
      <c r="AZ855" s="262">
        <v>4.4000000000000003E-3</v>
      </c>
      <c r="BA855" s="262">
        <v>3.0000000000000001E-3</v>
      </c>
      <c r="BB855" s="262">
        <v>1.8E-3</v>
      </c>
      <c r="BC855" s="262">
        <v>1.8E-3</v>
      </c>
      <c r="BD855" s="262">
        <v>2.0999999999999999E-3</v>
      </c>
      <c r="BE855" s="262">
        <v>2.0999999999999999E-3</v>
      </c>
      <c r="BF855" s="262">
        <v>9.4000000000000004E-3</v>
      </c>
      <c r="BG855" s="262">
        <v>1.06E-2</v>
      </c>
      <c r="BH855" s="262">
        <v>6.9999999999999993E-3</v>
      </c>
      <c r="BI855" s="262">
        <v>6.6000000000000008E-3</v>
      </c>
      <c r="BJ855" s="262">
        <v>5.9200000000000003E-2</v>
      </c>
      <c r="BK855" s="262">
        <v>9.6600000000000005E-2</v>
      </c>
      <c r="BL855" s="262">
        <v>7.3599999999999999E-2</v>
      </c>
      <c r="BM855" s="262">
        <v>7.4999999999999997E-3</v>
      </c>
      <c r="BN855" s="262">
        <v>1.0400000000000001E-2</v>
      </c>
      <c r="BO855" s="262">
        <v>7.4999999999999997E-3</v>
      </c>
      <c r="BP855" s="262">
        <v>9.7999999999999997E-3</v>
      </c>
    </row>
    <row r="856" spans="1:68" x14ac:dyDescent="0.25">
      <c r="C856" s="254" t="s">
        <v>1227</v>
      </c>
      <c r="D856" s="255">
        <f t="shared" si="73"/>
        <v>1.7680241956510398E-3</v>
      </c>
      <c r="E856" s="260">
        <f t="shared" si="77"/>
        <v>33.905399999999993</v>
      </c>
      <c r="F856" s="255">
        <f t="shared" si="74"/>
        <v>4.033041028068624E-3</v>
      </c>
      <c r="G856" s="260">
        <f t="shared" si="78"/>
        <v>208731.24832000007</v>
      </c>
      <c r="H856" s="255">
        <f t="shared" si="75"/>
        <v>-0.26857567540734406</v>
      </c>
      <c r="I856" s="260">
        <f t="shared" si="76"/>
        <v>43.838487715502509</v>
      </c>
      <c r="J856" s="262">
        <v>0.40668000000000004</v>
      </c>
      <c r="K856" s="262">
        <v>0.24288000000000001</v>
      </c>
      <c r="L856" s="262">
        <v>8.7639999999999996E-2</v>
      </c>
      <c r="M856" s="262">
        <v>7.6400000000000001E-3</v>
      </c>
      <c r="N856" s="262">
        <v>1.108E-2</v>
      </c>
      <c r="O856" s="262">
        <v>1.7600000000000001E-3</v>
      </c>
      <c r="P856" s="262">
        <v>1.5440000000000001E-2</v>
      </c>
      <c r="Q856" s="262">
        <v>6.8399999999999997E-3</v>
      </c>
      <c r="R856" s="262">
        <v>1.2840000000000001E-2</v>
      </c>
      <c r="S856" s="262">
        <v>1.8000000000000002E-3</v>
      </c>
      <c r="T856" s="262">
        <v>5.9999999999999995E-4</v>
      </c>
      <c r="U856" s="262">
        <v>6.4000000000000005E-4</v>
      </c>
      <c r="V856" s="262">
        <v>9.6000000000000002E-4</v>
      </c>
      <c r="W856" s="262">
        <v>2.6600000000000002E-2</v>
      </c>
      <c r="X856" s="262">
        <v>1.304E-2</v>
      </c>
      <c r="Y856" s="262">
        <v>7.0199999999999999E-2</v>
      </c>
      <c r="Z856" s="262">
        <v>5.2000000000000006E-3</v>
      </c>
      <c r="AA856" s="262">
        <v>1.48E-3</v>
      </c>
      <c r="AB856" s="262">
        <v>1.08E-3</v>
      </c>
      <c r="AC856" s="262">
        <v>1.48E-3</v>
      </c>
      <c r="AD856" s="262">
        <v>3.5999999999999997E-4</v>
      </c>
      <c r="AE856" s="262">
        <v>3.5999999999999997E-4</v>
      </c>
      <c r="AF856" s="262">
        <v>3.5999999999999997E-4</v>
      </c>
      <c r="AG856" s="262">
        <v>3.5999999999999997E-4</v>
      </c>
      <c r="AH856" s="262">
        <v>1.16E-3</v>
      </c>
      <c r="AI856" s="262">
        <v>3.5999999999999997E-4</v>
      </c>
      <c r="AJ856" s="262">
        <v>3.5999999999999997E-4</v>
      </c>
      <c r="AK856" s="262">
        <v>3.5999999999999997E-4</v>
      </c>
      <c r="AL856" s="262">
        <v>3.5999999999999997E-4</v>
      </c>
      <c r="AM856" s="262">
        <v>3.5999999999999997E-4</v>
      </c>
      <c r="AN856" s="262">
        <v>3.5999999999999997E-4</v>
      </c>
      <c r="AO856" s="262">
        <v>3.5999999999999997E-4</v>
      </c>
      <c r="AP856" s="262">
        <v>3.5999999999999997E-4</v>
      </c>
      <c r="AQ856" s="262">
        <v>1.64E-3</v>
      </c>
      <c r="AR856" s="262">
        <v>2.8000000000000003E-4</v>
      </c>
      <c r="AS856" s="262">
        <v>2.8000000000000003E-4</v>
      </c>
      <c r="AT856" s="262">
        <v>2.4000000000000001E-4</v>
      </c>
      <c r="AU856" s="262">
        <v>2.4000000000000001E-4</v>
      </c>
      <c r="AV856" s="262">
        <v>2.4000000000000001E-4</v>
      </c>
      <c r="AW856" s="262">
        <v>2.4000000000000001E-4</v>
      </c>
      <c r="AX856" s="262">
        <v>2.4000000000000001E-4</v>
      </c>
      <c r="AY856" s="262">
        <v>2.4000000000000001E-4</v>
      </c>
      <c r="AZ856" s="262">
        <v>2.4000000000000001E-4</v>
      </c>
      <c r="BA856" s="262">
        <v>2.4000000000000001E-4</v>
      </c>
      <c r="BB856" s="262">
        <v>2.4000000000000001E-4</v>
      </c>
      <c r="BC856" s="262">
        <v>2.4000000000000001E-4</v>
      </c>
      <c r="BD856" s="262">
        <v>2.4000000000000001E-4</v>
      </c>
      <c r="BE856" s="262">
        <v>2.4000000000000001E-4</v>
      </c>
      <c r="BF856" s="262">
        <v>2.0000000000000001E-4</v>
      </c>
      <c r="BG856" s="262">
        <v>2.0000000000000001E-4</v>
      </c>
      <c r="BH856" s="262">
        <v>2.0000000000000001E-4</v>
      </c>
      <c r="BI856" s="262">
        <v>2.0000000000000001E-4</v>
      </c>
      <c r="BJ856" s="262">
        <v>2.0000000000000001E-4</v>
      </c>
      <c r="BK856" s="262">
        <v>2.0000000000000001E-4</v>
      </c>
      <c r="BL856" s="262">
        <v>2.0000000000000001E-4</v>
      </c>
      <c r="BM856" s="262">
        <v>2.0000000000000001E-4</v>
      </c>
      <c r="BN856" s="262">
        <v>2.0000000000000001E-4</v>
      </c>
      <c r="BO856" s="262">
        <v>2.0000000000000001E-4</v>
      </c>
      <c r="BP856" s="262">
        <v>2.0000000000000001E-4</v>
      </c>
    </row>
    <row r="857" spans="1:68" x14ac:dyDescent="0.25">
      <c r="C857" s="254" t="s">
        <v>586</v>
      </c>
      <c r="D857" s="255">
        <f t="shared" si="73"/>
        <v>1.5439745528497684E-2</v>
      </c>
      <c r="E857" s="260">
        <f t="shared" si="77"/>
        <v>296.08800000000008</v>
      </c>
      <c r="F857" s="255">
        <f t="shared" si="74"/>
        <v>2.4057494512832501E-2</v>
      </c>
      <c r="G857" s="260">
        <f t="shared" si="78"/>
        <v>1245102.8457599999</v>
      </c>
      <c r="H857" s="255">
        <f t="shared" si="75"/>
        <v>-0.33464278680115955</v>
      </c>
      <c r="I857" s="260">
        <f t="shared" si="76"/>
        <v>64.178526655225781</v>
      </c>
      <c r="J857" s="262">
        <v>0.48120000000000002</v>
      </c>
      <c r="K857" s="262">
        <v>0.36215999999999998</v>
      </c>
      <c r="L857" s="262">
        <v>0.25944</v>
      </c>
      <c r="M857" s="262">
        <v>8.4720000000000004E-2</v>
      </c>
      <c r="N857" s="262">
        <v>9.3119999999999994E-2</v>
      </c>
      <c r="O857" s="262">
        <v>3.3119999999999997E-2</v>
      </c>
      <c r="P857" s="262">
        <v>0.10656000000000002</v>
      </c>
      <c r="Q857" s="262">
        <v>8.0880000000000007E-2</v>
      </c>
      <c r="R857" s="262">
        <v>0.10464000000000001</v>
      </c>
      <c r="S857" s="262">
        <v>2.9520000000000001E-2</v>
      </c>
      <c r="T857" s="262">
        <v>1.6320000000000001E-2</v>
      </c>
      <c r="U857" s="262">
        <v>1.6559999999999998E-2</v>
      </c>
      <c r="V857" s="262">
        <v>1.968E-2</v>
      </c>
      <c r="W857" s="262">
        <v>0.10968000000000001</v>
      </c>
      <c r="X857" s="262">
        <v>5.8560000000000001E-2</v>
      </c>
      <c r="Y857" s="262">
        <v>0.18384</v>
      </c>
      <c r="Z857" s="262">
        <v>3.168E-2</v>
      </c>
      <c r="AA857" s="262">
        <v>1.728E-2</v>
      </c>
      <c r="AB857" s="262">
        <v>1.2240000000000001E-2</v>
      </c>
      <c r="AC857" s="262">
        <v>1.9440000000000002E-2</v>
      </c>
      <c r="AD857" s="262">
        <v>1.1519999999999999E-2</v>
      </c>
      <c r="AE857" s="262">
        <v>9.6000000000000009E-3</v>
      </c>
      <c r="AF857" s="262">
        <v>6.7200000000000011E-3</v>
      </c>
      <c r="AG857" s="262">
        <v>3.1920000000000004E-2</v>
      </c>
      <c r="AH857" s="262">
        <v>2.4480000000000002E-2</v>
      </c>
      <c r="AI857" s="262">
        <v>1.6799999999999999E-2</v>
      </c>
      <c r="AJ857" s="262">
        <v>4.8000000000000004E-3</v>
      </c>
      <c r="AK857" s="262">
        <v>1.0319999999999999E-2</v>
      </c>
      <c r="AL857" s="262">
        <v>8.1600000000000006E-3</v>
      </c>
      <c r="AM857" s="262">
        <v>7.1999999999999998E-3</v>
      </c>
      <c r="AN857" s="262">
        <v>7.4400000000000004E-3</v>
      </c>
      <c r="AO857" s="262">
        <v>4.8000000000000004E-3</v>
      </c>
      <c r="AP857" s="262">
        <v>4.8000000000000004E-3</v>
      </c>
      <c r="AQ857" s="262">
        <v>2.3519999999999999E-2</v>
      </c>
      <c r="AR857" s="262">
        <v>3.5999999999999999E-3</v>
      </c>
      <c r="AS857" s="262">
        <v>3.8400000000000001E-3</v>
      </c>
      <c r="AT857" s="262">
        <v>2.8799999999999997E-3</v>
      </c>
      <c r="AU857" s="262">
        <v>2.8799999999999997E-3</v>
      </c>
      <c r="AV857" s="262">
        <v>2.8799999999999997E-3</v>
      </c>
      <c r="AW857" s="262">
        <v>2.8799999999999997E-3</v>
      </c>
      <c r="AX857" s="262">
        <v>2.4000000000000002E-3</v>
      </c>
      <c r="AY857" s="262">
        <v>2.4000000000000002E-3</v>
      </c>
      <c r="AZ857" s="262">
        <v>2.4000000000000002E-3</v>
      </c>
      <c r="BA857" s="262">
        <v>2.4000000000000002E-3</v>
      </c>
      <c r="BB857" s="262">
        <v>1.6800000000000003E-3</v>
      </c>
      <c r="BC857" s="262">
        <v>1.6800000000000003E-3</v>
      </c>
      <c r="BD857" s="262">
        <v>1.6800000000000003E-3</v>
      </c>
      <c r="BE857" s="262">
        <v>1.6800000000000003E-3</v>
      </c>
      <c r="BF857" s="262">
        <v>1.6800000000000003E-3</v>
      </c>
      <c r="BG857" s="262">
        <v>1.6800000000000003E-3</v>
      </c>
      <c r="BH857" s="262">
        <v>1.6800000000000003E-3</v>
      </c>
      <c r="BI857" s="262">
        <v>1.6800000000000003E-3</v>
      </c>
      <c r="BJ857" s="262">
        <v>3.5999999999999999E-3</v>
      </c>
      <c r="BK857" s="262">
        <v>2.16E-3</v>
      </c>
      <c r="BL857" s="262">
        <v>1.6800000000000003E-3</v>
      </c>
      <c r="BM857" s="262">
        <v>1.6800000000000003E-3</v>
      </c>
      <c r="BN857" s="262">
        <v>1.4399999999999999E-3</v>
      </c>
      <c r="BO857" s="262">
        <v>1.4399999999999999E-3</v>
      </c>
      <c r="BP857" s="262">
        <v>1.4399999999999999E-3</v>
      </c>
    </row>
    <row r="858" spans="1:68" x14ac:dyDescent="0.25">
      <c r="C858" s="254" t="s">
        <v>1228</v>
      </c>
      <c r="D858" s="255">
        <f t="shared" si="73"/>
        <v>1.3640350419773691E-2</v>
      </c>
      <c r="E858" s="260">
        <f t="shared" si="77"/>
        <v>261.58100000000007</v>
      </c>
      <c r="F858" s="255">
        <f t="shared" si="74"/>
        <v>1.9961242713306654E-2</v>
      </c>
      <c r="G858" s="260">
        <f t="shared" si="78"/>
        <v>1033100.1049999999</v>
      </c>
      <c r="H858" s="255">
        <f t="shared" si="75"/>
        <v>-0.32193947001603918</v>
      </c>
      <c r="I858" s="260">
        <f t="shared" si="76"/>
        <v>68.334174458390294</v>
      </c>
      <c r="J858" s="262">
        <v>0.30840000000000001</v>
      </c>
      <c r="K858" s="262">
        <v>0.21840000000000001</v>
      </c>
      <c r="L858" s="262">
        <v>0.19940000000000002</v>
      </c>
      <c r="M858" s="262">
        <v>8.5800000000000001E-2</v>
      </c>
      <c r="N858" s="262">
        <v>7.0000000000000007E-2</v>
      </c>
      <c r="O858" s="262">
        <v>3.9E-2</v>
      </c>
      <c r="P858" s="262">
        <v>7.6200000000000004E-2</v>
      </c>
      <c r="Q858" s="262">
        <v>7.1400000000000005E-2</v>
      </c>
      <c r="R858" s="262">
        <v>9.1999999999999998E-2</v>
      </c>
      <c r="S858" s="262">
        <v>2.5000000000000001E-2</v>
      </c>
      <c r="T858" s="262">
        <v>2.0800000000000003E-2</v>
      </c>
      <c r="U858" s="262">
        <v>0.02</v>
      </c>
      <c r="V858" s="262">
        <v>1.9400000000000001E-2</v>
      </c>
      <c r="W858" s="262">
        <v>7.0800000000000002E-2</v>
      </c>
      <c r="X858" s="262">
        <v>3.32E-2</v>
      </c>
      <c r="Y858" s="262">
        <v>0.1042</v>
      </c>
      <c r="Z858" s="262">
        <v>2.2200000000000001E-2</v>
      </c>
      <c r="AA858" s="262">
        <v>1.6E-2</v>
      </c>
      <c r="AB858" s="262">
        <v>1.1200000000000002E-2</v>
      </c>
      <c r="AC858" s="262">
        <v>1.7600000000000001E-2</v>
      </c>
      <c r="AD858" s="262">
        <v>8.6E-3</v>
      </c>
      <c r="AE858" s="262">
        <v>1.0200000000000001E-2</v>
      </c>
      <c r="AF858" s="262">
        <v>6.6000000000000008E-3</v>
      </c>
      <c r="AG858" s="262">
        <v>2.2200000000000001E-2</v>
      </c>
      <c r="AH858" s="262">
        <v>3.0200000000000001E-2</v>
      </c>
      <c r="AI858" s="262">
        <v>9.4000000000000004E-3</v>
      </c>
      <c r="AJ858" s="262">
        <v>4.5999999999999999E-3</v>
      </c>
      <c r="AK858" s="262">
        <v>1.18E-2</v>
      </c>
      <c r="AL858" s="262">
        <v>9.0000000000000011E-3</v>
      </c>
      <c r="AM858" s="262">
        <v>7.1999999999999998E-3</v>
      </c>
      <c r="AN858" s="262">
        <v>7.1999999999999998E-3</v>
      </c>
      <c r="AO858" s="262">
        <v>4.7999999999999996E-3</v>
      </c>
      <c r="AP858" s="262">
        <v>4.7999999999999996E-3</v>
      </c>
      <c r="AQ858" s="262">
        <v>7.4000000000000003E-3</v>
      </c>
      <c r="AR858" s="262">
        <v>2.6000000000000003E-3</v>
      </c>
      <c r="AS858" s="262">
        <v>2.6000000000000003E-3</v>
      </c>
      <c r="AT858" s="262">
        <v>2.2000000000000001E-3</v>
      </c>
      <c r="AU858" s="262">
        <v>2.2000000000000001E-3</v>
      </c>
      <c r="AV858" s="262">
        <v>2.2000000000000001E-3</v>
      </c>
      <c r="AW858" s="262">
        <v>3.4000000000000002E-3</v>
      </c>
      <c r="AX858" s="262">
        <v>1.8E-3</v>
      </c>
      <c r="AY858" s="262">
        <v>1.8E-3</v>
      </c>
      <c r="AZ858" s="262">
        <v>1.8E-3</v>
      </c>
      <c r="BA858" s="262">
        <v>1.8E-3</v>
      </c>
      <c r="BB858" s="262">
        <v>1.6000000000000001E-3</v>
      </c>
      <c r="BC858" s="262">
        <v>1.6000000000000001E-3</v>
      </c>
      <c r="BD858" s="262">
        <v>1.6000000000000001E-3</v>
      </c>
      <c r="BE858" s="262">
        <v>1.6000000000000001E-3</v>
      </c>
      <c r="BF858" s="262">
        <v>1.4000000000000002E-3</v>
      </c>
      <c r="BG858" s="262">
        <v>1.4000000000000002E-3</v>
      </c>
      <c r="BH858" s="262">
        <v>1.4000000000000002E-3</v>
      </c>
      <c r="BI858" s="262">
        <v>1.4000000000000002E-3</v>
      </c>
      <c r="BJ858" s="262">
        <v>3.8E-3</v>
      </c>
      <c r="BK858" s="262">
        <v>1.4000000000000002E-3</v>
      </c>
      <c r="BL858" s="262">
        <v>1.4000000000000002E-3</v>
      </c>
      <c r="BM858" s="262">
        <v>1.4000000000000002E-3</v>
      </c>
      <c r="BN858" s="262">
        <v>1.1999999999999999E-3</v>
      </c>
      <c r="BO858" s="262">
        <v>1.1999999999999999E-3</v>
      </c>
      <c r="BP858" s="262">
        <v>1.1999999999999999E-3</v>
      </c>
    </row>
    <row r="859" spans="1:68" x14ac:dyDescent="0.25">
      <c r="B859" s="254" t="s">
        <v>1229</v>
      </c>
      <c r="C859" s="254" t="s">
        <v>1230</v>
      </c>
      <c r="D859" s="255">
        <f t="shared" si="73"/>
        <v>6.2965665119674594E-2</v>
      </c>
      <c r="E859" s="260">
        <f t="shared" si="77"/>
        <v>1207.4925599999997</v>
      </c>
      <c r="F859" s="255">
        <f t="shared" si="74"/>
        <v>7.1422235770249642E-2</v>
      </c>
      <c r="G859" s="260">
        <f t="shared" si="78"/>
        <v>3696479.2389600016</v>
      </c>
      <c r="H859" s="255">
        <f t="shared" si="75"/>
        <v>-0.19015860069574106</v>
      </c>
      <c r="I859" s="260">
        <f t="shared" si="76"/>
        <v>88.159750868373735</v>
      </c>
      <c r="J859" s="262">
        <v>0.26567999999999997</v>
      </c>
      <c r="K859" s="262">
        <v>0.24407999999999999</v>
      </c>
      <c r="L859" s="262">
        <v>0.26135999999999998</v>
      </c>
      <c r="M859" s="262">
        <v>0.14543999999999999</v>
      </c>
      <c r="N859" s="262">
        <v>0.18287999999999999</v>
      </c>
      <c r="O859" s="262">
        <v>0.18143999999999999</v>
      </c>
      <c r="P859" s="262">
        <v>0.15984000000000001</v>
      </c>
      <c r="Q859" s="262">
        <v>0.18287999999999999</v>
      </c>
      <c r="R859" s="262">
        <v>0.25847999999999999</v>
      </c>
      <c r="S859" s="262">
        <v>0.13679999999999998</v>
      </c>
      <c r="T859" s="262">
        <v>8.8559999999999986E-2</v>
      </c>
      <c r="U859" s="262">
        <v>4.3199999999999995E-2</v>
      </c>
      <c r="V859" s="262">
        <v>4.752E-2</v>
      </c>
      <c r="W859" s="262">
        <v>0.18720000000000001</v>
      </c>
      <c r="X859" s="262">
        <v>7.7759999999999996E-2</v>
      </c>
      <c r="Y859" s="262">
        <v>0.13535999999999998</v>
      </c>
      <c r="Z859" s="262">
        <v>8.2799999999999985E-2</v>
      </c>
      <c r="AA859" s="262">
        <v>0.13391999999999998</v>
      </c>
      <c r="AB859" s="262">
        <v>5.3999999999999992E-2</v>
      </c>
      <c r="AC859" s="262">
        <v>5.5439999999999996E-2</v>
      </c>
      <c r="AD859" s="262">
        <v>8.1359999999999988E-2</v>
      </c>
      <c r="AE859" s="262">
        <v>0.13968</v>
      </c>
      <c r="AF859" s="262">
        <v>5.688E-2</v>
      </c>
      <c r="AG859" s="262">
        <v>7.7759999999999996E-2</v>
      </c>
      <c r="AH859" s="262">
        <v>2.6639999999999997E-2</v>
      </c>
      <c r="AI859" s="262">
        <v>9.8640000000000005E-2</v>
      </c>
      <c r="AJ859" s="262">
        <v>3.8159999999999999E-2</v>
      </c>
      <c r="AK859" s="262">
        <v>7.2719999999999993E-2</v>
      </c>
      <c r="AL859" s="262">
        <v>9.1439999999999994E-2</v>
      </c>
      <c r="AM859" s="262">
        <v>2.4479999999999998E-2</v>
      </c>
      <c r="AN859" s="262">
        <v>1.44E-2</v>
      </c>
      <c r="AO859" s="262">
        <v>6.9839999999999999E-2</v>
      </c>
      <c r="AP859" s="262">
        <v>5.9759999999999994E-2</v>
      </c>
      <c r="AQ859" s="262">
        <v>6.4079999999999998E-2</v>
      </c>
      <c r="AR859" s="262">
        <v>4.0320000000000002E-2</v>
      </c>
      <c r="AS859" s="262">
        <v>1.6559999999999998E-2</v>
      </c>
      <c r="AT859" s="262">
        <v>2.9519999999999998E-2</v>
      </c>
      <c r="AU859" s="262">
        <v>3.3839999999999995E-2</v>
      </c>
      <c r="AV859" s="262">
        <v>3.0959999999999998E-2</v>
      </c>
      <c r="AW859" s="262">
        <v>7.1999999999999998E-3</v>
      </c>
      <c r="AX859" s="262">
        <v>5.688E-2</v>
      </c>
      <c r="AY859" s="262">
        <v>4.1759999999999992E-2</v>
      </c>
      <c r="AZ859" s="262">
        <v>2.5199999999999997E-2</v>
      </c>
      <c r="BA859" s="262">
        <v>2.7359999999999999E-2</v>
      </c>
      <c r="BB859" s="262">
        <v>1.5119999999999998E-2</v>
      </c>
      <c r="BC859" s="262">
        <v>9.3600000000000003E-3</v>
      </c>
      <c r="BD859" s="262">
        <v>1.6559999999999998E-2</v>
      </c>
      <c r="BE859" s="262">
        <v>1.3679999999999999E-2</v>
      </c>
      <c r="BF859" s="262">
        <v>1.584E-2</v>
      </c>
      <c r="BG859" s="262">
        <v>1.8720000000000001E-2</v>
      </c>
      <c r="BH859" s="262">
        <v>1.7279999999999997E-2</v>
      </c>
      <c r="BI859" s="262">
        <v>1.9439999999999999E-2</v>
      </c>
      <c r="BJ859" s="262">
        <v>2.5919999999999999E-2</v>
      </c>
      <c r="BK859" s="262">
        <v>1.9439999999999999E-2</v>
      </c>
      <c r="BL859" s="262">
        <v>1.5119999999999998E-2</v>
      </c>
      <c r="BM859" s="262">
        <v>1.9439999999999999E-2</v>
      </c>
      <c r="BN859" s="262">
        <v>1.0799999999999999E-2</v>
      </c>
      <c r="BO859" s="262">
        <v>1.0799999999999999E-2</v>
      </c>
      <c r="BP859" s="262">
        <v>8.6399999999999984E-3</v>
      </c>
    </row>
    <row r="860" spans="1:68" x14ac:dyDescent="0.25">
      <c r="C860" s="254" t="s">
        <v>1231</v>
      </c>
      <c r="D860" s="255">
        <f t="shared" si="73"/>
        <v>3.4835807477707668E-2</v>
      </c>
      <c r="E860" s="260">
        <f t="shared" si="77"/>
        <v>668.04627999999991</v>
      </c>
      <c r="F860" s="255">
        <f t="shared" si="74"/>
        <v>4.2938695342119554E-2</v>
      </c>
      <c r="G860" s="260">
        <f t="shared" si="78"/>
        <v>2222305.0590400002</v>
      </c>
      <c r="H860" s="255">
        <f t="shared" si="75"/>
        <v>-0.26848708829797718</v>
      </c>
      <c r="I860" s="260">
        <f t="shared" si="76"/>
        <v>81.129170786743543</v>
      </c>
      <c r="J860" s="262">
        <v>0.17863999999999997</v>
      </c>
      <c r="K860" s="262">
        <v>0.15795999999999999</v>
      </c>
      <c r="L860" s="262">
        <v>0.15795999999999999</v>
      </c>
      <c r="M860" s="262">
        <v>0.16235999999999998</v>
      </c>
      <c r="N860" s="262">
        <v>8.5799999999999987E-2</v>
      </c>
      <c r="O860" s="262">
        <v>4.5319999999999999E-2</v>
      </c>
      <c r="P860" s="262">
        <v>7.392E-2</v>
      </c>
      <c r="Q860" s="262">
        <v>7.084E-2</v>
      </c>
      <c r="R860" s="262">
        <v>7.5239999999999987E-2</v>
      </c>
      <c r="S860" s="262">
        <v>6.336E-2</v>
      </c>
      <c r="T860" s="262">
        <v>6.6879999999999995E-2</v>
      </c>
      <c r="U860" s="262">
        <v>0.15223999999999999</v>
      </c>
      <c r="V860" s="262">
        <v>9.1079999999999994E-2</v>
      </c>
      <c r="W860" s="262">
        <v>4.1359999999999994E-2</v>
      </c>
      <c r="X860" s="262">
        <v>3.3000000000000002E-2</v>
      </c>
      <c r="Y860" s="262">
        <v>5.8520000000000003E-2</v>
      </c>
      <c r="Z860" s="262">
        <v>3.3000000000000002E-2</v>
      </c>
      <c r="AA860" s="262">
        <v>2.1559999999999999E-2</v>
      </c>
      <c r="AB860" s="262">
        <v>2.1559999999999999E-2</v>
      </c>
      <c r="AC860" s="262">
        <v>2.0679999999999997E-2</v>
      </c>
      <c r="AD860" s="262">
        <v>2.5519999999999998E-2</v>
      </c>
      <c r="AE860" s="262">
        <v>4.9719999999999993E-2</v>
      </c>
      <c r="AF860" s="262">
        <v>4.9280000000000004E-2</v>
      </c>
      <c r="AG860" s="262">
        <v>8.6239999999999997E-2</v>
      </c>
      <c r="AH860" s="262">
        <v>4.1359999999999994E-2</v>
      </c>
      <c r="AI860" s="262">
        <v>3.3439999999999998E-2</v>
      </c>
      <c r="AJ860" s="262">
        <v>3.3439999999999998E-2</v>
      </c>
      <c r="AK860" s="262">
        <v>3.3439999999999998E-2</v>
      </c>
      <c r="AL860" s="262">
        <v>2.9919999999999999E-2</v>
      </c>
      <c r="AM860" s="262">
        <v>9.6799999999999997E-2</v>
      </c>
      <c r="AN860" s="262">
        <v>9.4159999999999994E-2</v>
      </c>
      <c r="AO860" s="262">
        <v>2.0679999999999997E-2</v>
      </c>
      <c r="AP860" s="262">
        <v>2.0679999999999997E-2</v>
      </c>
      <c r="AQ860" s="262">
        <v>5.4999999999999993E-2</v>
      </c>
      <c r="AR860" s="262">
        <v>2.7719999999999998E-2</v>
      </c>
      <c r="AS860" s="262">
        <v>1.2759999999999999E-2</v>
      </c>
      <c r="AT860" s="262">
        <v>2.376E-2</v>
      </c>
      <c r="AU860" s="262">
        <v>2.4640000000000002E-2</v>
      </c>
      <c r="AV860" s="262">
        <v>1.9799999999999998E-2</v>
      </c>
      <c r="AW860" s="262">
        <v>2.0679999999999997E-2</v>
      </c>
      <c r="AX860" s="262">
        <v>1.4959999999999999E-2</v>
      </c>
      <c r="AY860" s="262">
        <v>1.4959999999999999E-2</v>
      </c>
      <c r="AZ860" s="262">
        <v>1.3639999999999999E-2</v>
      </c>
      <c r="BA860" s="262">
        <v>1.4959999999999999E-2</v>
      </c>
      <c r="BB860" s="262">
        <v>1.4959999999999999E-2</v>
      </c>
      <c r="BC860" s="262">
        <v>1.0999999999999999E-2</v>
      </c>
      <c r="BD860" s="262">
        <v>1.3639999999999999E-2</v>
      </c>
      <c r="BE860" s="262">
        <v>1.6719999999999999E-2</v>
      </c>
      <c r="BF860" s="262">
        <v>1.452E-2</v>
      </c>
      <c r="BG860" s="262">
        <v>1.188E-2</v>
      </c>
      <c r="BH860" s="262">
        <v>1.188E-2</v>
      </c>
      <c r="BI860" s="262">
        <v>8.8000000000000005E-3</v>
      </c>
      <c r="BJ860" s="262">
        <v>1.1440000000000001E-2</v>
      </c>
      <c r="BK860" s="262">
        <v>1.0120000000000001E-2</v>
      </c>
      <c r="BL860" s="262">
        <v>7.4799999999999997E-3</v>
      </c>
      <c r="BM860" s="262">
        <v>8.8000000000000005E-3</v>
      </c>
      <c r="BN860" s="262">
        <v>8.8000000000000005E-3</v>
      </c>
      <c r="BO860" s="262">
        <v>8.8000000000000005E-3</v>
      </c>
      <c r="BP860" s="262">
        <v>8.8000000000000005E-3</v>
      </c>
    </row>
    <row r="861" spans="1:68" x14ac:dyDescent="0.25">
      <c r="C861" s="254" t="s">
        <v>1232</v>
      </c>
      <c r="D861" s="255">
        <f t="shared" si="73"/>
        <v>0.37050874172185422</v>
      </c>
      <c r="E861" s="260">
        <f t="shared" si="77"/>
        <v>7105.2461399999984</v>
      </c>
      <c r="F861" s="255">
        <f t="shared" si="74"/>
        <v>0.37565380939575255</v>
      </c>
      <c r="G861" s="260">
        <f t="shared" si="78"/>
        <v>19442075.601419993</v>
      </c>
      <c r="H861" s="255">
        <f t="shared" si="75"/>
        <v>0.25082685212998923</v>
      </c>
      <c r="I861" s="260">
        <f t="shared" si="76"/>
        <v>98.63036989238195</v>
      </c>
      <c r="J861" s="262">
        <v>0.49149000000000004</v>
      </c>
      <c r="K861" s="262">
        <v>0.44195999999999996</v>
      </c>
      <c r="L861" s="262">
        <v>0.51816000000000006</v>
      </c>
      <c r="M861" s="262">
        <v>0.59436</v>
      </c>
      <c r="N861" s="262">
        <v>0.46862999999999999</v>
      </c>
      <c r="O861" s="262">
        <v>0.51053999999999999</v>
      </c>
      <c r="P861" s="262">
        <v>0.41910000000000003</v>
      </c>
      <c r="Q861" s="262">
        <v>0.51435000000000008</v>
      </c>
      <c r="R861" s="262">
        <v>0.51816000000000006</v>
      </c>
      <c r="S861" s="262">
        <v>0.47625000000000001</v>
      </c>
      <c r="T861" s="262">
        <v>0.55625999999999998</v>
      </c>
      <c r="U861" s="262">
        <v>0.55625999999999998</v>
      </c>
      <c r="V861" s="262">
        <v>0.37719000000000003</v>
      </c>
      <c r="W861" s="262">
        <v>0.36957000000000001</v>
      </c>
      <c r="X861" s="262">
        <v>0.18668999999999999</v>
      </c>
      <c r="Y861" s="262">
        <v>0.31241999999999998</v>
      </c>
      <c r="Z861" s="262">
        <v>0.24384</v>
      </c>
      <c r="AA861" s="262">
        <v>0.35052</v>
      </c>
      <c r="AB861" s="262">
        <v>0.19812000000000002</v>
      </c>
      <c r="AC861" s="262">
        <v>0.21336000000000002</v>
      </c>
      <c r="AD861" s="262">
        <v>0.25146000000000002</v>
      </c>
      <c r="AE861" s="262">
        <v>0.49911000000000005</v>
      </c>
      <c r="AF861" s="262">
        <v>0.47625000000000001</v>
      </c>
      <c r="AG861" s="262">
        <v>0.54101999999999995</v>
      </c>
      <c r="AH861" s="262">
        <v>0.26288999999999996</v>
      </c>
      <c r="AI861" s="262">
        <v>0.40005000000000002</v>
      </c>
      <c r="AJ861" s="262">
        <v>0.54101999999999995</v>
      </c>
      <c r="AK861" s="262">
        <v>0.39624000000000004</v>
      </c>
      <c r="AL861" s="262">
        <v>0.51435000000000008</v>
      </c>
      <c r="AM861" s="262">
        <v>0.54101999999999995</v>
      </c>
      <c r="AN861" s="262">
        <v>0.25908000000000003</v>
      </c>
      <c r="AO861" s="262">
        <v>0.30480000000000002</v>
      </c>
      <c r="AP861" s="262">
        <v>0.35813999999999996</v>
      </c>
      <c r="AQ861" s="262">
        <v>0.17145000000000002</v>
      </c>
      <c r="AR861" s="262">
        <v>0.16002</v>
      </c>
      <c r="AS861" s="262">
        <v>0.12954000000000002</v>
      </c>
      <c r="AT861" s="262">
        <v>0.33528000000000002</v>
      </c>
      <c r="AU861" s="262">
        <v>0.43814999999999998</v>
      </c>
      <c r="AV861" s="262">
        <v>0.41148000000000001</v>
      </c>
      <c r="AW861" s="262">
        <v>0.13716</v>
      </c>
      <c r="AX861" s="262">
        <v>0.34671000000000002</v>
      </c>
      <c r="AY861" s="262">
        <v>0.36575999999999997</v>
      </c>
      <c r="AZ861" s="262">
        <v>0.40005000000000002</v>
      </c>
      <c r="BA861" s="262">
        <v>0.40005000000000002</v>
      </c>
      <c r="BB861" s="262">
        <v>0.19812000000000002</v>
      </c>
      <c r="BC861" s="262">
        <v>0.12954000000000002</v>
      </c>
      <c r="BD861" s="262">
        <v>0.34671000000000002</v>
      </c>
      <c r="BE861" s="262">
        <v>0.26288999999999996</v>
      </c>
      <c r="BF861" s="262">
        <v>0.21336000000000002</v>
      </c>
      <c r="BG861" s="262">
        <v>0.24384</v>
      </c>
      <c r="BH861" s="262">
        <v>0.27812999999999999</v>
      </c>
      <c r="BI861" s="262">
        <v>0.28194000000000002</v>
      </c>
      <c r="BJ861" s="262">
        <v>0.19431000000000001</v>
      </c>
      <c r="BK861" s="262">
        <v>0.12192</v>
      </c>
      <c r="BL861" s="262">
        <v>8.3820000000000006E-2</v>
      </c>
      <c r="BM861" s="262">
        <v>0.24384</v>
      </c>
      <c r="BN861" s="262">
        <v>0.19431000000000001</v>
      </c>
      <c r="BO861" s="262">
        <v>0.22097999999999998</v>
      </c>
      <c r="BP861" s="262">
        <v>0.15240000000000001</v>
      </c>
    </row>
    <row r="862" spans="1:68" x14ac:dyDescent="0.25">
      <c r="C862" s="254" t="s">
        <v>1233</v>
      </c>
      <c r="D862" s="255">
        <f t="shared" si="73"/>
        <v>0.25004870939145851</v>
      </c>
      <c r="E862" s="260">
        <f t="shared" si="77"/>
        <v>4795.1840999999995</v>
      </c>
      <c r="F862" s="255">
        <f t="shared" si="74"/>
        <v>0.24206031328385691</v>
      </c>
      <c r="G862" s="260">
        <f t="shared" si="78"/>
        <v>12527904.132099999</v>
      </c>
      <c r="H862" s="255">
        <f t="shared" si="75"/>
        <v>0.4743172146483442</v>
      </c>
      <c r="I862" s="260">
        <f t="shared" si="76"/>
        <v>103.30016763145879</v>
      </c>
      <c r="J862" s="262">
        <v>0.16415000000000002</v>
      </c>
      <c r="K862" s="262">
        <v>0.12740000000000001</v>
      </c>
      <c r="L862" s="262">
        <v>0.30380000000000001</v>
      </c>
      <c r="M862" s="262">
        <v>0.33565</v>
      </c>
      <c r="N862" s="262">
        <v>0.31850000000000001</v>
      </c>
      <c r="O862" s="262">
        <v>0.40914999999999996</v>
      </c>
      <c r="P862" s="262">
        <v>0.22540000000000002</v>
      </c>
      <c r="Q862" s="262">
        <v>0.30380000000000001</v>
      </c>
      <c r="R862" s="262">
        <v>0.39934999999999998</v>
      </c>
      <c r="S862" s="262">
        <v>0.33074999999999999</v>
      </c>
      <c r="T862" s="262">
        <v>0.34054999999999996</v>
      </c>
      <c r="U862" s="262">
        <v>0.24254999999999999</v>
      </c>
      <c r="V862" s="262">
        <v>0.18375</v>
      </c>
      <c r="W862" s="262">
        <v>0.19600000000000001</v>
      </c>
      <c r="X862" s="262">
        <v>4.9000000000000002E-2</v>
      </c>
      <c r="Y862" s="262">
        <v>7.5950000000000004E-2</v>
      </c>
      <c r="Z862" s="262">
        <v>8.5749999999999993E-2</v>
      </c>
      <c r="AA862" s="262">
        <v>0.22540000000000002</v>
      </c>
      <c r="AB862" s="262">
        <v>8.3299999999999999E-2</v>
      </c>
      <c r="AC862" s="262">
        <v>3.4300000000000004E-2</v>
      </c>
      <c r="AD862" s="262">
        <v>0.16904999999999998</v>
      </c>
      <c r="AE862" s="262">
        <v>0.30869999999999997</v>
      </c>
      <c r="AF862" s="262">
        <v>0.30135000000000001</v>
      </c>
      <c r="AG862" s="262">
        <v>0.34299999999999997</v>
      </c>
      <c r="AH862" s="262">
        <v>4.165E-2</v>
      </c>
      <c r="AI862" s="262">
        <v>0.34054999999999996</v>
      </c>
      <c r="AJ862" s="262">
        <v>0.34544999999999998</v>
      </c>
      <c r="AK862" s="262">
        <v>0.22785</v>
      </c>
      <c r="AL862" s="262">
        <v>0.39690000000000003</v>
      </c>
      <c r="AM862" s="262">
        <v>0.24009999999999998</v>
      </c>
      <c r="AN862" s="262">
        <v>6.615E-2</v>
      </c>
      <c r="AO862" s="262">
        <v>0.25480000000000003</v>
      </c>
      <c r="AP862" s="262">
        <v>0.27684999999999998</v>
      </c>
      <c r="AQ862" s="262">
        <v>9.5549999999999996E-2</v>
      </c>
      <c r="AR862" s="262">
        <v>0.14454999999999998</v>
      </c>
      <c r="AS862" s="262">
        <v>6.3700000000000007E-2</v>
      </c>
      <c r="AT862" s="262">
        <v>0.21804999999999999</v>
      </c>
      <c r="AU862" s="262">
        <v>0.30625000000000002</v>
      </c>
      <c r="AV862" s="262">
        <v>0.33565</v>
      </c>
      <c r="AW862" s="262">
        <v>2.6949999999999998E-2</v>
      </c>
      <c r="AX862" s="262">
        <v>0.28175</v>
      </c>
      <c r="AY862" s="262">
        <v>0.30869999999999997</v>
      </c>
      <c r="AZ862" s="262">
        <v>0.28419999999999995</v>
      </c>
      <c r="BA862" s="262">
        <v>0.28419999999999995</v>
      </c>
      <c r="BB862" s="262">
        <v>0.10045</v>
      </c>
      <c r="BC862" s="262">
        <v>3.6749999999999998E-2</v>
      </c>
      <c r="BD862" s="262">
        <v>0.23519999999999999</v>
      </c>
      <c r="BE862" s="262">
        <v>0.14699999999999999</v>
      </c>
      <c r="BF862" s="262">
        <v>0.12984999999999999</v>
      </c>
      <c r="BG862" s="262">
        <v>0.17394999999999999</v>
      </c>
      <c r="BH862" s="262">
        <v>0.21315000000000001</v>
      </c>
      <c r="BI862" s="262">
        <v>0.24990000000000001</v>
      </c>
      <c r="BJ862" s="262">
        <v>7.8399999999999997E-2</v>
      </c>
      <c r="BK862" s="262">
        <v>3.6749999999999998E-2</v>
      </c>
      <c r="BL862" s="262">
        <v>3.4300000000000004E-2</v>
      </c>
      <c r="BM862" s="262">
        <v>0.21315000000000001</v>
      </c>
      <c r="BN862" s="262">
        <v>0.14699999999999999</v>
      </c>
      <c r="BO862" s="262">
        <v>0.17394999999999999</v>
      </c>
      <c r="BP862" s="262">
        <v>9.5549999999999996E-2</v>
      </c>
    </row>
    <row r="863" spans="1:68" x14ac:dyDescent="0.25">
      <c r="E863" s="260"/>
      <c r="G863" s="260"/>
      <c r="I863" s="260"/>
      <c r="J863" s="262"/>
      <c r="K863" s="262"/>
      <c r="L863" s="262"/>
      <c r="M863" s="262"/>
      <c r="N863" s="262"/>
      <c r="O863" s="262"/>
      <c r="P863" s="262"/>
      <c r="Q863" s="262"/>
      <c r="R863" s="262"/>
      <c r="S863" s="262"/>
      <c r="T863" s="262"/>
      <c r="U863" s="262"/>
      <c r="V863" s="262"/>
      <c r="W863" s="262"/>
      <c r="X863" s="262"/>
      <c r="Y863" s="262"/>
      <c r="Z863" s="262"/>
      <c r="AA863" s="262"/>
      <c r="AB863" s="262"/>
      <c r="AC863" s="262"/>
      <c r="AD863" s="262"/>
      <c r="AE863" s="262"/>
      <c r="AF863" s="262"/>
      <c r="AG863" s="262"/>
      <c r="AH863" s="262"/>
      <c r="AI863" s="262"/>
      <c r="AJ863" s="262"/>
      <c r="AK863" s="262"/>
      <c r="AL863" s="262"/>
      <c r="AM863" s="262"/>
      <c r="AN863" s="262"/>
      <c r="AO863" s="262"/>
      <c r="AP863" s="262"/>
      <c r="AQ863" s="262"/>
      <c r="AR863" s="262"/>
      <c r="AS863" s="262"/>
      <c r="AT863" s="262"/>
      <c r="AU863" s="262"/>
      <c r="AV863" s="262"/>
      <c r="AW863" s="262"/>
      <c r="AX863" s="262"/>
      <c r="AY863" s="262"/>
      <c r="AZ863" s="262"/>
      <c r="BA863" s="262"/>
      <c r="BB863" s="262"/>
      <c r="BC863" s="262"/>
      <c r="BD863" s="262"/>
      <c r="BE863" s="262"/>
      <c r="BF863" s="262"/>
      <c r="BG863" s="262"/>
      <c r="BH863" s="262"/>
      <c r="BI863" s="262"/>
      <c r="BJ863" s="262"/>
      <c r="BK863" s="262"/>
      <c r="BL863" s="262"/>
      <c r="BM863" s="262"/>
      <c r="BN863" s="262"/>
      <c r="BO863" s="262"/>
      <c r="BP863" s="262"/>
    </row>
    <row r="864" spans="1:68" x14ac:dyDescent="0.25">
      <c r="A864" s="254" t="s">
        <v>1234</v>
      </c>
    </row>
    <row r="865" spans="1:68" x14ac:dyDescent="0.25">
      <c r="C865" s="254" t="s">
        <v>1235</v>
      </c>
    </row>
    <row r="866" spans="1:68" x14ac:dyDescent="0.25">
      <c r="C866" s="254" t="s">
        <v>1236</v>
      </c>
      <c r="D866" s="255">
        <f>SUMPRODUCT($J$2:$BP$2,J866:BP866)/$I$2</f>
        <v>0.61531421364134153</v>
      </c>
      <c r="E866" s="260">
        <f>SUMPRODUCT($J$2:$BP$2,J866:BP866)</f>
        <v>11799.880675000006</v>
      </c>
      <c r="F866" s="255">
        <f>SUMPRODUCT($J$3:$BP$3,J866:BP866)/$I$3</f>
        <v>0.6070871724627237</v>
      </c>
      <c r="G866" s="260">
        <f>SUMPRODUCT($J$3:$BP$3,J866:BP866)</f>
        <v>31419978.736960001</v>
      </c>
      <c r="H866" s="255">
        <f>CORREL($J$4:$BP$4,J866:BP866)</f>
        <v>0.48280455358444857</v>
      </c>
      <c r="I866" s="260">
        <f>D866/F866*100</f>
        <v>101.35516636684049</v>
      </c>
      <c r="J866" s="268">
        <v>0.36118499999999998</v>
      </c>
      <c r="K866" s="268">
        <v>0.41744999999999999</v>
      </c>
      <c r="L866" s="268">
        <v>0.50819999999999999</v>
      </c>
      <c r="M866" s="268">
        <v>0.65097999999999989</v>
      </c>
      <c r="N866" s="268">
        <v>0.57717000000000007</v>
      </c>
      <c r="O866" s="268">
        <v>0.66066000000000003</v>
      </c>
      <c r="P866" s="268">
        <v>0.57958999999999994</v>
      </c>
      <c r="Q866" s="268">
        <v>0.61226000000000003</v>
      </c>
      <c r="R866" s="268">
        <v>0.58745499999999995</v>
      </c>
      <c r="S866" s="268">
        <v>0.6467449999999999</v>
      </c>
      <c r="T866" s="268">
        <v>0.6794150000000001</v>
      </c>
      <c r="U866" s="268">
        <v>0.66610500000000006</v>
      </c>
      <c r="V866" s="268">
        <v>0.64069500000000001</v>
      </c>
      <c r="W866" s="268">
        <v>0.53966000000000003</v>
      </c>
      <c r="X866" s="268">
        <v>0.57474999999999998</v>
      </c>
      <c r="Y866" s="268">
        <v>0.56023000000000001</v>
      </c>
      <c r="Z866" s="268">
        <v>0.59774000000000005</v>
      </c>
      <c r="AA866" s="268">
        <v>0.67397000000000007</v>
      </c>
      <c r="AB866" s="268">
        <v>0.66852499999999992</v>
      </c>
      <c r="AC866" s="268">
        <v>0.57112000000000007</v>
      </c>
      <c r="AD866" s="268">
        <v>0.62678</v>
      </c>
      <c r="AE866" s="268">
        <v>0.66005499999999995</v>
      </c>
      <c r="AF866" s="268">
        <v>0.65461000000000003</v>
      </c>
      <c r="AG866" s="268">
        <v>0.67033999999999994</v>
      </c>
      <c r="AH866" s="268">
        <v>0.61165499999999995</v>
      </c>
      <c r="AI866" s="268">
        <v>0.69635500000000006</v>
      </c>
      <c r="AJ866" s="268">
        <v>0.67638999999999994</v>
      </c>
      <c r="AK866" s="268">
        <v>0.65400499999999995</v>
      </c>
      <c r="AL866" s="268">
        <v>0.70422000000000007</v>
      </c>
      <c r="AM866" s="268">
        <v>0.63464500000000013</v>
      </c>
      <c r="AN866" s="268">
        <v>0.54752500000000004</v>
      </c>
      <c r="AO866" s="268">
        <v>0.66671000000000002</v>
      </c>
      <c r="AP866" s="268">
        <v>0.69937999999999989</v>
      </c>
      <c r="AQ866" s="268">
        <v>0.35392499999999999</v>
      </c>
      <c r="AR866" s="268">
        <v>0.38356999999999997</v>
      </c>
      <c r="AS866" s="268">
        <v>0.55720499999999995</v>
      </c>
      <c r="AT866" s="268">
        <v>0.64190499999999995</v>
      </c>
      <c r="AU866" s="268">
        <v>0.64856000000000014</v>
      </c>
      <c r="AV866" s="268">
        <v>0.66610500000000006</v>
      </c>
      <c r="AW866" s="268">
        <v>0.51546000000000003</v>
      </c>
      <c r="AX866" s="268">
        <v>0.61226000000000003</v>
      </c>
      <c r="AY866" s="268">
        <v>0.61951999999999996</v>
      </c>
      <c r="AZ866" s="268">
        <v>0.60076499999999999</v>
      </c>
      <c r="BA866" s="268">
        <v>0.57656499999999999</v>
      </c>
      <c r="BB866" s="268">
        <v>0.46524500000000002</v>
      </c>
      <c r="BC866" s="268">
        <v>0.30794499999999997</v>
      </c>
      <c r="BD866" s="268">
        <v>0.55176000000000003</v>
      </c>
      <c r="BE866" s="268">
        <v>0.473715</v>
      </c>
      <c r="BF866" s="268">
        <v>0.64069500000000001</v>
      </c>
      <c r="BG866" s="268">
        <v>0.61165499999999995</v>
      </c>
      <c r="BH866" s="268">
        <v>0.58745499999999995</v>
      </c>
      <c r="BI866" s="268">
        <v>0.51546000000000003</v>
      </c>
      <c r="BJ866" s="268">
        <v>0.55297000000000007</v>
      </c>
      <c r="BK866" s="268">
        <v>0.48944500000000007</v>
      </c>
      <c r="BL866" s="268">
        <v>0.49609999999999999</v>
      </c>
      <c r="BM866" s="268">
        <v>0.51304000000000005</v>
      </c>
      <c r="BN866" s="268">
        <v>0.50819999999999999</v>
      </c>
      <c r="BO866" s="268">
        <v>0.46161500000000005</v>
      </c>
      <c r="BP866" s="268">
        <v>0.43923000000000001</v>
      </c>
    </row>
    <row r="867" spans="1:68" x14ac:dyDescent="0.25">
      <c r="C867" s="254" t="s">
        <v>1237</v>
      </c>
      <c r="D867" s="255">
        <f>SUMPRODUCT($J$2:$BP$2,J867:BP867)/$I$2</f>
        <v>5.1969958804818264E-2</v>
      </c>
      <c r="E867" s="260">
        <f>SUMPRODUCT($J$2:$BP$2,J867:BP867)</f>
        <v>996.62789999999984</v>
      </c>
      <c r="F867" s="255">
        <f>SUMPRODUCT($J$3:$BP$3,J867:BP867)/$I$3</f>
        <v>6.1354145863322246E-2</v>
      </c>
      <c r="G867" s="260">
        <f>SUMPRODUCT($J$3:$BP$3,J867:BP867)</f>
        <v>3175402.2254000017</v>
      </c>
      <c r="H867" s="255">
        <f>CORREL($J$4:$BP$4,J867:BP867)</f>
        <v>-0.32703140454467144</v>
      </c>
      <c r="I867" s="260">
        <f>D867/F867*100</f>
        <v>84.704885176938163</v>
      </c>
      <c r="J867" s="268">
        <v>0.26464999999999994</v>
      </c>
      <c r="K867" s="268">
        <v>0.26889999999999997</v>
      </c>
      <c r="L867" s="268">
        <v>0.2477</v>
      </c>
      <c r="M867" s="268">
        <v>0.11604999999999999</v>
      </c>
      <c r="N867" s="268">
        <v>0.15019999999999997</v>
      </c>
      <c r="O867" s="268">
        <v>0.11645000000000001</v>
      </c>
      <c r="P867" s="268">
        <v>0.18259999999999998</v>
      </c>
      <c r="Q867" s="268">
        <v>0.13764999999999999</v>
      </c>
      <c r="R867" s="268">
        <v>0.17869999999999997</v>
      </c>
      <c r="S867" s="268">
        <v>9.4149999999999998E-2</v>
      </c>
      <c r="T867" s="268">
        <v>6.5749999999999989E-2</v>
      </c>
      <c r="U867" s="268">
        <v>4.6549999999999994E-2</v>
      </c>
      <c r="V867" s="268">
        <v>6.7599999999999993E-2</v>
      </c>
      <c r="W867" s="268">
        <v>0.1711</v>
      </c>
      <c r="X867" s="268">
        <v>0.1636</v>
      </c>
      <c r="Y867" s="268">
        <v>0.12859999999999999</v>
      </c>
      <c r="Z867" s="268">
        <v>9.9600000000000008E-2</v>
      </c>
      <c r="AA867" s="268">
        <v>0.11044999999999999</v>
      </c>
      <c r="AB867" s="268">
        <v>0.10329999999999999</v>
      </c>
      <c r="AC867" s="268">
        <v>7.715000000000001E-2</v>
      </c>
      <c r="AD867" s="268">
        <v>7.6549999999999993E-2</v>
      </c>
      <c r="AE867" s="268">
        <v>6.0299999999999992E-2</v>
      </c>
      <c r="AF867" s="268">
        <v>3.5200000000000002E-2</v>
      </c>
      <c r="AG867" s="268">
        <v>6.8400000000000002E-2</v>
      </c>
      <c r="AH867" s="268">
        <v>6.3500000000000001E-2</v>
      </c>
      <c r="AI867" s="268">
        <v>6.8349999999999994E-2</v>
      </c>
      <c r="AJ867" s="268">
        <v>3.1150000000000001E-2</v>
      </c>
      <c r="AK867" s="268">
        <v>5.8349999999999999E-2</v>
      </c>
      <c r="AL867" s="268">
        <v>5.1950000000000003E-2</v>
      </c>
      <c r="AM867" s="268">
        <v>2.9149999999999999E-2</v>
      </c>
      <c r="AN867" s="268">
        <v>4.335E-2</v>
      </c>
      <c r="AO867" s="268">
        <v>5.8499999999999996E-2</v>
      </c>
      <c r="AP867" s="268">
        <v>4.8849999999999998E-2</v>
      </c>
      <c r="AQ867" s="268">
        <v>4.1299999999999996E-2</v>
      </c>
      <c r="AR867" s="268">
        <v>3.3600000000000005E-2</v>
      </c>
      <c r="AS867" s="268">
        <v>5.9050000000000005E-2</v>
      </c>
      <c r="AT867" s="268">
        <v>4.1599999999999998E-2</v>
      </c>
      <c r="AU867" s="268">
        <v>2.3550000000000001E-2</v>
      </c>
      <c r="AV867" s="268">
        <v>1.9199999999999998E-2</v>
      </c>
      <c r="AW867" s="268">
        <v>2.8249999999999997E-2</v>
      </c>
      <c r="AX867" s="268">
        <v>2.145E-2</v>
      </c>
      <c r="AY867" s="268">
        <v>2.435E-2</v>
      </c>
      <c r="AZ867" s="268">
        <v>2.145E-2</v>
      </c>
      <c r="BA867" s="268">
        <v>1.315E-2</v>
      </c>
      <c r="BB867" s="268">
        <v>1.6649999999999998E-2</v>
      </c>
      <c r="BC867" s="268">
        <v>1.6200000000000003E-2</v>
      </c>
      <c r="BD867" s="268">
        <v>1.1800000000000001E-2</v>
      </c>
      <c r="BE867" s="268">
        <v>1.03E-2</v>
      </c>
      <c r="BF867" s="268">
        <v>2.98E-2</v>
      </c>
      <c r="BG867" s="268">
        <v>2.8800000000000003E-2</v>
      </c>
      <c r="BH867" s="268">
        <v>1.3949999999999997E-2</v>
      </c>
      <c r="BI867" s="268">
        <v>8.8000000000000005E-3</v>
      </c>
      <c r="BJ867" s="268">
        <v>4.370000000000001E-2</v>
      </c>
      <c r="BK867" s="268">
        <v>3.7549999999999993E-2</v>
      </c>
      <c r="BL867" s="268">
        <v>2.9649999999999999E-2</v>
      </c>
      <c r="BM867" s="268">
        <v>1.225E-2</v>
      </c>
      <c r="BN867" s="268">
        <v>1.3650000000000002E-2</v>
      </c>
      <c r="BO867" s="268">
        <v>1.1749999999999998E-2</v>
      </c>
      <c r="BP867" s="268">
        <v>1.2349999999999998E-2</v>
      </c>
    </row>
    <row r="868" spans="1:68" x14ac:dyDescent="0.25">
      <c r="D868" s="255">
        <f>SUMPRODUCT($J$2:$BP$2,J868:BP868)/$I$2</f>
        <v>0.29096365354330694</v>
      </c>
      <c r="E868" s="260">
        <f>SUMPRODUCT($J$2:$BP$2,J868:BP868)</f>
        <v>5579.8099839999977</v>
      </c>
      <c r="F868" s="255">
        <f>SUMPRODUCT($J$3:$BP$3,J868:BP868)/$I$3</f>
        <v>0.28661938715949864</v>
      </c>
      <c r="G868" s="260">
        <f>SUMPRODUCT($J$3:$BP$3,J868:BP868)</f>
        <v>14834072.368256001</v>
      </c>
      <c r="H868" s="255">
        <f>CORREL($J$4:$BP$4,J868:BP868)</f>
        <v>-0.12541189460139068</v>
      </c>
      <c r="I868" s="260">
        <f>D868/F868*100</f>
        <v>101.51569174257943</v>
      </c>
      <c r="J868" s="268">
        <v>0.224386</v>
      </c>
      <c r="K868" s="268">
        <v>0.21290999999999996</v>
      </c>
      <c r="L868" s="268">
        <v>0.17244200000000004</v>
      </c>
      <c r="M868" s="268">
        <v>0.18573000000000001</v>
      </c>
      <c r="N868" s="268">
        <v>0.20837999999999998</v>
      </c>
      <c r="O868" s="268">
        <v>0.17274400000000001</v>
      </c>
      <c r="P868" s="268">
        <v>0.17636799999999997</v>
      </c>
      <c r="Q868" s="268">
        <v>0.19509199999999996</v>
      </c>
      <c r="R868" s="268">
        <v>0.17938799999999999</v>
      </c>
      <c r="S868" s="268">
        <v>0.22257399999999999</v>
      </c>
      <c r="T868" s="268">
        <v>0.21895000000000001</v>
      </c>
      <c r="U868" s="268">
        <v>0.25247199999999997</v>
      </c>
      <c r="V868" s="268">
        <v>0.24945200000000001</v>
      </c>
      <c r="W868" s="268">
        <v>0.24009</v>
      </c>
      <c r="X868" s="268">
        <v>0.179086</v>
      </c>
      <c r="Y868" s="268">
        <v>0.22317800000000002</v>
      </c>
      <c r="Z868" s="268">
        <v>0.23556000000000002</v>
      </c>
      <c r="AA868" s="268">
        <v>0.18029399999999998</v>
      </c>
      <c r="AB868" s="268">
        <v>0.17999199999999999</v>
      </c>
      <c r="AC868" s="268">
        <v>0.29958399999999996</v>
      </c>
      <c r="AD868" s="268">
        <v>0.25367999999999996</v>
      </c>
      <c r="AE868" s="268">
        <v>0.23646599999999995</v>
      </c>
      <c r="AF868" s="268">
        <v>0.27753800000000001</v>
      </c>
      <c r="AG868" s="268">
        <v>0.21532599999999999</v>
      </c>
      <c r="AH868" s="268">
        <v>0.26424999999999998</v>
      </c>
      <c r="AI868" s="268">
        <v>0.20234000000000002</v>
      </c>
      <c r="AJ868" s="268">
        <v>0.257606</v>
      </c>
      <c r="AK868" s="268">
        <v>0.242204</v>
      </c>
      <c r="AL868" s="268">
        <v>0.20475599999999997</v>
      </c>
      <c r="AM868" s="268">
        <v>0.30773800000000001</v>
      </c>
      <c r="AN868" s="268">
        <v>0.35756800000000005</v>
      </c>
      <c r="AO868" s="268">
        <v>0.234654</v>
      </c>
      <c r="AP868" s="268">
        <v>0.21139999999999998</v>
      </c>
      <c r="AQ868" s="268">
        <v>0.49950800000000001</v>
      </c>
      <c r="AR868" s="268">
        <v>0.51641999999999999</v>
      </c>
      <c r="AS868" s="268">
        <v>0.30562400000000001</v>
      </c>
      <c r="AT868" s="268">
        <v>0.27421599999999996</v>
      </c>
      <c r="AU868" s="268">
        <v>0.29142999999999997</v>
      </c>
      <c r="AV868" s="268">
        <v>0.28267199999999998</v>
      </c>
      <c r="AW868" s="268">
        <v>0.38957999999999998</v>
      </c>
      <c r="AX868" s="268">
        <v>0.33763599999999999</v>
      </c>
      <c r="AY868" s="268">
        <v>0.31860999999999995</v>
      </c>
      <c r="AZ868" s="268">
        <v>0.33703199999999994</v>
      </c>
      <c r="BA868" s="268">
        <v>0.37447999999999998</v>
      </c>
      <c r="BB868" s="268">
        <v>0.48954199999999998</v>
      </c>
      <c r="BC868" s="268">
        <v>0.62997199999999998</v>
      </c>
      <c r="BD868" s="268">
        <v>0.40800199999999998</v>
      </c>
      <c r="BE868" s="268">
        <v>0.487126</v>
      </c>
      <c r="BF868" s="268">
        <v>0.285692</v>
      </c>
      <c r="BG868" s="268">
        <v>0.31317399999999995</v>
      </c>
      <c r="BH868" s="268">
        <v>0.35666200000000003</v>
      </c>
      <c r="BI868" s="268">
        <v>0.43548399999999998</v>
      </c>
      <c r="BJ868" s="268">
        <v>0.35937999999999998</v>
      </c>
      <c r="BK868" s="268">
        <v>0.41072000000000003</v>
      </c>
      <c r="BL868" s="268">
        <v>0.41222999999999999</v>
      </c>
      <c r="BM868" s="268">
        <v>0.43004800000000004</v>
      </c>
      <c r="BN868" s="268">
        <v>0.43608799999999998</v>
      </c>
      <c r="BO868" s="268">
        <v>0.48078399999999993</v>
      </c>
      <c r="BP868" s="268">
        <v>0.508266</v>
      </c>
    </row>
    <row r="869" spans="1:68" x14ac:dyDescent="0.25">
      <c r="C869" s="254" t="s">
        <v>1238</v>
      </c>
      <c r="G869" s="260"/>
    </row>
    <row r="870" spans="1:68" x14ac:dyDescent="0.25">
      <c r="D870" s="260">
        <f>SUMPRODUCT($J$2:$BP$2,J870:BP870)/$I$2</f>
        <v>195925.1437044896</v>
      </c>
      <c r="F870" s="257">
        <f>SUMPRODUCT($J$3:$BP$3,J870:BP870)/$I$3</f>
        <v>222284.50420014298</v>
      </c>
      <c r="G870" s="260"/>
      <c r="I870" s="260">
        <f>D870/F870*100</f>
        <v>88.141611314516268</v>
      </c>
      <c r="J870" s="254">
        <v>3676547.7959743165</v>
      </c>
      <c r="K870" s="254">
        <v>2120601.2041492369</v>
      </c>
      <c r="L870" s="254">
        <v>806232.02372127504</v>
      </c>
      <c r="M870" s="254">
        <v>334888.71938668512</v>
      </c>
      <c r="N870" s="254">
        <v>464875.64195274154</v>
      </c>
      <c r="O870" s="254">
        <v>229235.68369289339</v>
      </c>
      <c r="P870" s="254">
        <v>509790.40933425765</v>
      </c>
      <c r="Q870" s="254">
        <v>392756.34024435392</v>
      </c>
      <c r="R870" s="254">
        <v>343062.69439173723</v>
      </c>
      <c r="S870" s="254">
        <v>296204.89076866704</v>
      </c>
      <c r="T870" s="254">
        <v>221475.13675404075</v>
      </c>
      <c r="U870" s="254">
        <v>216885.34410298333</v>
      </c>
      <c r="V870" s="254">
        <v>229885.26420475869</v>
      </c>
      <c r="W870" s="254">
        <v>572612.66638574225</v>
      </c>
      <c r="X870" s="254">
        <v>410952.6845530133</v>
      </c>
      <c r="Y870" s="254">
        <v>912365.93810170644</v>
      </c>
      <c r="Z870" s="254">
        <v>349334.9918045174</v>
      </c>
      <c r="AA870" s="254">
        <v>224758.53797442894</v>
      </c>
      <c r="AB870" s="254">
        <v>211142.84909337453</v>
      </c>
      <c r="AC870" s="254">
        <v>348727.05314830225</v>
      </c>
      <c r="AD870" s="254">
        <v>272003.07492150669</v>
      </c>
      <c r="AE870" s="254">
        <v>212098.84049408775</v>
      </c>
      <c r="AF870" s="254">
        <v>171792.40147020429</v>
      </c>
      <c r="AG870" s="254">
        <v>205557.46814598428</v>
      </c>
      <c r="AH870" s="254">
        <v>271243.6127712357</v>
      </c>
      <c r="AI870" s="254">
        <v>196123.9645405123</v>
      </c>
      <c r="AJ870" s="254">
        <v>142443.78023038938</v>
      </c>
      <c r="AK870" s="254">
        <v>243302.66104761625</v>
      </c>
      <c r="AL870" s="254">
        <v>188948.71109346533</v>
      </c>
      <c r="AM870" s="254">
        <v>169207.60107948171</v>
      </c>
      <c r="AN870" s="254">
        <v>162700.48484331457</v>
      </c>
      <c r="AO870" s="254">
        <v>183400.86012349985</v>
      </c>
      <c r="AP870" s="254">
        <v>159920.54821996851</v>
      </c>
      <c r="AQ870" s="254">
        <v>198993.40220784655</v>
      </c>
      <c r="AR870" s="254">
        <v>171784.29865026483</v>
      </c>
      <c r="AS870" s="254">
        <v>168820.06968517444</v>
      </c>
      <c r="AT870" s="254">
        <v>163118.71080492105</v>
      </c>
      <c r="AU870" s="254">
        <v>124861.19679907754</v>
      </c>
      <c r="AV870" s="254">
        <v>104614.72163441987</v>
      </c>
      <c r="AW870" s="254">
        <v>124063.74819305853</v>
      </c>
      <c r="AX870" s="254">
        <v>183122.00530108321</v>
      </c>
      <c r="AY870" s="254">
        <v>155165.23476807988</v>
      </c>
      <c r="AZ870" s="254">
        <v>123861.50621962622</v>
      </c>
      <c r="BA870" s="254">
        <v>96023.385322385904</v>
      </c>
      <c r="BB870" s="254">
        <v>143321.95705085402</v>
      </c>
      <c r="BC870" s="254">
        <v>136348.52715295082</v>
      </c>
      <c r="BD870" s="254">
        <v>108447.53909683811</v>
      </c>
      <c r="BE870" s="254">
        <v>104796.5174317273</v>
      </c>
      <c r="BF870" s="254">
        <v>116860.11192672113</v>
      </c>
      <c r="BG870" s="254">
        <v>127807.20382429741</v>
      </c>
      <c r="BH870" s="254">
        <v>82231.18457194751</v>
      </c>
      <c r="BI870" s="254">
        <v>86581.844731396835</v>
      </c>
      <c r="BJ870" s="254">
        <v>256675.60176721512</v>
      </c>
      <c r="BK870" s="254">
        <v>304664.42580324825</v>
      </c>
      <c r="BL870" s="254">
        <v>223396.31184016069</v>
      </c>
      <c r="BM870" s="254">
        <v>107997.69604272011</v>
      </c>
      <c r="BN870" s="254">
        <v>114246.5791508245</v>
      </c>
      <c r="BO870" s="254">
        <v>88937.051089316825</v>
      </c>
      <c r="BP870" s="254">
        <v>87456.55949552152</v>
      </c>
    </row>
    <row r="871" spans="1:68" x14ac:dyDescent="0.25">
      <c r="A871" s="254" t="s">
        <v>1239</v>
      </c>
      <c r="B871" s="254" t="s">
        <v>1240</v>
      </c>
      <c r="C871" s="254" t="s">
        <v>1241</v>
      </c>
    </row>
    <row r="872" spans="1:68" x14ac:dyDescent="0.25">
      <c r="C872" s="254" t="s">
        <v>1242</v>
      </c>
      <c r="D872" s="255">
        <f>SUMPRODUCT($J$2:$BP$2,J872:BP872)/$I$2</f>
        <v>2.1216025432904288E-2</v>
      </c>
      <c r="E872" s="260">
        <f>SUMPRODUCT($J$2:$BP$2,J872:BP872)</f>
        <v>406.85971972680557</v>
      </c>
      <c r="F872" s="255">
        <f>SUMPRODUCT($J$3:$BP$3,J872:BP872)/$I$3</f>
        <v>1.6862427560761405E-2</v>
      </c>
      <c r="G872" s="260">
        <f>SUMPRODUCT($J$3:$BP$3,J872:BP872)</f>
        <v>872719.99713547481</v>
      </c>
      <c r="H872" s="255">
        <f>CORREL($J$4:$BP$4,J872:BP872)</f>
        <v>0.23544160162699471</v>
      </c>
      <c r="I872" s="260">
        <f>D872/F872*100</f>
        <v>125.81833402370626</v>
      </c>
      <c r="J872" s="266">
        <v>0</v>
      </c>
      <c r="K872" s="266">
        <v>4.9974269497992218E-7</v>
      </c>
      <c r="L872" s="266">
        <v>3.2483275173694945E-6</v>
      </c>
      <c r="M872" s="266">
        <v>3.4981988648594555E-6</v>
      </c>
      <c r="N872" s="266">
        <v>2.6598804940306361E-4</v>
      </c>
      <c r="O872" s="266">
        <v>7.4961404246988327E-7</v>
      </c>
      <c r="P872" s="266">
        <v>1.2493567374498056E-6</v>
      </c>
      <c r="Q872" s="266">
        <v>3.3732631911144748E-6</v>
      </c>
      <c r="R872" s="266">
        <v>8.5705872189056662E-5</v>
      </c>
      <c r="S872" s="266">
        <v>6.0293956149327617E-4</v>
      </c>
      <c r="T872" s="266">
        <v>3.8101632422006719E-3</v>
      </c>
      <c r="U872" s="266">
        <v>3.4579695779135716E-3</v>
      </c>
      <c r="V872" s="266">
        <v>0</v>
      </c>
      <c r="W872" s="266">
        <v>5.9219509355120781E-5</v>
      </c>
      <c r="X872" s="266">
        <v>0</v>
      </c>
      <c r="Y872" s="266">
        <v>9.0953170486345847E-5</v>
      </c>
      <c r="Z872" s="266">
        <v>1.5087231961443852E-3</v>
      </c>
      <c r="AA872" s="266">
        <v>8.7337532088166102E-3</v>
      </c>
      <c r="AB872" s="266">
        <v>8.5081193820331754E-5</v>
      </c>
      <c r="AC872" s="266">
        <v>1.0310941154173245E-3</v>
      </c>
      <c r="AD872" s="266">
        <v>2.1488935884136657E-3</v>
      </c>
      <c r="AE872" s="266">
        <v>1.5337103308933812E-2</v>
      </c>
      <c r="AF872" s="266">
        <v>2.5074589720617598E-3</v>
      </c>
      <c r="AG872" s="266">
        <v>2.056566125516125E-3</v>
      </c>
      <c r="AH872" s="266">
        <v>7.9130507679858325E-3</v>
      </c>
      <c r="AI872" s="266">
        <v>4.3097560143721E-2</v>
      </c>
      <c r="AJ872" s="266">
        <v>2.5701766802817398E-3</v>
      </c>
      <c r="AK872" s="266">
        <v>8.6947732786081759E-3</v>
      </c>
      <c r="AL872" s="266">
        <v>1.7447766581181513E-2</v>
      </c>
      <c r="AM872" s="266">
        <v>6.237163640370664E-3</v>
      </c>
      <c r="AN872" s="266">
        <v>1.0718981064624352E-2</v>
      </c>
      <c r="AO872" s="266">
        <v>1.8923381823783478E-2</v>
      </c>
      <c r="AP872" s="266">
        <v>2.177378922027521E-3</v>
      </c>
      <c r="AQ872" s="266">
        <v>2.2462184782610054E-3</v>
      </c>
      <c r="AR872" s="266">
        <v>1.3810764182791386E-2</v>
      </c>
      <c r="AS872" s="266">
        <v>7.0913488417650959E-3</v>
      </c>
      <c r="AT872" s="266">
        <v>5.1473372647258243E-2</v>
      </c>
      <c r="AU872" s="266">
        <v>6.873873314477208E-2</v>
      </c>
      <c r="AV872" s="266">
        <v>2.5239254938613481E-2</v>
      </c>
      <c r="AW872" s="266">
        <v>1.123996282414092E-2</v>
      </c>
      <c r="AX872" s="266">
        <v>1.6585085753972422E-2</v>
      </c>
      <c r="AY872" s="266">
        <v>4.5979076522975233E-2</v>
      </c>
      <c r="AZ872" s="266">
        <v>5.8692530683264452E-2</v>
      </c>
      <c r="BA872" s="266">
        <v>1.6887555020109021E-2</v>
      </c>
      <c r="BB872" s="266">
        <v>2.1431215602866475E-2</v>
      </c>
      <c r="BC872" s="266">
        <v>6.1766947742780937E-2</v>
      </c>
      <c r="BD872" s="266">
        <v>3.5179137141764134E-2</v>
      </c>
      <c r="BE872" s="266">
        <v>3.8995422231978313E-2</v>
      </c>
      <c r="BF872" s="266">
        <v>3.0260169795076761E-2</v>
      </c>
      <c r="BG872" s="266">
        <v>7.2206322769564027E-2</v>
      </c>
      <c r="BH872" s="266">
        <v>5.0632305691607031E-2</v>
      </c>
      <c r="BI872" s="266">
        <v>1.1652750290194337E-3</v>
      </c>
      <c r="BJ872" s="266">
        <v>2.042698265730432E-4</v>
      </c>
      <c r="BK872" s="266">
        <v>1.9195116914178811E-3</v>
      </c>
      <c r="BL872" s="266">
        <v>5.2325808749220243E-2</v>
      </c>
      <c r="BM872" s="266">
        <v>3.0343252018117172E-2</v>
      </c>
      <c r="BN872" s="266">
        <v>6.4789766369040741E-2</v>
      </c>
      <c r="BO872" s="266">
        <v>5.8010506840290604E-2</v>
      </c>
      <c r="BP872" s="266">
        <v>4.2940391066149816E-4</v>
      </c>
    </row>
    <row r="873" spans="1:68" x14ac:dyDescent="0.25">
      <c r="C873" s="254" t="s">
        <v>1243</v>
      </c>
      <c r="D873" s="255">
        <f>SUMPRODUCT($J$2:$BP$2,J873:BP873)/$I$2</f>
        <v>1.972987202543601E-2</v>
      </c>
      <c r="E873" s="260">
        <f>SUMPRODUCT($J$2:$BP$2,J873:BP873)</f>
        <v>378.35975583178634</v>
      </c>
      <c r="F873" s="255">
        <f>SUMPRODUCT($J$3:$BP$3,J873:BP873)/$I$3</f>
        <v>1.8814082905497107E-2</v>
      </c>
      <c r="G873" s="260">
        <f>SUMPRODUCT($J$3:$BP$3,J873:BP873)</f>
        <v>973728.50499887438</v>
      </c>
      <c r="H873" s="255">
        <f>CORREL($J$4:$BP$4,J873:BP873)</f>
        <v>0.22659377976796624</v>
      </c>
      <c r="I873" s="260">
        <f>D873/F873*100</f>
        <v>104.86757246972334</v>
      </c>
      <c r="J873" s="266">
        <v>0</v>
      </c>
      <c r="K873" s="266">
        <v>1.4909054330084884E-6</v>
      </c>
      <c r="L873" s="266">
        <v>1.2682080114768146E-2</v>
      </c>
      <c r="M873" s="266">
        <v>7.6632539256636309E-4</v>
      </c>
      <c r="N873" s="266">
        <v>3.5379361325930607E-2</v>
      </c>
      <c r="O873" s="266">
        <v>1.373036203481229E-3</v>
      </c>
      <c r="P873" s="266">
        <v>5.1834396889725706E-3</v>
      </c>
      <c r="Q873" s="266">
        <v>1.0246993041067342E-2</v>
      </c>
      <c r="R873" s="266">
        <v>2.2014358822524987E-2</v>
      </c>
      <c r="S873" s="266">
        <v>5.1532532389701284E-2</v>
      </c>
      <c r="T873" s="266">
        <v>4.2558070985866482E-2</v>
      </c>
      <c r="U873" s="266">
        <v>1.6255254235771961E-2</v>
      </c>
      <c r="V873" s="266">
        <v>5.5303821532656046E-4</v>
      </c>
      <c r="W873" s="266">
        <v>3.5815056513647443E-3</v>
      </c>
      <c r="X873" s="266">
        <v>3.5080127835493843E-7</v>
      </c>
      <c r="Y873" s="266">
        <v>5.146430154106125E-3</v>
      </c>
      <c r="Z873" s="266">
        <v>2.7378022668252407E-2</v>
      </c>
      <c r="AA873" s="266">
        <v>4.6596144501010177E-2</v>
      </c>
      <c r="AB873" s="266">
        <v>4.2101415421767936E-3</v>
      </c>
      <c r="AC873" s="266">
        <v>1.5487437937772588E-2</v>
      </c>
      <c r="AD873" s="266">
        <v>2.1662417440015392E-2</v>
      </c>
      <c r="AE873" s="266">
        <v>5.2668163828055808E-2</v>
      </c>
      <c r="AF873" s="266">
        <v>4.2671379798775125E-2</v>
      </c>
      <c r="AG873" s="266">
        <v>7.7494633398193565E-3</v>
      </c>
      <c r="AH873" s="266">
        <v>3.871706008883867E-2</v>
      </c>
      <c r="AI873" s="266">
        <v>4.9325203045972418E-2</v>
      </c>
      <c r="AJ873" s="266">
        <v>1.8752783937019946E-2</v>
      </c>
      <c r="AK873" s="266">
        <v>3.9233702671535906E-2</v>
      </c>
      <c r="AL873" s="266">
        <v>4.7617853224218937E-2</v>
      </c>
      <c r="AM873" s="266">
        <v>6.6606638721252165E-3</v>
      </c>
      <c r="AN873" s="266">
        <v>3.0132689706534561E-2</v>
      </c>
      <c r="AO873" s="266">
        <v>3.2634516723442392E-2</v>
      </c>
      <c r="AP873" s="266">
        <v>5.0371555558985613E-3</v>
      </c>
      <c r="AQ873" s="266">
        <v>4.9364755890106936E-3</v>
      </c>
      <c r="AR873" s="266">
        <v>1.6112565815801089E-2</v>
      </c>
      <c r="AS873" s="266">
        <v>1.0100621207673743E-2</v>
      </c>
      <c r="AT873" s="266">
        <v>2.5542981181177721E-2</v>
      </c>
      <c r="AU873" s="266">
        <v>1.5322561336945768E-2</v>
      </c>
      <c r="AV873" s="266">
        <v>4.4148340880969007E-3</v>
      </c>
      <c r="AW873" s="266">
        <v>2.5309172129154157E-2</v>
      </c>
      <c r="AX873" s="266">
        <v>2.4028221261241097E-2</v>
      </c>
      <c r="AY873" s="266">
        <v>1.5642842904083826E-2</v>
      </c>
      <c r="AZ873" s="266">
        <v>8.1951563639693064E-3</v>
      </c>
      <c r="BA873" s="266">
        <v>1.0922460902539776E-2</v>
      </c>
      <c r="BB873" s="266">
        <v>8.4250189016113787E-3</v>
      </c>
      <c r="BC873" s="266">
        <v>1.4379256699449339E-2</v>
      </c>
      <c r="BD873" s="266">
        <v>7.291755371885751E-3</v>
      </c>
      <c r="BE873" s="266">
        <v>1.5378075639245438E-2</v>
      </c>
      <c r="BF873" s="266">
        <v>1.6624735682199299E-2</v>
      </c>
      <c r="BG873" s="266">
        <v>4.2569735128371779E-3</v>
      </c>
      <c r="BH873" s="266">
        <v>4.5856743106557551E-3</v>
      </c>
      <c r="BI873" s="266">
        <v>1.1303431090833238E-2</v>
      </c>
      <c r="BJ873" s="266">
        <v>9.6022202914509639E-3</v>
      </c>
      <c r="BK873" s="266">
        <v>1.4006530341197216E-2</v>
      </c>
      <c r="BL873" s="266">
        <v>1.1279488903585514E-2</v>
      </c>
      <c r="BM873" s="266">
        <v>1.1168460298986176E-2</v>
      </c>
      <c r="BN873" s="266">
        <v>5.831720451372497E-3</v>
      </c>
      <c r="BO873" s="266">
        <v>7.5286339350949232E-3</v>
      </c>
      <c r="BP873" s="266">
        <v>5.6593016230610451E-4</v>
      </c>
    </row>
    <row r="874" spans="1:68" x14ac:dyDescent="0.25">
      <c r="C874" s="254" t="s">
        <v>1244</v>
      </c>
      <c r="D874" s="255">
        <f>SUMPRODUCT($J$2:$BP$2,J874:BP874)/$I$2</f>
        <v>1.5447502900774806E-2</v>
      </c>
      <c r="E874" s="260">
        <f>SUMPRODUCT($J$2:$BP$2,J874:BP874)</f>
        <v>296.23676312815843</v>
      </c>
      <c r="F874" s="255">
        <f>SUMPRODUCT($J$3:$BP$3,J874:BP874)/$I$3</f>
        <v>1.8656169759075188E-2</v>
      </c>
      <c r="G874" s="260">
        <f>SUMPRODUCT($J$3:$BP$3,J874:BP874)</f>
        <v>965555.66273186402</v>
      </c>
      <c r="H874" s="255">
        <f>CORREL($J$4:$BP$4,J874:BP874)</f>
        <v>-8.6430991719858963E-2</v>
      </c>
      <c r="I874" s="260">
        <f>D874/F874*100</f>
        <v>82.801041694319139</v>
      </c>
      <c r="J874" s="266">
        <v>1.9636229915260742E-6</v>
      </c>
      <c r="K874" s="266">
        <v>7.1234886797134538E-3</v>
      </c>
      <c r="L874" s="266">
        <v>7.9993359384065016E-2</v>
      </c>
      <c r="M874" s="266">
        <v>6.9268229115530655E-2</v>
      </c>
      <c r="N874" s="266">
        <v>3.0971511400616578E-2</v>
      </c>
      <c r="O874" s="266">
        <v>2.1777114509567305E-2</v>
      </c>
      <c r="P874" s="266">
        <v>4.5515888387669165E-2</v>
      </c>
      <c r="Q874" s="266">
        <v>5.1029741747874377E-2</v>
      </c>
      <c r="R874" s="266">
        <v>7.6813718227241159E-2</v>
      </c>
      <c r="S874" s="266">
        <v>3.8349914046866322E-2</v>
      </c>
      <c r="T874" s="266">
        <v>3.1342993168377103E-2</v>
      </c>
      <c r="U874" s="266">
        <v>1.809014457620553E-2</v>
      </c>
      <c r="V874" s="266">
        <v>1.5409263659229296E-2</v>
      </c>
      <c r="W874" s="266">
        <v>2.9776914577044532E-2</v>
      </c>
      <c r="X874" s="266">
        <v>1.2422593089118138E-3</v>
      </c>
      <c r="Y874" s="266">
        <v>2.9913475630546121E-2</v>
      </c>
      <c r="Z874" s="266">
        <v>2.617991427893086E-2</v>
      </c>
      <c r="AA874" s="266">
        <v>3.813213040598798E-2</v>
      </c>
      <c r="AB874" s="266">
        <v>3.8809758849245521E-2</v>
      </c>
      <c r="AC874" s="266">
        <v>4.0240704476524884E-2</v>
      </c>
      <c r="AD874" s="266">
        <v>1.5031534000132098E-2</v>
      </c>
      <c r="AE874" s="266">
        <v>1.0342402296367834E-2</v>
      </c>
      <c r="AF874" s="266">
        <v>2.2573988421764796E-2</v>
      </c>
      <c r="AG874" s="266">
        <v>2.4996206637402735E-2</v>
      </c>
      <c r="AH874" s="266">
        <v>1.9090342723616493E-2</v>
      </c>
      <c r="AI874" s="266">
        <v>3.6941103806036892E-3</v>
      </c>
      <c r="AJ874" s="266">
        <v>3.691075690525876E-2</v>
      </c>
      <c r="AK874" s="266">
        <v>1.9218156729246736E-2</v>
      </c>
      <c r="AL874" s="266">
        <v>9.6683440767312452E-3</v>
      </c>
      <c r="AM874" s="266">
        <v>2.5295034354476794E-3</v>
      </c>
      <c r="AN874" s="266">
        <v>1.3897452466935266E-2</v>
      </c>
      <c r="AO874" s="266">
        <v>6.2112965445590687E-3</v>
      </c>
      <c r="AP874" s="266">
        <v>2.9491832220911156E-3</v>
      </c>
      <c r="AQ874" s="266">
        <v>1.350972618169939E-3</v>
      </c>
      <c r="AR874" s="266">
        <v>7.7341754300780628E-3</v>
      </c>
      <c r="AS874" s="266">
        <v>2.8110155679600991E-3</v>
      </c>
      <c r="AT874" s="266">
        <v>7.8866239786929055E-4</v>
      </c>
      <c r="AU874" s="266">
        <v>8.6934945170290739E-5</v>
      </c>
      <c r="AV874" s="266">
        <v>5.829104105935675E-3</v>
      </c>
      <c r="AW874" s="266">
        <v>1.2269251984598056E-2</v>
      </c>
      <c r="AX874" s="266">
        <v>2.6021574861341441E-3</v>
      </c>
      <c r="AY874" s="266">
        <v>2.8892034652590465E-3</v>
      </c>
      <c r="AZ874" s="266">
        <v>1.4316596720035559E-4</v>
      </c>
      <c r="BA874" s="266">
        <v>3.2415845366474531E-3</v>
      </c>
      <c r="BB874" s="266">
        <v>4.0314965127840781E-3</v>
      </c>
      <c r="BC874" s="266">
        <v>6.6495414940314788E-4</v>
      </c>
      <c r="BD874" s="266">
        <v>1.0353648500773846E-3</v>
      </c>
      <c r="BE874" s="266">
        <v>7.950888003870122E-4</v>
      </c>
      <c r="BF874" s="266">
        <v>1.2536840244988744E-3</v>
      </c>
      <c r="BG874" s="266">
        <v>1.0532159681821671E-5</v>
      </c>
      <c r="BH874" s="266">
        <v>1.0585713036136019E-4</v>
      </c>
      <c r="BI874" s="266">
        <v>2.1454009271870744E-2</v>
      </c>
      <c r="BJ874" s="266">
        <v>3.1344778280187578E-2</v>
      </c>
      <c r="BK874" s="266">
        <v>1.2227480368232865E-2</v>
      </c>
      <c r="BL874" s="266">
        <v>1.7553004432432626E-3</v>
      </c>
      <c r="BM874" s="266">
        <v>1.3136637813309436E-3</v>
      </c>
      <c r="BN874" s="266">
        <v>2.8865257975433289E-4</v>
      </c>
      <c r="BO874" s="266">
        <v>1.132831954929497E-3</v>
      </c>
      <c r="BP874" s="266">
        <v>9.6056866521834598E-4</v>
      </c>
    </row>
    <row r="875" spans="1:68" x14ac:dyDescent="0.25">
      <c r="C875" s="254" t="s">
        <v>1245</v>
      </c>
      <c r="D875" s="255">
        <f>SUMPRODUCT($J$2:$BP$2,J875:BP875)/$I$2</f>
        <v>9.6707266219531879E-3</v>
      </c>
      <c r="E875" s="260">
        <f>SUMPRODUCT($J$2:$BP$2,J875:BP875)</f>
        <v>185.45552442919629</v>
      </c>
      <c r="F875" s="255">
        <f>SUMPRODUCT($J$3:$BP$3,J875:BP875)/$I$3</f>
        <v>1.4405616920826989E-2</v>
      </c>
      <c r="G875" s="260">
        <f>SUMPRODUCT($J$3:$BP$3,J875:BP875)</f>
        <v>745567.02542247705</v>
      </c>
      <c r="H875" s="255">
        <f>CORREL($J$4:$BP$4,J875:BP875)</f>
        <v>-0.22367437334365822</v>
      </c>
      <c r="I875" s="260">
        <f>D875/F875*100</f>
        <v>67.131638131871256</v>
      </c>
      <c r="J875" s="266">
        <v>1.7342265670663951E-3</v>
      </c>
      <c r="K875" s="266">
        <v>0.13874546600686533</v>
      </c>
      <c r="L875" s="266">
        <v>4.6754381216032329E-2</v>
      </c>
      <c r="M875" s="266">
        <v>0.18160288413806647</v>
      </c>
      <c r="N875" s="266">
        <v>8.5151442023154221E-4</v>
      </c>
      <c r="O875" s="266">
        <v>8.40696149741747E-2</v>
      </c>
      <c r="P875" s="266">
        <v>6.8085367990948983E-2</v>
      </c>
      <c r="Q875" s="266">
        <v>5.2581015449297733E-2</v>
      </c>
      <c r="R875" s="266">
        <v>2.0262005848656159E-2</v>
      </c>
      <c r="S875" s="266">
        <v>7.0103126838027825E-4</v>
      </c>
      <c r="T875" s="266">
        <v>3.1610637690707571E-3</v>
      </c>
      <c r="U875" s="266">
        <v>4.8374827839016057E-3</v>
      </c>
      <c r="V875" s="266">
        <v>8.8403346231452268E-2</v>
      </c>
      <c r="W875" s="266">
        <v>6.6136427658436275E-2</v>
      </c>
      <c r="X875" s="266">
        <v>0.13561743512478633</v>
      </c>
      <c r="Y875" s="266">
        <v>2.8507381473872363E-2</v>
      </c>
      <c r="Z875" s="266">
        <v>1.2992935550084738E-3</v>
      </c>
      <c r="AA875" s="266">
        <v>1.4002273763721266E-3</v>
      </c>
      <c r="AB875" s="266">
        <v>2.5853739552202513E-2</v>
      </c>
      <c r="AC875" s="266">
        <v>5.6917499447157937E-3</v>
      </c>
      <c r="AD875" s="266">
        <v>2.5049939302070154E-4</v>
      </c>
      <c r="AE875" s="266">
        <v>1.3213154796696343E-4</v>
      </c>
      <c r="AF875" s="266">
        <v>8.2582217479352149E-4</v>
      </c>
      <c r="AG875" s="266">
        <v>3.1729923115955527E-3</v>
      </c>
      <c r="AH875" s="266">
        <v>7.166301316819337E-4</v>
      </c>
      <c r="AI875" s="266">
        <v>0</v>
      </c>
      <c r="AJ875" s="266">
        <v>3.8813642215295509E-4</v>
      </c>
      <c r="AK875" s="266">
        <v>2.2939504855375599E-5</v>
      </c>
      <c r="AL875" s="266">
        <v>1.2066179553927563E-3</v>
      </c>
      <c r="AM875" s="266">
        <v>5.7165246099595991E-4</v>
      </c>
      <c r="AN875" s="266">
        <v>1.2295574602481319E-4</v>
      </c>
      <c r="AO875" s="266">
        <v>1.3763702913225359E-5</v>
      </c>
      <c r="AP875" s="266">
        <v>1.4745513721035435E-3</v>
      </c>
      <c r="AQ875" s="266">
        <v>9.8181080781007562E-5</v>
      </c>
      <c r="AR875" s="266">
        <v>4.5879009710751196E-4</v>
      </c>
      <c r="AS875" s="266">
        <v>3.6703207768600957E-6</v>
      </c>
      <c r="AT875" s="266">
        <v>9.1758019421502392E-7</v>
      </c>
      <c r="AU875" s="266">
        <v>0</v>
      </c>
      <c r="AV875" s="266">
        <v>0</v>
      </c>
      <c r="AW875" s="266">
        <v>4.8998782371082275E-4</v>
      </c>
      <c r="AX875" s="266">
        <v>4.1291108739676079E-5</v>
      </c>
      <c r="AY875" s="266">
        <v>0</v>
      </c>
      <c r="AZ875" s="266">
        <v>0</v>
      </c>
      <c r="BA875" s="266">
        <v>6.1753147070671107E-4</v>
      </c>
      <c r="BB875" s="266">
        <v>2.3967194672896426E-3</v>
      </c>
      <c r="BC875" s="266">
        <v>0</v>
      </c>
      <c r="BD875" s="266">
        <v>1.1377994408266297E-4</v>
      </c>
      <c r="BE875" s="266">
        <v>2.7527405826450719E-6</v>
      </c>
      <c r="BF875" s="266">
        <v>7.8911896702492062E-5</v>
      </c>
      <c r="BG875" s="266">
        <v>0</v>
      </c>
      <c r="BH875" s="266">
        <v>0</v>
      </c>
      <c r="BI875" s="266">
        <v>3.8198863485171446E-3</v>
      </c>
      <c r="BJ875" s="266">
        <v>1.7369793076490402E-2</v>
      </c>
      <c r="BK875" s="266">
        <v>1.262590347239873E-3</v>
      </c>
      <c r="BL875" s="266">
        <v>3.0280146409095789E-5</v>
      </c>
      <c r="BM875" s="266">
        <v>9.7263500586792538E-5</v>
      </c>
      <c r="BN875" s="266">
        <v>0</v>
      </c>
      <c r="BO875" s="266">
        <v>2.3765327030169118E-4</v>
      </c>
      <c r="BP875" s="266">
        <v>1.3185627390869894E-3</v>
      </c>
    </row>
    <row r="876" spans="1:68" x14ac:dyDescent="0.25">
      <c r="D876" s="255">
        <f>SUMPRODUCT($J$2:$BP$2,J876:BP876)/$I$2</f>
        <v>3.4685317915926703E-3</v>
      </c>
      <c r="E876" s="260">
        <f>SUMPRODUCT($J$2:$BP$2,J876:BP876)</f>
        <v>66.516034167372638</v>
      </c>
      <c r="F876" s="255">
        <f>SUMPRODUCT($J$3:$BP$3,J876:BP876)/$I$3</f>
        <v>6.899990035799039E-3</v>
      </c>
      <c r="G876" s="260">
        <f>SUMPRODUCT($J$3:$BP$3,J876:BP876)</f>
        <v>357111.05429979</v>
      </c>
      <c r="H876" s="255">
        <f>CORREL($J$4:$BP$4,J876:BP876)</f>
        <v>-0.25128248291443284</v>
      </c>
      <c r="I876" s="260">
        <f>D876/F876*100</f>
        <v>50.2686492820566</v>
      </c>
      <c r="J876" s="266">
        <v>0.2129039568752934</v>
      </c>
      <c r="K876" s="266">
        <v>0.27889684496797484</v>
      </c>
      <c r="L876" s="266">
        <v>7.5543780318686828E-5</v>
      </c>
      <c r="M876" s="266">
        <v>1.4472029915337007E-2</v>
      </c>
      <c r="N876" s="266">
        <v>0</v>
      </c>
      <c r="O876" s="266">
        <v>5.4963496166153147E-2</v>
      </c>
      <c r="P876" s="266">
        <v>3.5289737377443707E-3</v>
      </c>
      <c r="Q876" s="266">
        <v>2.9138315265779205E-4</v>
      </c>
      <c r="R876" s="266">
        <v>7.5543780318686828E-5</v>
      </c>
      <c r="S876" s="266">
        <v>0</v>
      </c>
      <c r="T876" s="266">
        <v>1.6187952925432894E-5</v>
      </c>
      <c r="U876" s="266">
        <v>6.0974622685797228E-4</v>
      </c>
      <c r="V876" s="266">
        <v>6.8766424027238926E-2</v>
      </c>
      <c r="W876" s="266">
        <v>4.721486269917927E-3</v>
      </c>
      <c r="X876" s="266">
        <v>0.34473324951571038</v>
      </c>
      <c r="Y876" s="266">
        <v>1.0252370186107499E-4</v>
      </c>
      <c r="Z876" s="266">
        <v>2.6979921542388156E-5</v>
      </c>
      <c r="AA876" s="266">
        <v>1.2950362340346315E-4</v>
      </c>
      <c r="AB876" s="266">
        <v>5.0722252499689729E-4</v>
      </c>
      <c r="AC876" s="266">
        <v>6.5291410132579334E-4</v>
      </c>
      <c r="AD876" s="266">
        <v>0</v>
      </c>
      <c r="AE876" s="266">
        <v>0</v>
      </c>
      <c r="AF876" s="266">
        <v>0</v>
      </c>
      <c r="AG876" s="266">
        <v>0</v>
      </c>
      <c r="AH876" s="266">
        <v>0</v>
      </c>
      <c r="AI876" s="266">
        <v>0</v>
      </c>
      <c r="AJ876" s="266">
        <v>0</v>
      </c>
      <c r="AK876" s="266">
        <v>0</v>
      </c>
      <c r="AL876" s="266">
        <v>2.2123535664758288E-4</v>
      </c>
      <c r="AM876" s="266">
        <v>0</v>
      </c>
      <c r="AN876" s="266">
        <v>0</v>
      </c>
      <c r="AO876" s="266">
        <v>0</v>
      </c>
      <c r="AP876" s="266">
        <v>1.1925125321735565E-3</v>
      </c>
      <c r="AQ876" s="266">
        <v>0</v>
      </c>
      <c r="AR876" s="266">
        <v>0</v>
      </c>
      <c r="AS876" s="266">
        <v>0</v>
      </c>
      <c r="AT876" s="266">
        <v>0</v>
      </c>
      <c r="AU876" s="266">
        <v>0</v>
      </c>
      <c r="AV876" s="266">
        <v>0</v>
      </c>
      <c r="AW876" s="266">
        <v>8.093976462716446E-5</v>
      </c>
      <c r="AX876" s="266">
        <v>0</v>
      </c>
      <c r="AY876" s="266">
        <v>0</v>
      </c>
      <c r="AZ876" s="266">
        <v>0</v>
      </c>
      <c r="BA876" s="266">
        <v>9.1731733244119725E-5</v>
      </c>
      <c r="BB876" s="266">
        <v>9.1731733244119725E-4</v>
      </c>
      <c r="BC876" s="266">
        <v>0</v>
      </c>
      <c r="BD876" s="266">
        <v>0</v>
      </c>
      <c r="BE876" s="266">
        <v>0</v>
      </c>
      <c r="BF876" s="266">
        <v>0</v>
      </c>
      <c r="BG876" s="266">
        <v>0</v>
      </c>
      <c r="BH876" s="266">
        <v>0</v>
      </c>
      <c r="BI876" s="266">
        <v>0</v>
      </c>
      <c r="BJ876" s="266">
        <v>2.633240342537084E-3</v>
      </c>
      <c r="BK876" s="266">
        <v>0</v>
      </c>
      <c r="BL876" s="266">
        <v>0</v>
      </c>
      <c r="BM876" s="266">
        <v>0</v>
      </c>
      <c r="BN876" s="266">
        <v>0</v>
      </c>
      <c r="BO876" s="266">
        <v>0</v>
      </c>
      <c r="BP876" s="266">
        <v>1.2302844223328999E-3</v>
      </c>
    </row>
    <row r="878" spans="1:68" ht="12.75" x14ac:dyDescent="0.2">
      <c r="D878" s="254"/>
      <c r="E878" s="254"/>
      <c r="F878" s="254"/>
      <c r="G878" s="254"/>
      <c r="H878" s="254"/>
      <c r="I878" s="254"/>
    </row>
  </sheetData>
  <pageMargins left="0.70866141732283472" right="0.70866141732283472" top="0.74803149606299213" bottom="0.74803149606299213" header="0.31496062992125984" footer="0.31496062992125984"/>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57"/>
  <sheetViews>
    <sheetView workbookViewId="0"/>
  </sheetViews>
  <sheetFormatPr defaultRowHeight="15" x14ac:dyDescent="0.25"/>
  <cols>
    <col min="2" max="2" width="55.5703125" bestFit="1" customWidth="1"/>
    <col min="3" max="3" width="8.140625" customWidth="1"/>
    <col min="4" max="4" width="11" customWidth="1"/>
    <col min="5" max="5" width="74.28515625" bestFit="1" customWidth="1"/>
    <col min="6" max="6" width="10.140625" bestFit="1" customWidth="1"/>
  </cols>
  <sheetData>
    <row r="1" spans="1:18" x14ac:dyDescent="0.25">
      <c r="F1" t="s">
        <v>367</v>
      </c>
      <c r="G1" t="s">
        <v>230</v>
      </c>
    </row>
    <row r="2" spans="1:18" x14ac:dyDescent="0.25">
      <c r="A2">
        <v>1</v>
      </c>
      <c r="B2" t="s">
        <v>569</v>
      </c>
      <c r="C2">
        <f>IF(B2&lt;&gt;B1,1,1+C1)</f>
        <v>1</v>
      </c>
      <c r="D2" t="str">
        <f>B2&amp;C2</f>
        <v>Age1</v>
      </c>
      <c r="E2" t="s">
        <v>185</v>
      </c>
      <c r="F2" s="269">
        <f>Knowledge!D9</f>
        <v>6.631798300046933E-2</v>
      </c>
      <c r="G2" s="270">
        <f>Knowledge!I9</f>
        <v>107.48792775132547</v>
      </c>
      <c r="I2" t="s">
        <v>1246</v>
      </c>
      <c r="J2">
        <f>IF(I2&lt;&gt;I1,1,1+J1)</f>
        <v>1</v>
      </c>
      <c r="K2" t="str">
        <f>I2&amp;J2</f>
        <v>Community Services1</v>
      </c>
      <c r="L2" t="s">
        <v>663</v>
      </c>
      <c r="P2" t="str">
        <f>'Profile Features'!C14</f>
        <v>Work &amp; Welfare</v>
      </c>
      <c r="Q2" t="str">
        <f>'Profile Features'!I14</f>
        <v>Leisure</v>
      </c>
      <c r="R2" t="str">
        <f>'Profile Features'!O14</f>
        <v>Finance &amp; Money</v>
      </c>
    </row>
    <row r="3" spans="1:18" x14ac:dyDescent="0.25">
      <c r="A3">
        <v>2</v>
      </c>
      <c r="B3" t="s">
        <v>569</v>
      </c>
      <c r="C3">
        <f t="shared" ref="C3:C66" si="0">IF(B3&lt;&gt;B2,1,1+C2)</f>
        <v>2</v>
      </c>
      <c r="D3" t="str">
        <f t="shared" ref="D3:D66" si="1">B3&amp;C3</f>
        <v>Age2</v>
      </c>
      <c r="E3" t="s">
        <v>186</v>
      </c>
      <c r="F3" s="269">
        <f>Knowledge!D10</f>
        <v>0.15673646972936334</v>
      </c>
      <c r="G3" s="270">
        <f>Knowledge!I10</f>
        <v>105.87356421798815</v>
      </c>
      <c r="I3" t="s">
        <v>1246</v>
      </c>
      <c r="J3">
        <f t="shared" ref="J3:J43" si="2">IF(I3&lt;&gt;I2,1,1+J2)</f>
        <v>2</v>
      </c>
      <c r="K3" t="str">
        <f t="shared" ref="K3:K66" si="3">I3&amp;J3</f>
        <v>Community Services2</v>
      </c>
      <c r="L3" t="s">
        <v>671</v>
      </c>
      <c r="P3" t="s">
        <v>1247</v>
      </c>
      <c r="Q3" t="s">
        <v>1248</v>
      </c>
      <c r="R3" t="s">
        <v>1249</v>
      </c>
    </row>
    <row r="4" spans="1:18" x14ac:dyDescent="0.25">
      <c r="A4">
        <v>3</v>
      </c>
      <c r="B4" t="s">
        <v>569</v>
      </c>
      <c r="C4">
        <f t="shared" si="0"/>
        <v>3</v>
      </c>
      <c r="D4" t="str">
        <f t="shared" si="1"/>
        <v>Age3</v>
      </c>
      <c r="E4" t="s">
        <v>187</v>
      </c>
      <c r="F4" s="269">
        <f>Knowledge!D11</f>
        <v>8.4675746988580061E-2</v>
      </c>
      <c r="G4" s="270">
        <f>Knowledge!I11</f>
        <v>93.174210817369882</v>
      </c>
      <c r="I4" t="s">
        <v>1246</v>
      </c>
      <c r="J4">
        <f t="shared" si="2"/>
        <v>3</v>
      </c>
      <c r="K4" t="str">
        <f t="shared" si="3"/>
        <v>Community Services3</v>
      </c>
      <c r="L4" t="s">
        <v>1091</v>
      </c>
      <c r="O4">
        <v>1</v>
      </c>
      <c r="P4" t="str">
        <f t="shared" ref="P4:P24" si="4">IF(ISNA(VLOOKUP($P$2&amp;$O4,$K$2:$L$109,2,FALSE)),"",VLOOKUP($P$2&amp;$O4,$K$2:$L$109,2,FALSE))</f>
        <v>Economic Activity</v>
      </c>
      <c r="Q4" t="str">
        <f t="shared" ref="Q4:Q24" si="5">IF(ISNA(VLOOKUP($Q$2&amp;$O4,$K$2:$L$109,2,FALSE)),"",VLOOKUP($Q$2&amp;$O4,$K$2:$L$109,2,FALSE))</f>
        <v>Daily Newspapers</v>
      </c>
      <c r="R4" t="str">
        <f t="shared" ref="R4:R24" si="6">IF(ISNA(VLOOKUP($R$2&amp;$O4,$K$2:$L$109,2,FALSE)),"",VLOOKUP($R$2&amp;$O4,$K$2:$L$109,2,FALSE))</f>
        <v>Household Annual Income</v>
      </c>
    </row>
    <row r="5" spans="1:18" x14ac:dyDescent="0.25">
      <c r="A5">
        <v>4</v>
      </c>
      <c r="B5" t="s">
        <v>569</v>
      </c>
      <c r="C5">
        <f t="shared" si="0"/>
        <v>4</v>
      </c>
      <c r="D5" t="str">
        <f t="shared" si="1"/>
        <v>Age4</v>
      </c>
      <c r="E5" t="s">
        <v>188</v>
      </c>
      <c r="F5" s="269">
        <f>Knowledge!D12</f>
        <v>0.13833604839130209</v>
      </c>
      <c r="G5" s="270">
        <f>Knowledge!I12</f>
        <v>101.4712663677852</v>
      </c>
      <c r="I5" t="s">
        <v>1246</v>
      </c>
      <c r="J5">
        <f t="shared" si="2"/>
        <v>4</v>
      </c>
      <c r="K5" t="str">
        <f t="shared" si="3"/>
        <v>Community Services4</v>
      </c>
      <c r="L5" t="s">
        <v>1094</v>
      </c>
      <c r="O5">
        <v>2</v>
      </c>
      <c r="P5" t="str">
        <f t="shared" si="4"/>
        <v>NS Socio-Economic Classifications</v>
      </c>
      <c r="Q5" t="str">
        <f t="shared" si="5"/>
        <v>Magazines Read</v>
      </c>
      <c r="R5" t="str">
        <f t="shared" si="6"/>
        <v>Financial Attitudes</v>
      </c>
    </row>
    <row r="6" spans="1:18" x14ac:dyDescent="0.25">
      <c r="A6">
        <v>5</v>
      </c>
      <c r="B6" t="s">
        <v>569</v>
      </c>
      <c r="C6">
        <f t="shared" si="0"/>
        <v>5</v>
      </c>
      <c r="D6" t="str">
        <f t="shared" si="1"/>
        <v>Age5</v>
      </c>
      <c r="E6" t="s">
        <v>189</v>
      </c>
      <c r="F6" s="269">
        <f>Knowledge!D13</f>
        <v>0.20425019554674867</v>
      </c>
      <c r="G6" s="270">
        <f>Knowledge!I13</f>
        <v>102.14708207429763</v>
      </c>
      <c r="I6" t="s">
        <v>1246</v>
      </c>
      <c r="J6">
        <f t="shared" si="2"/>
        <v>5</v>
      </c>
      <c r="K6" t="str">
        <f t="shared" si="3"/>
        <v>Community Services5</v>
      </c>
      <c r="L6" t="s">
        <v>1105</v>
      </c>
      <c r="O6">
        <v>3</v>
      </c>
      <c r="P6" t="str">
        <f t="shared" si="4"/>
        <v>Social Grade</v>
      </c>
      <c r="Q6" t="str">
        <f t="shared" si="5"/>
        <v>Charities</v>
      </c>
      <c r="R6" t="str">
        <f t="shared" si="6"/>
        <v>Credit Cards</v>
      </c>
    </row>
    <row r="7" spans="1:18" x14ac:dyDescent="0.25">
      <c r="A7">
        <v>6</v>
      </c>
      <c r="B7" t="s">
        <v>569</v>
      </c>
      <c r="C7">
        <f t="shared" si="0"/>
        <v>6</v>
      </c>
      <c r="D7" t="str">
        <f t="shared" si="1"/>
        <v>Age6</v>
      </c>
      <c r="E7" t="s">
        <v>190</v>
      </c>
      <c r="F7" s="269">
        <f>Knowledge!D14</f>
        <v>0.18218173332638055</v>
      </c>
      <c r="G7" s="270">
        <f>Knowledge!I14</f>
        <v>97.966788936436274</v>
      </c>
      <c r="I7" t="s">
        <v>1246</v>
      </c>
      <c r="J7">
        <f t="shared" si="2"/>
        <v>6</v>
      </c>
      <c r="K7" t="str">
        <f t="shared" si="3"/>
        <v>Community Services6</v>
      </c>
      <c r="L7" t="s">
        <v>1108</v>
      </c>
      <c r="O7">
        <v>4</v>
      </c>
      <c r="P7" t="str">
        <f t="shared" si="4"/>
        <v>Welfare Reform - High Risk Neighbourhoods</v>
      </c>
      <c r="Q7" t="str">
        <f t="shared" si="5"/>
        <v>Books Read</v>
      </c>
      <c r="R7" t="str">
        <f t="shared" si="6"/>
        <v>Savings and Investments</v>
      </c>
    </row>
    <row r="8" spans="1:18" x14ac:dyDescent="0.25">
      <c r="A8">
        <v>7</v>
      </c>
      <c r="B8" t="s">
        <v>569</v>
      </c>
      <c r="C8">
        <f t="shared" si="0"/>
        <v>7</v>
      </c>
      <c r="D8" t="str">
        <f t="shared" si="1"/>
        <v>Age7</v>
      </c>
      <c r="E8" t="s">
        <v>193</v>
      </c>
      <c r="F8" s="269">
        <f>Knowledge!D15</f>
        <v>9.230740939667309E-2</v>
      </c>
      <c r="G8" s="270">
        <f>Knowledge!I15</f>
        <v>94.226097672550353</v>
      </c>
      <c r="I8" t="s">
        <v>1246</v>
      </c>
      <c r="J8">
        <f t="shared" si="2"/>
        <v>7</v>
      </c>
      <c r="K8" t="str">
        <f t="shared" si="3"/>
        <v>Community Services7</v>
      </c>
      <c r="L8" t="s">
        <v>1118</v>
      </c>
      <c r="O8">
        <v>5</v>
      </c>
      <c r="P8" t="str">
        <f t="shared" si="4"/>
        <v>Occupation</v>
      </c>
      <c r="Q8" t="str">
        <f t="shared" si="5"/>
        <v>Preferred Music</v>
      </c>
      <c r="R8" t="str">
        <f t="shared" si="6"/>
        <v>Loans</v>
      </c>
    </row>
    <row r="9" spans="1:18" x14ac:dyDescent="0.25">
      <c r="A9">
        <v>8</v>
      </c>
      <c r="B9" t="s">
        <v>569</v>
      </c>
      <c r="C9">
        <f t="shared" si="0"/>
        <v>8</v>
      </c>
      <c r="D9" t="str">
        <f t="shared" si="1"/>
        <v>Age8</v>
      </c>
      <c r="E9" t="s">
        <v>196</v>
      </c>
      <c r="F9" s="269">
        <f>Knowledge!D16</f>
        <v>7.5300348855399712E-2</v>
      </c>
      <c r="G9" s="270">
        <f>Knowledge!I16</f>
        <v>94.954873688903191</v>
      </c>
      <c r="I9" t="s">
        <v>1246</v>
      </c>
      <c r="J9">
        <f t="shared" si="2"/>
        <v>8</v>
      </c>
      <c r="K9" t="str">
        <f t="shared" si="3"/>
        <v>Community Services8</v>
      </c>
      <c r="L9" t="s">
        <v>1127</v>
      </c>
      <c r="O9">
        <v>6</v>
      </c>
      <c r="P9" t="str">
        <f t="shared" si="4"/>
        <v>Benefits</v>
      </c>
      <c r="Q9" t="str">
        <f t="shared" si="5"/>
        <v>Interests &amp; Hobbies</v>
      </c>
      <c r="R9" t="str">
        <f t="shared" si="6"/>
        <v>Insurance and Pensions</v>
      </c>
    </row>
    <row r="10" spans="1:18" x14ac:dyDescent="0.25">
      <c r="A10">
        <v>9</v>
      </c>
      <c r="B10" t="s">
        <v>570</v>
      </c>
      <c r="C10">
        <f t="shared" si="0"/>
        <v>1</v>
      </c>
      <c r="D10" t="str">
        <f t="shared" si="1"/>
        <v>Geography1</v>
      </c>
      <c r="E10" t="s">
        <v>571</v>
      </c>
      <c r="F10" s="269">
        <f>Knowledge!D17</f>
        <v>0.73173818897637777</v>
      </c>
      <c r="G10" s="270">
        <f>Knowledge!I17</f>
        <v>102.05019151322597</v>
      </c>
      <c r="I10" t="s">
        <v>1250</v>
      </c>
      <c r="J10">
        <f t="shared" si="2"/>
        <v>1</v>
      </c>
      <c r="K10" t="str">
        <f t="shared" si="3"/>
        <v>Digital: Behaviour1</v>
      </c>
      <c r="L10" t="s">
        <v>807</v>
      </c>
      <c r="O10">
        <v>7</v>
      </c>
      <c r="P10" t="str">
        <f t="shared" si="4"/>
        <v/>
      </c>
      <c r="Q10" t="str">
        <f t="shared" si="5"/>
        <v>Visit Pubs for a Drink - Day</v>
      </c>
      <c r="R10" t="str">
        <f t="shared" si="6"/>
        <v>Expenditure per person per week</v>
      </c>
    </row>
    <row r="11" spans="1:18" x14ac:dyDescent="0.25">
      <c r="A11">
        <v>10</v>
      </c>
      <c r="B11" t="s">
        <v>570</v>
      </c>
      <c r="C11">
        <f t="shared" si="0"/>
        <v>2</v>
      </c>
      <c r="D11" t="str">
        <f t="shared" si="1"/>
        <v>Geography2</v>
      </c>
      <c r="E11" t="s">
        <v>572</v>
      </c>
      <c r="F11" s="269">
        <f>Knowledge!D18</f>
        <v>3.9914954372425301E-2</v>
      </c>
      <c r="G11" s="270">
        <f>Knowledge!I18</f>
        <v>91.595540192921149</v>
      </c>
      <c r="I11" t="s">
        <v>1250</v>
      </c>
      <c r="J11">
        <f t="shared" si="2"/>
        <v>2</v>
      </c>
      <c r="K11" t="str">
        <f t="shared" si="3"/>
        <v>Digital: Behaviour2</v>
      </c>
      <c r="L11" t="s">
        <v>812</v>
      </c>
      <c r="O11">
        <v>8</v>
      </c>
      <c r="P11" t="str">
        <f t="shared" si="4"/>
        <v/>
      </c>
      <c r="Q11" t="str">
        <f t="shared" si="5"/>
        <v>Visit Pubs for a Drink - Evening</v>
      </c>
      <c r="R11" t="str">
        <f t="shared" si="6"/>
        <v/>
      </c>
    </row>
    <row r="12" spans="1:18" x14ac:dyDescent="0.25">
      <c r="A12">
        <v>11</v>
      </c>
      <c r="B12" t="s">
        <v>570</v>
      </c>
      <c r="C12">
        <f t="shared" si="0"/>
        <v>3</v>
      </c>
      <c r="D12" t="str">
        <f t="shared" si="1"/>
        <v>Geography3</v>
      </c>
      <c r="E12" t="s">
        <v>573</v>
      </c>
      <c r="F12" s="269">
        <f>Knowledge!D19</f>
        <v>7.9743278927882397E-2</v>
      </c>
      <c r="G12" s="270">
        <f>Knowledge!I19</f>
        <v>95.76784706510081</v>
      </c>
      <c r="I12" t="s">
        <v>1250</v>
      </c>
      <c r="J12">
        <f t="shared" si="2"/>
        <v>3</v>
      </c>
      <c r="K12" t="str">
        <f t="shared" si="3"/>
        <v>Digital: Behaviour3</v>
      </c>
      <c r="L12" t="s">
        <v>817</v>
      </c>
      <c r="O12">
        <v>9</v>
      </c>
      <c r="P12" t="str">
        <f t="shared" si="4"/>
        <v/>
      </c>
      <c r="Q12" t="str">
        <f t="shared" si="5"/>
        <v>Visit Pubs for a Meal - Day</v>
      </c>
      <c r="R12" t="str">
        <f t="shared" si="6"/>
        <v/>
      </c>
    </row>
    <row r="13" spans="1:18" x14ac:dyDescent="0.25">
      <c r="A13">
        <v>12</v>
      </c>
      <c r="B13" t="s">
        <v>570</v>
      </c>
      <c r="C13">
        <f t="shared" si="0"/>
        <v>4</v>
      </c>
      <c r="D13" t="str">
        <f t="shared" si="1"/>
        <v>Geography4</v>
      </c>
      <c r="E13" t="s">
        <v>574</v>
      </c>
      <c r="F13" s="269">
        <f>Knowledge!D20</f>
        <v>2.5151113312822656E-2</v>
      </c>
      <c r="G13" s="270">
        <f>Knowledge!I20</f>
        <v>91.29664813427145</v>
      </c>
      <c r="I13" t="s">
        <v>1250</v>
      </c>
      <c r="J13">
        <f t="shared" si="2"/>
        <v>4</v>
      </c>
      <c r="K13" t="str">
        <f t="shared" si="3"/>
        <v>Digital: Behaviour4</v>
      </c>
      <c r="L13" t="s">
        <v>910</v>
      </c>
      <c r="O13">
        <v>10</v>
      </c>
      <c r="P13" t="str">
        <f t="shared" si="4"/>
        <v/>
      </c>
      <c r="Q13" t="str">
        <f t="shared" si="5"/>
        <v>Visit Pubs for a Meal - Evening</v>
      </c>
      <c r="R13" t="str">
        <f t="shared" si="6"/>
        <v/>
      </c>
    </row>
    <row r="14" spans="1:18" x14ac:dyDescent="0.25">
      <c r="A14">
        <v>13</v>
      </c>
      <c r="B14" t="s">
        <v>575</v>
      </c>
      <c r="C14">
        <f t="shared" si="0"/>
        <v>1</v>
      </c>
      <c r="D14" t="str">
        <f t="shared" si="1"/>
        <v>Ethnicity1</v>
      </c>
      <c r="E14" t="s">
        <v>576</v>
      </c>
      <c r="F14" s="269">
        <f>Knowledge!D21</f>
        <v>0.87035863169421712</v>
      </c>
      <c r="G14" s="270">
        <f>Knowledge!I21</f>
        <v>100.18166365499373</v>
      </c>
      <c r="I14" t="s">
        <v>1250</v>
      </c>
      <c r="J14">
        <f t="shared" si="2"/>
        <v>5</v>
      </c>
      <c r="K14" t="str">
        <f t="shared" si="3"/>
        <v>Digital: Behaviour5</v>
      </c>
      <c r="L14" t="s">
        <v>946</v>
      </c>
      <c r="O14">
        <v>11</v>
      </c>
      <c r="P14" t="str">
        <f t="shared" si="4"/>
        <v/>
      </c>
      <c r="Q14" t="str">
        <f t="shared" si="5"/>
        <v>Restaurants - Most Often</v>
      </c>
      <c r="R14" t="str">
        <f t="shared" si="6"/>
        <v/>
      </c>
    </row>
    <row r="15" spans="1:18" x14ac:dyDescent="0.25">
      <c r="A15">
        <v>14</v>
      </c>
      <c r="B15" t="s">
        <v>575</v>
      </c>
      <c r="C15">
        <f t="shared" si="0"/>
        <v>2</v>
      </c>
      <c r="D15" t="str">
        <f t="shared" si="1"/>
        <v>Ethnicity2</v>
      </c>
      <c r="E15" t="s">
        <v>577</v>
      </c>
      <c r="F15" s="269">
        <f>Knowledge!D22</f>
        <v>2.3134358867393238E-2</v>
      </c>
      <c r="G15" s="270">
        <f>Knowledge!I22</f>
        <v>105.07952515882599</v>
      </c>
      <c r="I15" t="s">
        <v>1251</v>
      </c>
      <c r="J15">
        <f t="shared" si="2"/>
        <v>1</v>
      </c>
      <c r="K15" t="str">
        <f t="shared" si="3"/>
        <v>Digital: Internet Usage - Device1</v>
      </c>
      <c r="L15" t="s">
        <v>861</v>
      </c>
      <c r="O15">
        <v>12</v>
      </c>
      <c r="P15" t="str">
        <f t="shared" si="4"/>
        <v/>
      </c>
      <c r="Q15" t="str">
        <f t="shared" si="5"/>
        <v>Holiday Destination</v>
      </c>
      <c r="R15" t="str">
        <f t="shared" si="6"/>
        <v/>
      </c>
    </row>
    <row r="16" spans="1:18" x14ac:dyDescent="0.25">
      <c r="A16">
        <v>15</v>
      </c>
      <c r="B16" t="s">
        <v>575</v>
      </c>
      <c r="C16">
        <f t="shared" si="0"/>
        <v>3</v>
      </c>
      <c r="D16" t="str">
        <f t="shared" si="1"/>
        <v>Ethnicity3</v>
      </c>
      <c r="E16" t="s">
        <v>578</v>
      </c>
      <c r="F16" s="269">
        <f>Knowledge!D23</f>
        <v>4.2829531209261106E-2</v>
      </c>
      <c r="G16" s="270">
        <f>Knowledge!I23</f>
        <v>89.579726077030713</v>
      </c>
      <c r="I16" t="s">
        <v>1251</v>
      </c>
      <c r="J16">
        <f t="shared" si="2"/>
        <v>2</v>
      </c>
      <c r="K16" t="str">
        <f t="shared" si="3"/>
        <v>Digital: Internet Usage - Device2</v>
      </c>
      <c r="L16" t="s">
        <v>907</v>
      </c>
      <c r="O16">
        <v>13</v>
      </c>
      <c r="P16" t="str">
        <f t="shared" si="4"/>
        <v/>
      </c>
      <c r="Q16" t="str">
        <f t="shared" si="5"/>
        <v>Holiday Type</v>
      </c>
      <c r="R16" t="str">
        <f t="shared" si="6"/>
        <v/>
      </c>
    </row>
    <row r="17" spans="1:24" x14ac:dyDescent="0.25">
      <c r="A17">
        <v>16</v>
      </c>
      <c r="B17" t="s">
        <v>575</v>
      </c>
      <c r="C17">
        <f t="shared" si="0"/>
        <v>4</v>
      </c>
      <c r="D17" t="str">
        <f t="shared" si="1"/>
        <v>Ethnicity4</v>
      </c>
      <c r="E17" t="s">
        <v>579</v>
      </c>
      <c r="F17" s="269">
        <f>Knowledge!D24</f>
        <v>3.5286929655316261E-2</v>
      </c>
      <c r="G17" s="270">
        <f>Knowledge!I24</f>
        <v>115.06057147211961</v>
      </c>
      <c r="I17" t="s">
        <v>1251</v>
      </c>
      <c r="J17">
        <f t="shared" si="2"/>
        <v>3</v>
      </c>
      <c r="K17" t="str">
        <f t="shared" si="3"/>
        <v>Digital: Internet Usage - Device3</v>
      </c>
      <c r="L17" t="s">
        <v>908</v>
      </c>
      <c r="O17">
        <v>14</v>
      </c>
      <c r="P17" t="str">
        <f t="shared" si="4"/>
        <v/>
      </c>
      <c r="Q17" t="str">
        <f t="shared" si="5"/>
        <v/>
      </c>
      <c r="R17" t="str">
        <f t="shared" si="6"/>
        <v/>
      </c>
    </row>
    <row r="18" spans="1:24" x14ac:dyDescent="0.25">
      <c r="A18">
        <v>17</v>
      </c>
      <c r="B18" t="s">
        <v>575</v>
      </c>
      <c r="C18">
        <f t="shared" si="0"/>
        <v>5</v>
      </c>
      <c r="D18" t="str">
        <f t="shared" si="1"/>
        <v>Ethnicity5</v>
      </c>
      <c r="E18" t="s">
        <v>580</v>
      </c>
      <c r="F18" s="269">
        <f>Knowledge!D25</f>
        <v>2.9053613182458155E-2</v>
      </c>
      <c r="G18" s="270">
        <f>Knowledge!I25</f>
        <v>92.599189965077613</v>
      </c>
      <c r="I18" t="s">
        <v>427</v>
      </c>
      <c r="J18">
        <f t="shared" si="2"/>
        <v>1</v>
      </c>
      <c r="K18" t="str">
        <f t="shared" si="3"/>
        <v>Digital: Mobile Devices1</v>
      </c>
      <c r="L18" t="s">
        <v>825</v>
      </c>
      <c r="O18">
        <v>15</v>
      </c>
      <c r="P18" t="str">
        <f t="shared" si="4"/>
        <v/>
      </c>
      <c r="Q18" t="str">
        <f t="shared" si="5"/>
        <v/>
      </c>
      <c r="R18" t="str">
        <f t="shared" si="6"/>
        <v/>
      </c>
    </row>
    <row r="19" spans="1:24" x14ac:dyDescent="0.25">
      <c r="A19">
        <v>18</v>
      </c>
      <c r="B19" t="s">
        <v>581</v>
      </c>
      <c r="C19">
        <f t="shared" si="0"/>
        <v>1</v>
      </c>
      <c r="D19" t="str">
        <f t="shared" si="1"/>
        <v>Country of Birth1</v>
      </c>
      <c r="E19" t="s">
        <v>582</v>
      </c>
      <c r="F19" s="269">
        <f>Knowledge!D26</f>
        <v>0.88455018653595452</v>
      </c>
      <c r="G19" s="270">
        <f>Knowledge!I26</f>
        <v>100.56648966936051</v>
      </c>
      <c r="I19" t="s">
        <v>427</v>
      </c>
      <c r="J19">
        <f t="shared" si="2"/>
        <v>2</v>
      </c>
      <c r="K19" t="str">
        <f t="shared" si="3"/>
        <v>Digital: Mobile Devices2</v>
      </c>
      <c r="L19" t="s">
        <v>853</v>
      </c>
      <c r="O19">
        <v>16</v>
      </c>
      <c r="P19" t="str">
        <f t="shared" si="4"/>
        <v/>
      </c>
      <c r="Q19" t="str">
        <f t="shared" si="5"/>
        <v/>
      </c>
      <c r="R19" t="str">
        <f t="shared" si="6"/>
        <v/>
      </c>
    </row>
    <row r="20" spans="1:24" x14ac:dyDescent="0.25">
      <c r="A20">
        <v>19</v>
      </c>
      <c r="B20" t="s">
        <v>581</v>
      </c>
      <c r="C20">
        <f t="shared" si="0"/>
        <v>2</v>
      </c>
      <c r="D20" t="str">
        <f t="shared" si="1"/>
        <v>Country of Birth2</v>
      </c>
      <c r="E20" t="s">
        <v>583</v>
      </c>
      <c r="F20" s="269">
        <f>Knowledge!D27</f>
        <v>1.4517582520727953E-2</v>
      </c>
      <c r="G20" s="270">
        <f>Knowledge!I27</f>
        <v>89.807096791498537</v>
      </c>
      <c r="I20" t="s">
        <v>427</v>
      </c>
      <c r="J20">
        <f t="shared" si="2"/>
        <v>3</v>
      </c>
      <c r="K20" t="str">
        <f t="shared" si="3"/>
        <v>Digital: Mobile Devices3</v>
      </c>
      <c r="L20" t="s">
        <v>431</v>
      </c>
      <c r="O20">
        <v>17</v>
      </c>
      <c r="P20" t="str">
        <f t="shared" si="4"/>
        <v/>
      </c>
      <c r="Q20" t="str">
        <f t="shared" si="5"/>
        <v/>
      </c>
      <c r="R20" t="str">
        <f t="shared" si="6"/>
        <v/>
      </c>
    </row>
    <row r="21" spans="1:24" x14ac:dyDescent="0.25">
      <c r="A21">
        <v>20</v>
      </c>
      <c r="B21" t="s">
        <v>581</v>
      </c>
      <c r="C21">
        <f t="shared" si="0"/>
        <v>3</v>
      </c>
      <c r="D21" t="str">
        <f t="shared" si="1"/>
        <v>Country of Birth3</v>
      </c>
      <c r="E21" t="s">
        <v>584</v>
      </c>
      <c r="F21" s="269">
        <f>Knowledge!D28</f>
        <v>2.0464067638316739E-2</v>
      </c>
      <c r="G21" s="270">
        <f>Knowledge!I28</f>
        <v>103.71829393101424</v>
      </c>
      <c r="I21" t="s">
        <v>427</v>
      </c>
      <c r="J21">
        <f t="shared" si="2"/>
        <v>4</v>
      </c>
      <c r="K21" t="str">
        <f t="shared" si="3"/>
        <v>Digital: Mobile Devices4</v>
      </c>
      <c r="L21" t="s">
        <v>909</v>
      </c>
      <c r="O21">
        <v>18</v>
      </c>
      <c r="P21" t="str">
        <f t="shared" si="4"/>
        <v/>
      </c>
      <c r="Q21" t="str">
        <f t="shared" si="5"/>
        <v/>
      </c>
      <c r="R21" t="str">
        <f t="shared" si="6"/>
        <v/>
      </c>
    </row>
    <row r="22" spans="1:24" x14ac:dyDescent="0.25">
      <c r="A22">
        <v>21</v>
      </c>
      <c r="B22" t="s">
        <v>581</v>
      </c>
      <c r="C22">
        <f t="shared" si="0"/>
        <v>4</v>
      </c>
      <c r="D22" t="str">
        <f t="shared" si="1"/>
        <v>Country of Birth4</v>
      </c>
      <c r="E22" t="s">
        <v>585</v>
      </c>
      <c r="F22" s="269">
        <f>Knowledge!D29</f>
        <v>4.8074233717474045E-3</v>
      </c>
      <c r="G22" s="270">
        <f>Knowledge!I29</f>
        <v>100.71230040650441</v>
      </c>
      <c r="I22" t="s">
        <v>1252</v>
      </c>
      <c r="J22">
        <f t="shared" si="2"/>
        <v>1</v>
      </c>
      <c r="K22" t="str">
        <f t="shared" si="3"/>
        <v>Digital: Products1</v>
      </c>
      <c r="L22" t="s">
        <v>818</v>
      </c>
      <c r="O22">
        <v>19</v>
      </c>
      <c r="P22" t="str">
        <f t="shared" si="4"/>
        <v/>
      </c>
      <c r="Q22" t="str">
        <f t="shared" si="5"/>
        <v/>
      </c>
      <c r="R22" t="str">
        <f t="shared" si="6"/>
        <v/>
      </c>
    </row>
    <row r="23" spans="1:24" x14ac:dyDescent="0.25">
      <c r="A23">
        <v>22</v>
      </c>
      <c r="B23" t="s">
        <v>581</v>
      </c>
      <c r="C23">
        <f t="shared" si="0"/>
        <v>5</v>
      </c>
      <c r="D23" t="str">
        <f t="shared" si="1"/>
        <v>Country of Birth5</v>
      </c>
      <c r="E23" t="s">
        <v>586</v>
      </c>
      <c r="F23" s="269">
        <f>Knowledge!D30</f>
        <v>2.3002189289252746E-2</v>
      </c>
      <c r="G23" s="270">
        <f>Knowledge!I30</f>
        <v>105.24957743654836</v>
      </c>
      <c r="I23" t="s">
        <v>1252</v>
      </c>
      <c r="J23">
        <f t="shared" si="2"/>
        <v>2</v>
      </c>
      <c r="K23" t="str">
        <f t="shared" si="3"/>
        <v>Digital: Products2</v>
      </c>
      <c r="L23" t="s">
        <v>821</v>
      </c>
      <c r="O23">
        <v>20</v>
      </c>
      <c r="P23" t="str">
        <f t="shared" si="4"/>
        <v/>
      </c>
      <c r="Q23" t="str">
        <f t="shared" si="5"/>
        <v/>
      </c>
      <c r="R23" t="str">
        <f t="shared" si="6"/>
        <v/>
      </c>
    </row>
    <row r="24" spans="1:24" x14ac:dyDescent="0.25">
      <c r="A24">
        <v>23</v>
      </c>
      <c r="B24" t="s">
        <v>581</v>
      </c>
      <c r="C24">
        <f t="shared" si="0"/>
        <v>6</v>
      </c>
      <c r="D24" t="str">
        <f t="shared" si="1"/>
        <v>Country of Birth6</v>
      </c>
      <c r="E24" t="s">
        <v>587</v>
      </c>
      <c r="F24" s="269">
        <f>Knowledge!D31</f>
        <v>3.9363935996245498E-2</v>
      </c>
      <c r="G24" s="270">
        <f>Knowledge!I31</f>
        <v>91.553207435103602</v>
      </c>
      <c r="I24" t="s">
        <v>1253</v>
      </c>
      <c r="J24">
        <f t="shared" si="2"/>
        <v>1</v>
      </c>
      <c r="K24" t="str">
        <f t="shared" si="3"/>
        <v>Digital: Web Sites1</v>
      </c>
      <c r="L24" s="271" t="s">
        <v>949</v>
      </c>
      <c r="O24">
        <v>21</v>
      </c>
      <c r="P24" t="str">
        <f t="shared" si="4"/>
        <v/>
      </c>
      <c r="Q24" t="str">
        <f t="shared" si="5"/>
        <v/>
      </c>
      <c r="R24" t="str">
        <f t="shared" si="6"/>
        <v/>
      </c>
    </row>
    <row r="25" spans="1:24" x14ac:dyDescent="0.25">
      <c r="A25">
        <v>24</v>
      </c>
      <c r="B25" t="s">
        <v>581</v>
      </c>
      <c r="C25">
        <f t="shared" si="0"/>
        <v>7</v>
      </c>
      <c r="D25" t="str">
        <f t="shared" si="1"/>
        <v>Country of Birth7</v>
      </c>
      <c r="E25" t="s">
        <v>588</v>
      </c>
      <c r="F25" s="269">
        <f>Knowledge!D32</f>
        <v>8.2944165510768116E-3</v>
      </c>
      <c r="G25" s="270">
        <f>Knowledge!I32</f>
        <v>94.459611839973576</v>
      </c>
      <c r="I25" t="s">
        <v>1253</v>
      </c>
      <c r="J25">
        <f t="shared" si="2"/>
        <v>2</v>
      </c>
      <c r="K25" t="str">
        <f t="shared" si="3"/>
        <v>Digital: Web Sites2</v>
      </c>
      <c r="L25" s="271" t="s">
        <v>952</v>
      </c>
    </row>
    <row r="26" spans="1:24" x14ac:dyDescent="0.25">
      <c r="A26">
        <v>25</v>
      </c>
      <c r="B26" t="s">
        <v>581</v>
      </c>
      <c r="C26">
        <f t="shared" si="0"/>
        <v>8</v>
      </c>
      <c r="D26" t="str">
        <f t="shared" si="1"/>
        <v>Country of Birth8</v>
      </c>
      <c r="E26" t="s">
        <v>589</v>
      </c>
      <c r="F26" s="269">
        <f>Knowledge!D33</f>
        <v>2.0897971528393392E-4</v>
      </c>
      <c r="G26" s="270">
        <f>Knowledge!I33</f>
        <v>80.732090974732344</v>
      </c>
      <c r="I26" t="s">
        <v>1253</v>
      </c>
      <c r="J26">
        <f t="shared" si="2"/>
        <v>3</v>
      </c>
      <c r="K26" t="str">
        <f t="shared" si="3"/>
        <v>Digital: Web Sites3</v>
      </c>
      <c r="L26" s="271" t="s">
        <v>956</v>
      </c>
      <c r="P26">
        <f>21-COUNTBLANK(P4:P24)</f>
        <v>6</v>
      </c>
      <c r="Q26">
        <f>21-COUNTBLANK(Q4:Q24)</f>
        <v>13</v>
      </c>
      <c r="R26">
        <f>21-COUNTBLANK(R4:R24)</f>
        <v>7</v>
      </c>
    </row>
    <row r="27" spans="1:24" x14ac:dyDescent="0.25">
      <c r="A27">
        <v>26</v>
      </c>
      <c r="B27" t="s">
        <v>581</v>
      </c>
      <c r="C27">
        <f t="shared" si="0"/>
        <v>9</v>
      </c>
      <c r="D27" t="str">
        <f t="shared" si="1"/>
        <v>Country of Birth9</v>
      </c>
      <c r="E27" t="s">
        <v>590</v>
      </c>
      <c r="F27" s="269">
        <f>Knowledge!D34</f>
        <v>2.288036710642957E-3</v>
      </c>
      <c r="G27" s="270">
        <f>Knowledge!I34</f>
        <v>91.729242766259603</v>
      </c>
      <c r="I27" t="s">
        <v>1253</v>
      </c>
      <c r="J27">
        <f t="shared" si="2"/>
        <v>4</v>
      </c>
      <c r="K27" t="str">
        <f t="shared" si="3"/>
        <v>Digital: Web Sites4</v>
      </c>
      <c r="L27" s="271" t="s">
        <v>960</v>
      </c>
    </row>
    <row r="28" spans="1:24" x14ac:dyDescent="0.25">
      <c r="A28">
        <v>27</v>
      </c>
      <c r="B28" t="s">
        <v>581</v>
      </c>
      <c r="C28">
        <f t="shared" si="0"/>
        <v>10</v>
      </c>
      <c r="D28" t="str">
        <f t="shared" si="1"/>
        <v>Country of Birth10</v>
      </c>
      <c r="E28" t="s">
        <v>591</v>
      </c>
      <c r="F28" s="269">
        <f>Knowledge!D35</f>
        <v>3.4995984773426514E-5</v>
      </c>
      <c r="G28" s="270">
        <f>Knowledge!I35</f>
        <v>80.542397031923073</v>
      </c>
      <c r="I28" t="s">
        <v>1253</v>
      </c>
      <c r="J28">
        <f t="shared" si="2"/>
        <v>5</v>
      </c>
      <c r="K28" t="str">
        <f t="shared" si="3"/>
        <v>Digital: Web Sites5</v>
      </c>
      <c r="L28" s="271" t="s">
        <v>964</v>
      </c>
    </row>
    <row r="29" spans="1:24" x14ac:dyDescent="0.25">
      <c r="A29">
        <v>28</v>
      </c>
      <c r="B29" t="s">
        <v>581</v>
      </c>
      <c r="C29">
        <f t="shared" si="0"/>
        <v>11</v>
      </c>
      <c r="D29" t="str">
        <f t="shared" si="1"/>
        <v>Country of Birth11</v>
      </c>
      <c r="E29" t="s">
        <v>592</v>
      </c>
      <c r="F29" s="269">
        <f>Knowledge!D36</f>
        <v>2.6249889138029933E-3</v>
      </c>
      <c r="G29" s="270">
        <f>Knowledge!I36</f>
        <v>79.308958366811552</v>
      </c>
      <c r="I29" t="s">
        <v>1253</v>
      </c>
      <c r="J29">
        <f t="shared" si="2"/>
        <v>6</v>
      </c>
      <c r="K29" t="str">
        <f t="shared" si="3"/>
        <v>Digital: Web Sites6</v>
      </c>
      <c r="L29" s="271" t="s">
        <v>969</v>
      </c>
    </row>
    <row r="30" spans="1:24" x14ac:dyDescent="0.25">
      <c r="A30">
        <v>29</v>
      </c>
      <c r="B30" t="s">
        <v>593</v>
      </c>
      <c r="C30">
        <f t="shared" si="0"/>
        <v>1</v>
      </c>
      <c r="D30" t="str">
        <f t="shared" si="1"/>
        <v>Religion1</v>
      </c>
      <c r="E30" t="s">
        <v>594</v>
      </c>
      <c r="F30" s="269">
        <f>Knowledge!D37</f>
        <v>0.57396293528706255</v>
      </c>
      <c r="G30" s="270">
        <f>Knowledge!I37</f>
        <v>100.1865580420999</v>
      </c>
      <c r="I30" t="s">
        <v>1253</v>
      </c>
      <c r="J30">
        <f t="shared" si="2"/>
        <v>7</v>
      </c>
      <c r="K30" t="str">
        <f t="shared" si="3"/>
        <v>Digital: Web Sites7</v>
      </c>
      <c r="L30" s="271" t="s">
        <v>970</v>
      </c>
      <c r="P30" t="str">
        <f>'Profile Features'!C16</f>
        <v>Economic Activity</v>
      </c>
      <c r="S30" t="str">
        <f>'Profile Features'!I16</f>
        <v>Holiday Type</v>
      </c>
      <c r="V30" t="str">
        <f>'Profile Features'!O16</f>
        <v>Financial Attitudes</v>
      </c>
    </row>
    <row r="31" spans="1:24" x14ac:dyDescent="0.25">
      <c r="A31">
        <v>30</v>
      </c>
      <c r="B31" t="s">
        <v>593</v>
      </c>
      <c r="C31">
        <f t="shared" si="0"/>
        <v>2</v>
      </c>
      <c r="D31" t="str">
        <f t="shared" si="1"/>
        <v>Religion2</v>
      </c>
      <c r="E31" t="s">
        <v>595</v>
      </c>
      <c r="F31" s="269">
        <f>Knowledge!D38</f>
        <v>3.548081556030661E-3</v>
      </c>
      <c r="G31" s="270">
        <f>Knowledge!I38</f>
        <v>86.711762220125721</v>
      </c>
      <c r="I31" t="s">
        <v>1253</v>
      </c>
      <c r="J31">
        <f t="shared" si="2"/>
        <v>8</v>
      </c>
      <c r="K31" t="str">
        <f t="shared" si="3"/>
        <v>Digital: Web Sites8</v>
      </c>
      <c r="L31" s="271" t="s">
        <v>973</v>
      </c>
      <c r="P31" t="s">
        <v>432</v>
      </c>
      <c r="Q31" t="s">
        <v>367</v>
      </c>
      <c r="R31" t="s">
        <v>230</v>
      </c>
      <c r="S31" t="s">
        <v>432</v>
      </c>
      <c r="T31" t="s">
        <v>367</v>
      </c>
      <c r="U31" t="s">
        <v>230</v>
      </c>
      <c r="V31" t="s">
        <v>432</v>
      </c>
      <c r="W31" t="s">
        <v>367</v>
      </c>
      <c r="X31" t="s">
        <v>230</v>
      </c>
    </row>
    <row r="32" spans="1:24" x14ac:dyDescent="0.25">
      <c r="A32">
        <v>31</v>
      </c>
      <c r="B32" t="s">
        <v>593</v>
      </c>
      <c r="C32">
        <f t="shared" si="0"/>
        <v>3</v>
      </c>
      <c r="D32" t="str">
        <f t="shared" si="1"/>
        <v>Religion3</v>
      </c>
      <c r="E32" t="s">
        <v>596</v>
      </c>
      <c r="F32" s="269">
        <f>Knowledge!D39</f>
        <v>4.0514971059081202E-3</v>
      </c>
      <c r="G32" s="270">
        <f>Knowledge!I39</f>
        <v>100.02723309631602</v>
      </c>
      <c r="I32" t="s">
        <v>1253</v>
      </c>
      <c r="J32">
        <f t="shared" si="2"/>
        <v>9</v>
      </c>
      <c r="K32" t="str">
        <f t="shared" si="3"/>
        <v>Digital: Web Sites9</v>
      </c>
      <c r="L32" s="271" t="s">
        <v>978</v>
      </c>
      <c r="O32">
        <v>1</v>
      </c>
      <c r="P32" t="str">
        <f t="shared" ref="P32:P95" si="7">IF(ISNA(VLOOKUP(P$30&amp;$O32,$D$2:$G$900,2,FALSE)),"",VLOOKUP(P$30&amp;$O32,$D$2:$G$900,2,FALSE))</f>
        <v>Employee Full-Time</v>
      </c>
      <c r="Q32" s="272">
        <f t="shared" ref="Q32:Q95" si="8">IF(ISNA(VLOOKUP(P$30&amp;$O32,$D$2:$G$900,3,FALSE)),"",VLOOKUP(P$30&amp;$O32,$D$2:$G$900,3,FALSE))</f>
        <v>0.39708887521510144</v>
      </c>
      <c r="R32" s="273">
        <f t="shared" ref="R32:R95" si="9">IF(ISNA(VLOOKUP(P$30&amp;$O32,$D$2:$G$900,4,FALSE)),"",VLOOKUP(P$30&amp;$O32,$D$2:$G$900,4,FALSE))</f>
        <v>102.27031932396919</v>
      </c>
      <c r="S32" t="str">
        <f t="shared" ref="S32:S95" si="10">IF(ISNA(VLOOKUP(S$30&amp;$O32,$D$2:$G$900,2,FALSE)),"",VLOOKUP(S$30&amp;$O32,$D$2:$G$900,2,FALSE))</f>
        <v>Activity / Outdoor Sports</v>
      </c>
      <c r="T32" s="272">
        <f t="shared" ref="T32:T95" si="11">IF(ISNA(VLOOKUP(S$30&amp;$O32,$D$2:$G$900,3,FALSE)),"",VLOOKUP(S$30&amp;$O32,$D$2:$G$900,3,FALSE))</f>
        <v>6.2965665119674594E-2</v>
      </c>
      <c r="U32" s="273">
        <f t="shared" ref="U32:U95" si="12">IF(ISNA(VLOOKUP(S$30&amp;$O32,$D$2:$G$900,4,FALSE)),"",VLOOKUP(S$30&amp;$O32,$D$2:$G$900,4,FALSE))</f>
        <v>88.159750868373735</v>
      </c>
      <c r="V32" t="str">
        <f t="shared" ref="V32:V95" si="13">IF(ISNA(VLOOKUP(V$30&amp;$O32,$D$2:$G$900,2,FALSE)),"",VLOOKUP(V$30&amp;$O32,$D$2:$G$900,2,FALSE))</f>
        <v>I don't like the idea of being in debt</v>
      </c>
      <c r="W32" s="272">
        <f t="shared" ref="W32:W95" si="14">IF(ISNA(VLOOKUP(V$30&amp;$O32,$D$2:$G$900,3,FALSE)),"",VLOOKUP(V$30&amp;$O32,$D$2:$G$900,3,FALSE))</f>
        <v>0.83402365162561731</v>
      </c>
      <c r="X32" s="273">
        <f t="shared" ref="X32:X95" si="15">IF(ISNA(VLOOKUP(V$30&amp;$O32,$D$2:$G$900,4,FALSE)),"",VLOOKUP(V$30&amp;$O32,$D$2:$G$900,4,FALSE))</f>
        <v>99.452923968943452</v>
      </c>
    </row>
    <row r="33" spans="1:24" x14ac:dyDescent="0.25">
      <c r="A33">
        <v>32</v>
      </c>
      <c r="B33" t="s">
        <v>593</v>
      </c>
      <c r="C33">
        <f t="shared" si="0"/>
        <v>4</v>
      </c>
      <c r="D33" t="str">
        <f t="shared" si="1"/>
        <v>Religion4</v>
      </c>
      <c r="E33" t="s">
        <v>597</v>
      </c>
      <c r="F33" s="269">
        <f>Knowledge!D40</f>
        <v>3.9823087552797627E-2</v>
      </c>
      <c r="G33" s="270">
        <f>Knowledge!I40</f>
        <v>91.060889413499339</v>
      </c>
      <c r="I33" t="s">
        <v>1253</v>
      </c>
      <c r="J33">
        <f t="shared" si="2"/>
        <v>10</v>
      </c>
      <c r="K33" t="str">
        <f t="shared" si="3"/>
        <v>Digital: Web Sites10</v>
      </c>
      <c r="L33" s="271" t="s">
        <v>981</v>
      </c>
      <c r="O33">
        <v>2</v>
      </c>
      <c r="P33" t="str">
        <f t="shared" si="7"/>
        <v>Employee Part-Time</v>
      </c>
      <c r="Q33" s="272">
        <f t="shared" si="8"/>
        <v>0.1429277592949888</v>
      </c>
      <c r="R33" s="273">
        <f t="shared" si="9"/>
        <v>103.99922208653449</v>
      </c>
      <c r="S33" t="str">
        <f t="shared" si="10"/>
        <v>Cruise</v>
      </c>
      <c r="T33" s="272">
        <f t="shared" si="11"/>
        <v>3.4835807477707668E-2</v>
      </c>
      <c r="U33" s="273">
        <f t="shared" si="12"/>
        <v>81.129170786743543</v>
      </c>
      <c r="V33" t="str">
        <f t="shared" si="13"/>
        <v>I am very good at managing money</v>
      </c>
      <c r="W33" s="272">
        <f t="shared" si="14"/>
        <v>0.53438690164166003</v>
      </c>
      <c r="X33" s="273">
        <f t="shared" si="15"/>
        <v>97.997953101093643</v>
      </c>
    </row>
    <row r="34" spans="1:24" x14ac:dyDescent="0.25">
      <c r="A34">
        <v>33</v>
      </c>
      <c r="B34" t="s">
        <v>593</v>
      </c>
      <c r="C34">
        <f t="shared" si="0"/>
        <v>5</v>
      </c>
      <c r="D34" t="str">
        <f t="shared" si="1"/>
        <v>Religion5</v>
      </c>
      <c r="E34" t="s">
        <v>598</v>
      </c>
      <c r="F34" s="269">
        <f>Knowledge!D41</f>
        <v>1.3088824633675758E-2</v>
      </c>
      <c r="G34" s="270">
        <f>Knowledge!I41</f>
        <v>100.85966197226905</v>
      </c>
      <c r="I34" t="s">
        <v>1253</v>
      </c>
      <c r="J34">
        <f t="shared" si="2"/>
        <v>11</v>
      </c>
      <c r="K34" t="str">
        <f t="shared" si="3"/>
        <v>Digital: Web Sites11</v>
      </c>
      <c r="L34" s="271" t="s">
        <v>993</v>
      </c>
      <c r="O34">
        <v>3</v>
      </c>
      <c r="P34" t="str">
        <f t="shared" si="7"/>
        <v>Self-employed</v>
      </c>
      <c r="Q34" s="272">
        <f t="shared" si="8"/>
        <v>9.4215257860979298E-2</v>
      </c>
      <c r="R34" s="273">
        <f t="shared" si="9"/>
        <v>93.926640381385397</v>
      </c>
      <c r="S34" t="str">
        <f t="shared" si="10"/>
        <v>Package</v>
      </c>
      <c r="T34" s="272">
        <f t="shared" si="11"/>
        <v>0.37050874172185422</v>
      </c>
      <c r="U34" s="273">
        <f t="shared" si="12"/>
        <v>98.63036989238195</v>
      </c>
      <c r="V34" t="str">
        <f t="shared" si="13"/>
        <v>It is important to be well insured for everything</v>
      </c>
      <c r="W34" s="272">
        <f t="shared" si="14"/>
        <v>0.51850876766320741</v>
      </c>
      <c r="X34" s="273">
        <f t="shared" si="15"/>
        <v>98.874407129926851</v>
      </c>
    </row>
    <row r="35" spans="1:24" x14ac:dyDescent="0.25">
      <c r="A35">
        <v>34</v>
      </c>
      <c r="B35" t="s">
        <v>593</v>
      </c>
      <c r="C35">
        <f t="shared" si="0"/>
        <v>6</v>
      </c>
      <c r="D35" t="str">
        <f t="shared" si="1"/>
        <v>Religion6</v>
      </c>
      <c r="E35" t="s">
        <v>599</v>
      </c>
      <c r="F35" s="269">
        <f>Knowledge!D42</f>
        <v>6.7029863899462899E-3</v>
      </c>
      <c r="G35" s="270">
        <f>Knowledge!I42</f>
        <v>97.092415333434886</v>
      </c>
      <c r="I35" t="s">
        <v>1253</v>
      </c>
      <c r="J35">
        <f t="shared" si="2"/>
        <v>12</v>
      </c>
      <c r="K35" t="str">
        <f t="shared" si="3"/>
        <v>Digital: Web Sites12</v>
      </c>
      <c r="L35" s="271" t="s">
        <v>996</v>
      </c>
      <c r="O35">
        <v>4</v>
      </c>
      <c r="P35" t="str">
        <f t="shared" si="7"/>
        <v>Retired</v>
      </c>
      <c r="Q35" s="272">
        <f t="shared" si="8"/>
        <v>0.132168483078688</v>
      </c>
      <c r="R35" s="273">
        <f t="shared" si="9"/>
        <v>92.962848749948975</v>
      </c>
      <c r="S35" t="str">
        <f t="shared" si="10"/>
        <v>Self-catering</v>
      </c>
      <c r="T35" s="272">
        <f t="shared" si="11"/>
        <v>0.25004870939145851</v>
      </c>
      <c r="U35" s="273">
        <f t="shared" si="12"/>
        <v>103.30016763145879</v>
      </c>
      <c r="V35" t="str">
        <f t="shared" si="13"/>
        <v>Financial security after retirement is your own responsibility</v>
      </c>
      <c r="W35" s="272">
        <f t="shared" si="14"/>
        <v>0.57283909680046385</v>
      </c>
      <c r="X35" s="273">
        <f t="shared" si="15"/>
        <v>97.32001977598452</v>
      </c>
    </row>
    <row r="36" spans="1:24" x14ac:dyDescent="0.25">
      <c r="A36">
        <v>35</v>
      </c>
      <c r="B36" t="s">
        <v>601</v>
      </c>
      <c r="C36">
        <f t="shared" si="0"/>
        <v>1</v>
      </c>
      <c r="D36" t="str">
        <f t="shared" si="1"/>
        <v>House Type1</v>
      </c>
      <c r="E36" t="s">
        <v>241</v>
      </c>
      <c r="F36" s="269">
        <f>Knowledge!D43</f>
        <v>6.3528652031078908E-2</v>
      </c>
      <c r="G36" s="270">
        <f>Knowledge!I43</f>
        <v>80.09037376849308</v>
      </c>
      <c r="I36" t="s">
        <v>1253</v>
      </c>
      <c r="J36">
        <f t="shared" si="2"/>
        <v>13</v>
      </c>
      <c r="K36" t="str">
        <f t="shared" si="3"/>
        <v>Digital: Web Sites13</v>
      </c>
      <c r="L36" s="271" t="s">
        <v>999</v>
      </c>
      <c r="O36">
        <v>5</v>
      </c>
      <c r="P36" t="str">
        <f t="shared" si="7"/>
        <v>Unemployed and seeking work</v>
      </c>
      <c r="Q36" s="272">
        <f t="shared" si="8"/>
        <v>3.9803545392918596E-2</v>
      </c>
      <c r="R36" s="273">
        <f t="shared" si="9"/>
        <v>109.01203450313437</v>
      </c>
      <c r="S36" t="str">
        <f t="shared" si="10"/>
        <v/>
      </c>
      <c r="T36" s="272" t="str">
        <f t="shared" si="11"/>
        <v/>
      </c>
      <c r="U36" s="273" t="str">
        <f t="shared" si="12"/>
        <v/>
      </c>
      <c r="V36" t="str">
        <f t="shared" si="13"/>
        <v/>
      </c>
      <c r="W36" s="272" t="str">
        <f t="shared" si="14"/>
        <v/>
      </c>
      <c r="X36" s="273" t="str">
        <f t="shared" si="15"/>
        <v/>
      </c>
    </row>
    <row r="37" spans="1:24" x14ac:dyDescent="0.25">
      <c r="A37">
        <v>36</v>
      </c>
      <c r="B37" t="s">
        <v>601</v>
      </c>
      <c r="C37">
        <f t="shared" si="0"/>
        <v>2</v>
      </c>
      <c r="D37" t="str">
        <f t="shared" si="1"/>
        <v>House Type2</v>
      </c>
      <c r="E37" t="s">
        <v>243</v>
      </c>
      <c r="F37" s="269">
        <f>Knowledge!D44</f>
        <v>0.1645804176878552</v>
      </c>
      <c r="G37" s="270">
        <f>Knowledge!I44</f>
        <v>73.460462296753121</v>
      </c>
      <c r="I37" t="s">
        <v>1253</v>
      </c>
      <c r="J37">
        <f t="shared" si="2"/>
        <v>14</v>
      </c>
      <c r="K37" t="str">
        <f t="shared" si="3"/>
        <v>Digital: Web Sites14</v>
      </c>
      <c r="L37" s="271" t="s">
        <v>1003</v>
      </c>
      <c r="O37">
        <v>6</v>
      </c>
      <c r="P37" t="str">
        <f t="shared" si="7"/>
        <v>Student</v>
      </c>
      <c r="Q37" s="272">
        <f t="shared" si="8"/>
        <v>4.9396923397820293E-2</v>
      </c>
      <c r="R37" s="273">
        <f t="shared" si="9"/>
        <v>88.424076235219445</v>
      </c>
      <c r="S37" t="str">
        <f t="shared" si="10"/>
        <v/>
      </c>
      <c r="T37" s="272" t="str">
        <f t="shared" si="11"/>
        <v/>
      </c>
      <c r="U37" s="273" t="str">
        <f t="shared" si="12"/>
        <v/>
      </c>
      <c r="V37" t="str">
        <f t="shared" si="13"/>
        <v/>
      </c>
      <c r="W37" s="272" t="str">
        <f t="shared" si="14"/>
        <v/>
      </c>
      <c r="X37" s="273" t="str">
        <f t="shared" si="15"/>
        <v/>
      </c>
    </row>
    <row r="38" spans="1:24" x14ac:dyDescent="0.25">
      <c r="A38">
        <v>37</v>
      </c>
      <c r="B38" t="s">
        <v>601</v>
      </c>
      <c r="C38">
        <f t="shared" si="0"/>
        <v>3</v>
      </c>
      <c r="D38" t="str">
        <f t="shared" si="1"/>
        <v>House Type3</v>
      </c>
      <c r="E38" t="s">
        <v>245</v>
      </c>
      <c r="F38" s="269">
        <f>Knowledge!D45</f>
        <v>0.1626792725660948</v>
      </c>
      <c r="G38" s="270">
        <f>Knowledge!I45</f>
        <v>90.821760118371216</v>
      </c>
      <c r="I38" t="s">
        <v>1253</v>
      </c>
      <c r="J38">
        <f t="shared" si="2"/>
        <v>15</v>
      </c>
      <c r="K38" t="str">
        <f t="shared" si="3"/>
        <v>Digital: Web Sites15</v>
      </c>
      <c r="L38" s="271" t="s">
        <v>1010</v>
      </c>
      <c r="O38">
        <v>7</v>
      </c>
      <c r="P38" t="str">
        <f t="shared" si="7"/>
        <v>Looking after home or family</v>
      </c>
      <c r="Q38" s="272">
        <f t="shared" si="8"/>
        <v>4.6212894613338905E-2</v>
      </c>
      <c r="R38" s="273">
        <f t="shared" si="9"/>
        <v>106.87836673363353</v>
      </c>
      <c r="S38" t="str">
        <f t="shared" si="10"/>
        <v/>
      </c>
      <c r="T38" s="272" t="str">
        <f t="shared" si="11"/>
        <v/>
      </c>
      <c r="U38" s="273" t="str">
        <f t="shared" si="12"/>
        <v/>
      </c>
      <c r="V38" t="str">
        <f t="shared" si="13"/>
        <v/>
      </c>
      <c r="W38" s="272" t="str">
        <f t="shared" si="14"/>
        <v/>
      </c>
      <c r="X38" s="273" t="str">
        <f t="shared" si="15"/>
        <v/>
      </c>
    </row>
    <row r="39" spans="1:24" x14ac:dyDescent="0.25">
      <c r="A39">
        <v>38</v>
      </c>
      <c r="B39" t="s">
        <v>601</v>
      </c>
      <c r="C39">
        <f t="shared" si="0"/>
        <v>4</v>
      </c>
      <c r="D39" t="str">
        <f t="shared" si="1"/>
        <v>House Type4</v>
      </c>
      <c r="E39" t="s">
        <v>602</v>
      </c>
      <c r="F39" s="269">
        <f>Knowledge!D46</f>
        <v>0.36549760911508566</v>
      </c>
      <c r="G39" s="270">
        <f>Knowledge!I46</f>
        <v>108.69462744817098</v>
      </c>
      <c r="I39" t="s">
        <v>1253</v>
      </c>
      <c r="J39">
        <f t="shared" si="2"/>
        <v>16</v>
      </c>
      <c r="K39" t="str">
        <f t="shared" si="3"/>
        <v>Digital: Web Sites16</v>
      </c>
      <c r="L39" s="271" t="s">
        <v>1014</v>
      </c>
      <c r="O39">
        <v>8</v>
      </c>
      <c r="P39" t="str">
        <f t="shared" si="7"/>
        <v/>
      </c>
      <c r="Q39" s="272" t="str">
        <f t="shared" si="8"/>
        <v/>
      </c>
      <c r="R39" s="273" t="str">
        <f t="shared" si="9"/>
        <v/>
      </c>
      <c r="S39" t="str">
        <f t="shared" si="10"/>
        <v/>
      </c>
      <c r="T39" s="272" t="str">
        <f t="shared" si="11"/>
        <v/>
      </c>
      <c r="U39" s="273" t="str">
        <f t="shared" si="12"/>
        <v/>
      </c>
      <c r="V39" t="str">
        <f t="shared" si="13"/>
        <v/>
      </c>
      <c r="W39" s="272" t="str">
        <f t="shared" si="14"/>
        <v/>
      </c>
      <c r="X39" s="273" t="str">
        <f t="shared" si="15"/>
        <v/>
      </c>
    </row>
    <row r="40" spans="1:24" x14ac:dyDescent="0.25">
      <c r="A40">
        <v>39</v>
      </c>
      <c r="B40" t="s">
        <v>601</v>
      </c>
      <c r="C40">
        <f t="shared" si="0"/>
        <v>5</v>
      </c>
      <c r="D40" t="str">
        <f t="shared" si="1"/>
        <v>House Type5</v>
      </c>
      <c r="E40" t="s">
        <v>249</v>
      </c>
      <c r="F40" s="269">
        <f>Knowledge!D47</f>
        <v>0.30636038170725333</v>
      </c>
      <c r="G40" s="270">
        <f>Knowledge!I47</f>
        <v>117.71093344508195</v>
      </c>
      <c r="I40" t="s">
        <v>1253</v>
      </c>
      <c r="J40">
        <f t="shared" si="2"/>
        <v>17</v>
      </c>
      <c r="K40" t="str">
        <f t="shared" si="3"/>
        <v>Digital: Web Sites17</v>
      </c>
      <c r="L40" s="271" t="s">
        <v>1024</v>
      </c>
      <c r="O40">
        <v>9</v>
      </c>
      <c r="P40" t="str">
        <f t="shared" si="7"/>
        <v/>
      </c>
      <c r="Q40" s="272" t="str">
        <f t="shared" si="8"/>
        <v/>
      </c>
      <c r="R40" s="273" t="str">
        <f t="shared" si="9"/>
        <v/>
      </c>
      <c r="S40" t="str">
        <f t="shared" si="10"/>
        <v/>
      </c>
      <c r="T40" s="272" t="str">
        <f t="shared" si="11"/>
        <v/>
      </c>
      <c r="U40" s="273" t="str">
        <f t="shared" si="12"/>
        <v/>
      </c>
      <c r="V40" t="str">
        <f t="shared" si="13"/>
        <v/>
      </c>
      <c r="W40" s="272" t="str">
        <f t="shared" si="14"/>
        <v/>
      </c>
      <c r="X40" s="273" t="str">
        <f t="shared" si="15"/>
        <v/>
      </c>
    </row>
    <row r="41" spans="1:24" x14ac:dyDescent="0.25">
      <c r="A41">
        <v>40</v>
      </c>
      <c r="B41" t="s">
        <v>603</v>
      </c>
      <c r="C41">
        <f t="shared" si="0"/>
        <v>1</v>
      </c>
      <c r="D41" t="str">
        <f t="shared" si="1"/>
        <v>House Tenure1</v>
      </c>
      <c r="E41" t="s">
        <v>604</v>
      </c>
      <c r="F41" s="269">
        <f>Knowledge!D48</f>
        <v>0.59683658132137463</v>
      </c>
      <c r="G41" s="270">
        <f>Knowledge!I48</f>
        <v>95.96342093227284</v>
      </c>
      <c r="I41" t="s">
        <v>1253</v>
      </c>
      <c r="J41">
        <f t="shared" si="2"/>
        <v>18</v>
      </c>
      <c r="K41" t="str">
        <f t="shared" si="3"/>
        <v>Digital: Web Sites18</v>
      </c>
      <c r="L41" s="271" t="s">
        <v>1028</v>
      </c>
      <c r="O41">
        <v>10</v>
      </c>
      <c r="P41" t="str">
        <f t="shared" si="7"/>
        <v/>
      </c>
      <c r="Q41" s="272" t="str">
        <f t="shared" si="8"/>
        <v/>
      </c>
      <c r="R41" s="273" t="str">
        <f t="shared" si="9"/>
        <v/>
      </c>
      <c r="S41" t="str">
        <f t="shared" si="10"/>
        <v/>
      </c>
      <c r="T41" s="272" t="str">
        <f t="shared" si="11"/>
        <v/>
      </c>
      <c r="U41" s="273" t="str">
        <f t="shared" si="12"/>
        <v/>
      </c>
      <c r="V41" t="str">
        <f t="shared" si="13"/>
        <v/>
      </c>
      <c r="W41" s="272" t="str">
        <f t="shared" si="14"/>
        <v/>
      </c>
      <c r="X41" s="273" t="str">
        <f t="shared" si="15"/>
        <v/>
      </c>
    </row>
    <row r="42" spans="1:24" x14ac:dyDescent="0.25">
      <c r="A42">
        <v>41</v>
      </c>
      <c r="B42" t="s">
        <v>603</v>
      </c>
      <c r="C42">
        <f t="shared" si="0"/>
        <v>2</v>
      </c>
      <c r="D42" t="str">
        <f t="shared" si="1"/>
        <v>House Tenure2</v>
      </c>
      <c r="E42" t="s">
        <v>605</v>
      </c>
      <c r="F42" s="269">
        <f>Knowledge!D49</f>
        <v>0.28435565938363661</v>
      </c>
      <c r="G42" s="270">
        <f>Knowledge!I49</f>
        <v>90.978090682665041</v>
      </c>
      <c r="I42" t="s">
        <v>1253</v>
      </c>
      <c r="J42">
        <f t="shared" si="2"/>
        <v>19</v>
      </c>
      <c r="K42" t="str">
        <f t="shared" si="3"/>
        <v>Digital: Web Sites19</v>
      </c>
      <c r="L42" s="271" t="s">
        <v>1031</v>
      </c>
      <c r="O42">
        <v>11</v>
      </c>
      <c r="P42" t="str">
        <f t="shared" si="7"/>
        <v/>
      </c>
      <c r="Q42" s="272" t="str">
        <f t="shared" si="8"/>
        <v/>
      </c>
      <c r="R42" s="273" t="str">
        <f t="shared" si="9"/>
        <v/>
      </c>
      <c r="S42" t="str">
        <f t="shared" si="10"/>
        <v/>
      </c>
      <c r="T42" s="272" t="str">
        <f t="shared" si="11"/>
        <v/>
      </c>
      <c r="U42" s="273" t="str">
        <f t="shared" si="12"/>
        <v/>
      </c>
      <c r="V42" t="str">
        <f t="shared" si="13"/>
        <v/>
      </c>
      <c r="W42" s="272" t="str">
        <f t="shared" si="14"/>
        <v/>
      </c>
      <c r="X42" s="273" t="str">
        <f t="shared" si="15"/>
        <v/>
      </c>
    </row>
    <row r="43" spans="1:24" x14ac:dyDescent="0.25">
      <c r="A43">
        <v>42</v>
      </c>
      <c r="B43" t="s">
        <v>603</v>
      </c>
      <c r="C43">
        <f t="shared" si="0"/>
        <v>3</v>
      </c>
      <c r="D43" t="str">
        <f t="shared" si="1"/>
        <v>House Tenure3</v>
      </c>
      <c r="E43" t="s">
        <v>606</v>
      </c>
      <c r="F43" s="269">
        <f>Knowledge!D50</f>
        <v>0.307159702768942</v>
      </c>
      <c r="G43" s="270">
        <f>Knowledge!I50</f>
        <v>101.33625627532822</v>
      </c>
      <c r="I43" t="s">
        <v>1253</v>
      </c>
      <c r="J43">
        <f t="shared" si="2"/>
        <v>20</v>
      </c>
      <c r="K43" t="str">
        <f t="shared" si="3"/>
        <v>Digital: Web Sites20</v>
      </c>
      <c r="L43" s="271" t="s">
        <v>982</v>
      </c>
      <c r="O43">
        <v>12</v>
      </c>
      <c r="P43" t="str">
        <f t="shared" si="7"/>
        <v/>
      </c>
      <c r="Q43" s="272" t="str">
        <f t="shared" si="8"/>
        <v/>
      </c>
      <c r="R43" s="273" t="str">
        <f t="shared" si="9"/>
        <v/>
      </c>
      <c r="S43" t="str">
        <f t="shared" si="10"/>
        <v/>
      </c>
      <c r="T43" s="272" t="str">
        <f t="shared" si="11"/>
        <v/>
      </c>
      <c r="U43" s="273" t="str">
        <f t="shared" si="12"/>
        <v/>
      </c>
      <c r="V43" t="str">
        <f t="shared" si="13"/>
        <v/>
      </c>
      <c r="W43" s="272" t="str">
        <f t="shared" si="14"/>
        <v/>
      </c>
      <c r="X43" s="273" t="str">
        <f t="shared" si="15"/>
        <v/>
      </c>
    </row>
    <row r="44" spans="1:24" x14ac:dyDescent="0.25">
      <c r="A44">
        <v>43</v>
      </c>
      <c r="B44" t="s">
        <v>603</v>
      </c>
      <c r="C44">
        <f t="shared" si="0"/>
        <v>4</v>
      </c>
      <c r="D44" t="str">
        <f t="shared" si="1"/>
        <v>House Tenure4</v>
      </c>
      <c r="E44" t="s">
        <v>607</v>
      </c>
      <c r="F44" s="269">
        <f>Knowledge!D51</f>
        <v>0.16598349063982892</v>
      </c>
      <c r="G44" s="270">
        <f>Knowledge!I51</f>
        <v>89.432241803372932</v>
      </c>
      <c r="I44" t="s">
        <v>369</v>
      </c>
      <c r="J44">
        <f>IF(I44&lt;&gt;I24,1,1+J24)</f>
        <v>1</v>
      </c>
      <c r="K44" t="str">
        <f t="shared" si="3"/>
        <v>Social Media1</v>
      </c>
      <c r="L44" t="s">
        <v>834</v>
      </c>
      <c r="O44">
        <v>13</v>
      </c>
      <c r="P44" t="str">
        <f t="shared" si="7"/>
        <v/>
      </c>
      <c r="Q44" s="272" t="str">
        <f t="shared" si="8"/>
        <v/>
      </c>
      <c r="R44" s="273" t="str">
        <f t="shared" si="9"/>
        <v/>
      </c>
      <c r="S44" t="str">
        <f t="shared" si="10"/>
        <v/>
      </c>
      <c r="T44" s="272" t="str">
        <f t="shared" si="11"/>
        <v/>
      </c>
      <c r="U44" s="273" t="str">
        <f t="shared" si="12"/>
        <v/>
      </c>
      <c r="V44" t="str">
        <f t="shared" si="13"/>
        <v/>
      </c>
      <c r="W44" s="272" t="str">
        <f t="shared" si="14"/>
        <v/>
      </c>
      <c r="X44" s="273" t="str">
        <f t="shared" si="15"/>
        <v/>
      </c>
    </row>
    <row r="45" spans="1:24" x14ac:dyDescent="0.25">
      <c r="A45">
        <v>44</v>
      </c>
      <c r="B45" t="s">
        <v>603</v>
      </c>
      <c r="C45">
        <f t="shared" si="0"/>
        <v>5</v>
      </c>
      <c r="D45" t="str">
        <f t="shared" si="1"/>
        <v>House Tenure5</v>
      </c>
      <c r="E45" t="s">
        <v>608</v>
      </c>
      <c r="F45" s="269">
        <f>Knowledge!D52</f>
        <v>0.22399251394900138</v>
      </c>
      <c r="G45" s="270">
        <f>Knowledge!I52</f>
        <v>124.82985852343913</v>
      </c>
      <c r="I45" t="s">
        <v>369</v>
      </c>
      <c r="J45">
        <f>IF(I45&lt;&gt;I44,1,1+J44)</f>
        <v>2</v>
      </c>
      <c r="K45" t="str">
        <f t="shared" si="3"/>
        <v>Social Media2</v>
      </c>
      <c r="L45" t="s">
        <v>835</v>
      </c>
      <c r="O45">
        <v>14</v>
      </c>
      <c r="P45" t="str">
        <f t="shared" si="7"/>
        <v/>
      </c>
      <c r="Q45" s="272" t="str">
        <f t="shared" si="8"/>
        <v/>
      </c>
      <c r="R45" s="273" t="str">
        <f t="shared" si="9"/>
        <v/>
      </c>
      <c r="S45" t="str">
        <f t="shared" si="10"/>
        <v/>
      </c>
      <c r="T45" s="272" t="str">
        <f t="shared" si="11"/>
        <v/>
      </c>
      <c r="U45" s="273" t="str">
        <f t="shared" si="12"/>
        <v/>
      </c>
      <c r="V45" t="str">
        <f t="shared" si="13"/>
        <v/>
      </c>
      <c r="W45" s="272" t="str">
        <f t="shared" si="14"/>
        <v/>
      </c>
      <c r="X45" s="273" t="str">
        <f t="shared" si="15"/>
        <v/>
      </c>
    </row>
    <row r="46" spans="1:24" x14ac:dyDescent="0.25">
      <c r="A46">
        <v>45</v>
      </c>
      <c r="B46" t="s">
        <v>603</v>
      </c>
      <c r="C46">
        <f t="shared" si="0"/>
        <v>6</v>
      </c>
      <c r="D46" t="str">
        <f t="shared" si="1"/>
        <v>House Tenure6</v>
      </c>
      <c r="E46" t="s">
        <v>609</v>
      </c>
      <c r="F46" s="269">
        <f>Knowledge!D53</f>
        <v>5.8970078740157488E-3</v>
      </c>
      <c r="G46" s="270">
        <f>Knowledge!I53</f>
        <v>99.956931849658432</v>
      </c>
      <c r="I46" t="s">
        <v>1254</v>
      </c>
      <c r="J46">
        <f t="shared" ref="J46:J109" si="16">IF(I46&lt;&gt;I45,1,1+J45)</f>
        <v>1</v>
      </c>
      <c r="K46" t="str">
        <f t="shared" si="3"/>
        <v>Finance &amp; Money1</v>
      </c>
      <c r="L46" t="s">
        <v>720</v>
      </c>
      <c r="O46">
        <v>15</v>
      </c>
      <c r="P46" t="str">
        <f t="shared" si="7"/>
        <v/>
      </c>
      <c r="Q46" s="272" t="str">
        <f t="shared" si="8"/>
        <v/>
      </c>
      <c r="R46" s="273" t="str">
        <f t="shared" si="9"/>
        <v/>
      </c>
      <c r="S46" t="str">
        <f t="shared" si="10"/>
        <v/>
      </c>
      <c r="T46" s="272" t="str">
        <f t="shared" si="11"/>
        <v/>
      </c>
      <c r="U46" s="273" t="str">
        <f t="shared" si="12"/>
        <v/>
      </c>
      <c r="V46" t="str">
        <f t="shared" si="13"/>
        <v/>
      </c>
      <c r="W46" s="272" t="str">
        <f t="shared" si="14"/>
        <v/>
      </c>
      <c r="X46" s="273" t="str">
        <f t="shared" si="15"/>
        <v/>
      </c>
    </row>
    <row r="47" spans="1:24" x14ac:dyDescent="0.25">
      <c r="A47">
        <v>46</v>
      </c>
      <c r="B47" t="s">
        <v>610</v>
      </c>
      <c r="C47">
        <f t="shared" si="0"/>
        <v>1</v>
      </c>
      <c r="D47" t="str">
        <f t="shared" si="1"/>
        <v>House Size1</v>
      </c>
      <c r="E47" t="s">
        <v>611</v>
      </c>
      <c r="F47" s="269">
        <f>Knowledge!D54</f>
        <v>6.751199561975281E-2</v>
      </c>
      <c r="G47" s="270">
        <f>Knowledge!I54</f>
        <v>87.295416586053832</v>
      </c>
      <c r="I47" t="s">
        <v>1254</v>
      </c>
      <c r="J47">
        <f t="shared" si="16"/>
        <v>2</v>
      </c>
      <c r="K47" t="str">
        <f t="shared" si="3"/>
        <v>Finance &amp; Money2</v>
      </c>
      <c r="L47" t="s">
        <v>728</v>
      </c>
      <c r="O47">
        <v>16</v>
      </c>
      <c r="P47" t="str">
        <f t="shared" si="7"/>
        <v/>
      </c>
      <c r="Q47" s="272" t="str">
        <f t="shared" si="8"/>
        <v/>
      </c>
      <c r="R47" s="273" t="str">
        <f t="shared" si="9"/>
        <v/>
      </c>
      <c r="S47" t="str">
        <f t="shared" si="10"/>
        <v/>
      </c>
      <c r="T47" s="272" t="str">
        <f t="shared" si="11"/>
        <v/>
      </c>
      <c r="U47" s="273" t="str">
        <f t="shared" si="12"/>
        <v/>
      </c>
      <c r="V47" t="str">
        <f t="shared" si="13"/>
        <v/>
      </c>
      <c r="W47" s="272" t="str">
        <f t="shared" si="14"/>
        <v/>
      </c>
      <c r="X47" s="273" t="str">
        <f t="shared" si="15"/>
        <v/>
      </c>
    </row>
    <row r="48" spans="1:24" x14ac:dyDescent="0.25">
      <c r="A48">
        <v>47</v>
      </c>
      <c r="B48" t="s">
        <v>610</v>
      </c>
      <c r="C48">
        <f t="shared" si="0"/>
        <v>2</v>
      </c>
      <c r="D48" t="str">
        <f t="shared" si="1"/>
        <v>House Size2</v>
      </c>
      <c r="E48" t="s">
        <v>612</v>
      </c>
      <c r="F48" s="269">
        <f>Knowledge!D55</f>
        <v>0.25189391979976011</v>
      </c>
      <c r="G48" s="270">
        <f>Knowledge!I55</f>
        <v>99.376468281295374</v>
      </c>
      <c r="I48" t="s">
        <v>1254</v>
      </c>
      <c r="J48">
        <f t="shared" si="16"/>
        <v>3</v>
      </c>
      <c r="K48" t="str">
        <f t="shared" si="3"/>
        <v>Finance &amp; Money3</v>
      </c>
      <c r="L48" t="s">
        <v>737</v>
      </c>
      <c r="O48">
        <v>17</v>
      </c>
      <c r="P48" t="str">
        <f t="shared" si="7"/>
        <v/>
      </c>
      <c r="Q48" s="272" t="str">
        <f t="shared" si="8"/>
        <v/>
      </c>
      <c r="R48" s="273" t="str">
        <f t="shared" si="9"/>
        <v/>
      </c>
      <c r="S48" t="str">
        <f t="shared" si="10"/>
        <v/>
      </c>
      <c r="T48" s="272" t="str">
        <f t="shared" si="11"/>
        <v/>
      </c>
      <c r="U48" s="273" t="str">
        <f t="shared" si="12"/>
        <v/>
      </c>
      <c r="V48" t="str">
        <f t="shared" si="13"/>
        <v/>
      </c>
      <c r="W48" s="272" t="str">
        <f t="shared" si="14"/>
        <v/>
      </c>
      <c r="X48" s="273" t="str">
        <f t="shared" si="15"/>
        <v/>
      </c>
    </row>
    <row r="49" spans="1:24" x14ac:dyDescent="0.25">
      <c r="A49">
        <v>48</v>
      </c>
      <c r="B49" t="s">
        <v>610</v>
      </c>
      <c r="C49">
        <f t="shared" si="0"/>
        <v>3</v>
      </c>
      <c r="D49" t="str">
        <f t="shared" si="1"/>
        <v>House Size3</v>
      </c>
      <c r="E49" t="s">
        <v>613</v>
      </c>
      <c r="F49" s="269">
        <f>Knowledge!D56</f>
        <v>0.50442672472232353</v>
      </c>
      <c r="G49" s="270">
        <f>Knowledge!I56</f>
        <v>111.1557331165221</v>
      </c>
      <c r="I49" t="s">
        <v>1254</v>
      </c>
      <c r="J49">
        <f t="shared" si="16"/>
        <v>4</v>
      </c>
      <c r="K49" t="str">
        <f t="shared" si="3"/>
        <v>Finance &amp; Money4</v>
      </c>
      <c r="L49" t="s">
        <v>745</v>
      </c>
      <c r="O49">
        <v>18</v>
      </c>
      <c r="P49" t="str">
        <f t="shared" si="7"/>
        <v/>
      </c>
      <c r="Q49" s="272" t="str">
        <f t="shared" si="8"/>
        <v/>
      </c>
      <c r="R49" s="273" t="str">
        <f t="shared" si="9"/>
        <v/>
      </c>
      <c r="S49" t="str">
        <f t="shared" si="10"/>
        <v/>
      </c>
      <c r="T49" s="272" t="str">
        <f t="shared" si="11"/>
        <v/>
      </c>
      <c r="U49" s="273" t="str">
        <f t="shared" si="12"/>
        <v/>
      </c>
      <c r="V49" t="str">
        <f t="shared" si="13"/>
        <v/>
      </c>
      <c r="W49" s="272" t="str">
        <f t="shared" si="14"/>
        <v/>
      </c>
      <c r="X49" s="273" t="str">
        <f t="shared" si="15"/>
        <v/>
      </c>
    </row>
    <row r="50" spans="1:24" x14ac:dyDescent="0.25">
      <c r="A50">
        <v>49</v>
      </c>
      <c r="B50" t="s">
        <v>610</v>
      </c>
      <c r="C50">
        <f t="shared" si="0"/>
        <v>4</v>
      </c>
      <c r="D50" t="str">
        <f t="shared" si="1"/>
        <v>House Size4</v>
      </c>
      <c r="E50" t="s">
        <v>614</v>
      </c>
      <c r="F50" s="269">
        <f>Knowledge!D57</f>
        <v>0.1407966167805183</v>
      </c>
      <c r="G50" s="270">
        <f>Knowledge!I57</f>
        <v>85.473212901746535</v>
      </c>
      <c r="I50" t="s">
        <v>1254</v>
      </c>
      <c r="J50">
        <f t="shared" si="16"/>
        <v>5</v>
      </c>
      <c r="K50" t="str">
        <f t="shared" si="3"/>
        <v>Finance &amp; Money5</v>
      </c>
      <c r="L50" t="s">
        <v>760</v>
      </c>
      <c r="O50">
        <v>19</v>
      </c>
      <c r="P50" t="str">
        <f t="shared" si="7"/>
        <v/>
      </c>
      <c r="Q50" s="272" t="str">
        <f t="shared" si="8"/>
        <v/>
      </c>
      <c r="R50" s="273" t="str">
        <f t="shared" si="9"/>
        <v/>
      </c>
      <c r="S50" t="str">
        <f t="shared" si="10"/>
        <v/>
      </c>
      <c r="T50" s="272" t="str">
        <f t="shared" si="11"/>
        <v/>
      </c>
      <c r="U50" s="273" t="str">
        <f t="shared" si="12"/>
        <v/>
      </c>
      <c r="V50" t="str">
        <f t="shared" si="13"/>
        <v/>
      </c>
      <c r="W50" s="272" t="str">
        <f t="shared" si="14"/>
        <v/>
      </c>
      <c r="X50" s="273" t="str">
        <f t="shared" si="15"/>
        <v/>
      </c>
    </row>
    <row r="51" spans="1:24" x14ac:dyDescent="0.25">
      <c r="A51">
        <v>50</v>
      </c>
      <c r="B51" t="s">
        <v>610</v>
      </c>
      <c r="C51">
        <f t="shared" si="0"/>
        <v>5</v>
      </c>
      <c r="D51" t="str">
        <f t="shared" si="1"/>
        <v>House Size5</v>
      </c>
      <c r="E51" t="s">
        <v>615</v>
      </c>
      <c r="F51" s="269">
        <f>Knowledge!D58</f>
        <v>3.5945519111435578E-2</v>
      </c>
      <c r="G51" s="270">
        <f>Knowledge!I58</f>
        <v>70.169118206100094</v>
      </c>
      <c r="I51" t="s">
        <v>1254</v>
      </c>
      <c r="J51">
        <f t="shared" si="16"/>
        <v>6</v>
      </c>
      <c r="K51" t="str">
        <f t="shared" si="3"/>
        <v>Finance &amp; Money6</v>
      </c>
      <c r="L51" t="s">
        <v>766</v>
      </c>
      <c r="O51">
        <v>20</v>
      </c>
      <c r="P51" t="str">
        <f t="shared" si="7"/>
        <v/>
      </c>
      <c r="Q51" s="272" t="str">
        <f t="shared" si="8"/>
        <v/>
      </c>
      <c r="R51" s="273" t="str">
        <f t="shared" si="9"/>
        <v/>
      </c>
      <c r="S51" t="str">
        <f t="shared" si="10"/>
        <v/>
      </c>
      <c r="T51" s="272" t="str">
        <f t="shared" si="11"/>
        <v/>
      </c>
      <c r="U51" s="273" t="str">
        <f t="shared" si="12"/>
        <v/>
      </c>
      <c r="V51" t="str">
        <f t="shared" si="13"/>
        <v/>
      </c>
      <c r="W51" s="272" t="str">
        <f t="shared" si="14"/>
        <v/>
      </c>
      <c r="X51" s="273" t="str">
        <f t="shared" si="15"/>
        <v/>
      </c>
    </row>
    <row r="52" spans="1:24" x14ac:dyDescent="0.25">
      <c r="A52">
        <v>51</v>
      </c>
      <c r="B52" t="s">
        <v>1255</v>
      </c>
      <c r="C52">
        <f t="shared" si="0"/>
        <v>1</v>
      </c>
      <c r="D52" t="str">
        <f t="shared" si="1"/>
        <v>Family Structure1</v>
      </c>
      <c r="E52" t="s">
        <v>617</v>
      </c>
      <c r="F52" s="269">
        <f>Knowledge!D59</f>
        <v>0.16993222714710329</v>
      </c>
      <c r="G52" s="270">
        <f>Knowledge!I59</f>
        <v>97.209162454597191</v>
      </c>
      <c r="I52" t="s">
        <v>1254</v>
      </c>
      <c r="J52">
        <f t="shared" si="16"/>
        <v>7</v>
      </c>
      <c r="K52" t="str">
        <f t="shared" si="3"/>
        <v>Finance &amp; Money7</v>
      </c>
      <c r="L52" t="s">
        <v>791</v>
      </c>
      <c r="O52">
        <v>21</v>
      </c>
      <c r="P52" t="str">
        <f t="shared" si="7"/>
        <v/>
      </c>
      <c r="Q52" s="272" t="str">
        <f t="shared" si="8"/>
        <v/>
      </c>
      <c r="R52" s="273" t="str">
        <f t="shared" si="9"/>
        <v/>
      </c>
      <c r="S52" t="str">
        <f t="shared" si="10"/>
        <v/>
      </c>
      <c r="T52" s="272" t="str">
        <f t="shared" si="11"/>
        <v/>
      </c>
      <c r="U52" s="273" t="str">
        <f t="shared" si="12"/>
        <v/>
      </c>
      <c r="V52" t="str">
        <f t="shared" si="13"/>
        <v/>
      </c>
      <c r="W52" s="272" t="str">
        <f t="shared" si="14"/>
        <v/>
      </c>
      <c r="X52" s="273" t="str">
        <f t="shared" si="15"/>
        <v/>
      </c>
    </row>
    <row r="53" spans="1:24" x14ac:dyDescent="0.25">
      <c r="A53">
        <v>52</v>
      </c>
      <c r="B53" t="s">
        <v>1255</v>
      </c>
      <c r="C53">
        <f t="shared" si="0"/>
        <v>2</v>
      </c>
      <c r="D53" t="str">
        <f t="shared" si="1"/>
        <v>Family Structure2</v>
      </c>
      <c r="E53" t="s">
        <v>618</v>
      </c>
      <c r="F53" s="269">
        <f>Knowledge!D60</f>
        <v>0.20103117484486616</v>
      </c>
      <c r="G53" s="270">
        <f>Knowledge!I60</f>
        <v>102.38932467568631</v>
      </c>
      <c r="I53" t="s">
        <v>1256</v>
      </c>
      <c r="J53">
        <f t="shared" si="16"/>
        <v>1</v>
      </c>
      <c r="K53" t="str">
        <f t="shared" si="3"/>
        <v>Financial Channel1</v>
      </c>
      <c r="L53" t="s">
        <v>1257</v>
      </c>
      <c r="O53">
        <v>22</v>
      </c>
      <c r="P53" t="str">
        <f t="shared" si="7"/>
        <v/>
      </c>
      <c r="Q53" s="272" t="str">
        <f t="shared" si="8"/>
        <v/>
      </c>
      <c r="R53" s="273" t="str">
        <f t="shared" si="9"/>
        <v/>
      </c>
      <c r="S53" t="str">
        <f t="shared" si="10"/>
        <v/>
      </c>
      <c r="T53" s="272" t="str">
        <f t="shared" si="11"/>
        <v/>
      </c>
      <c r="U53" s="273" t="str">
        <f t="shared" si="12"/>
        <v/>
      </c>
      <c r="V53" t="str">
        <f t="shared" si="13"/>
        <v/>
      </c>
      <c r="W53" s="272" t="str">
        <f t="shared" si="14"/>
        <v/>
      </c>
      <c r="X53" s="273" t="str">
        <f t="shared" si="15"/>
        <v/>
      </c>
    </row>
    <row r="54" spans="1:24" x14ac:dyDescent="0.25">
      <c r="A54">
        <v>53</v>
      </c>
      <c r="B54" t="s">
        <v>1255</v>
      </c>
      <c r="C54">
        <f t="shared" si="0"/>
        <v>3</v>
      </c>
      <c r="D54" t="str">
        <f t="shared" si="1"/>
        <v>Family Structure3</v>
      </c>
      <c r="E54" t="s">
        <v>619</v>
      </c>
      <c r="F54" s="269">
        <f>Knowledge!D61</f>
        <v>8.2182234968973256E-2</v>
      </c>
      <c r="G54" s="270">
        <f>Knowledge!I61</f>
        <v>115.90832074836939</v>
      </c>
      <c r="I54" t="s">
        <v>1256</v>
      </c>
      <c r="J54">
        <f t="shared" si="16"/>
        <v>2</v>
      </c>
      <c r="K54" t="str">
        <f t="shared" si="3"/>
        <v>Financial Channel2</v>
      </c>
      <c r="L54" t="s">
        <v>1258</v>
      </c>
      <c r="O54">
        <v>23</v>
      </c>
      <c r="P54" t="str">
        <f t="shared" si="7"/>
        <v/>
      </c>
      <c r="Q54" s="272" t="str">
        <f t="shared" si="8"/>
        <v/>
      </c>
      <c r="R54" s="273" t="str">
        <f t="shared" si="9"/>
        <v/>
      </c>
      <c r="S54" t="str">
        <f t="shared" si="10"/>
        <v/>
      </c>
      <c r="T54" s="272" t="str">
        <f t="shared" si="11"/>
        <v/>
      </c>
      <c r="U54" s="273" t="str">
        <f t="shared" si="12"/>
        <v/>
      </c>
      <c r="V54" t="str">
        <f t="shared" si="13"/>
        <v/>
      </c>
      <c r="W54" s="272" t="str">
        <f t="shared" si="14"/>
        <v/>
      </c>
      <c r="X54" s="273" t="str">
        <f t="shared" si="15"/>
        <v/>
      </c>
    </row>
    <row r="55" spans="1:24" x14ac:dyDescent="0.25">
      <c r="A55">
        <v>54</v>
      </c>
      <c r="B55" t="s">
        <v>1255</v>
      </c>
      <c r="C55">
        <f t="shared" si="0"/>
        <v>4</v>
      </c>
      <c r="D55" t="str">
        <f t="shared" si="1"/>
        <v>Family Structure4</v>
      </c>
      <c r="E55" t="s">
        <v>620</v>
      </c>
      <c r="F55" s="269">
        <f>Knowledge!D62</f>
        <v>0.18555559263701304</v>
      </c>
      <c r="G55" s="270">
        <f>Knowledge!I62</f>
        <v>92.881818939717107</v>
      </c>
      <c r="I55" t="s">
        <v>1256</v>
      </c>
      <c r="J55">
        <f t="shared" si="16"/>
        <v>3</v>
      </c>
      <c r="K55" t="str">
        <f t="shared" si="3"/>
        <v>Financial Channel3</v>
      </c>
      <c r="L55" t="s">
        <v>1259</v>
      </c>
      <c r="O55">
        <v>24</v>
      </c>
      <c r="P55" t="str">
        <f t="shared" si="7"/>
        <v/>
      </c>
      <c r="Q55" s="272" t="str">
        <f t="shared" si="8"/>
        <v/>
      </c>
      <c r="R55" s="273" t="str">
        <f t="shared" si="9"/>
        <v/>
      </c>
      <c r="S55" t="str">
        <f t="shared" si="10"/>
        <v/>
      </c>
      <c r="T55" s="272" t="str">
        <f t="shared" si="11"/>
        <v/>
      </c>
      <c r="U55" s="273" t="str">
        <f t="shared" si="12"/>
        <v/>
      </c>
      <c r="V55" t="str">
        <f t="shared" si="13"/>
        <v/>
      </c>
      <c r="W55" s="272" t="str">
        <f t="shared" si="14"/>
        <v/>
      </c>
      <c r="X55" s="273" t="str">
        <f t="shared" si="15"/>
        <v/>
      </c>
    </row>
    <row r="56" spans="1:24" x14ac:dyDescent="0.25">
      <c r="A56">
        <v>55</v>
      </c>
      <c r="B56" t="s">
        <v>1255</v>
      </c>
      <c r="C56">
        <f t="shared" si="0"/>
        <v>5</v>
      </c>
      <c r="D56" t="str">
        <f t="shared" si="1"/>
        <v>Family Structure5</v>
      </c>
      <c r="E56" t="s">
        <v>621</v>
      </c>
      <c r="F56" s="269">
        <f>Knowledge!D63</f>
        <v>3.7999176096365456E-3</v>
      </c>
      <c r="G56" s="270">
        <f>Knowledge!I63</f>
        <v>59.235113817301986</v>
      </c>
      <c r="I56" t="s">
        <v>1256</v>
      </c>
      <c r="J56">
        <f t="shared" si="16"/>
        <v>4</v>
      </c>
      <c r="K56" t="str">
        <f t="shared" si="3"/>
        <v>Financial Channel4</v>
      </c>
      <c r="L56" t="s">
        <v>1260</v>
      </c>
      <c r="O56">
        <v>25</v>
      </c>
      <c r="P56" t="str">
        <f t="shared" si="7"/>
        <v/>
      </c>
      <c r="Q56" s="272" t="str">
        <f t="shared" si="8"/>
        <v/>
      </c>
      <c r="R56" s="273" t="str">
        <f t="shared" si="9"/>
        <v/>
      </c>
      <c r="S56" t="str">
        <f t="shared" si="10"/>
        <v/>
      </c>
      <c r="T56" s="272" t="str">
        <f t="shared" si="11"/>
        <v/>
      </c>
      <c r="U56" s="273" t="str">
        <f t="shared" si="12"/>
        <v/>
      </c>
      <c r="V56" t="str">
        <f t="shared" si="13"/>
        <v/>
      </c>
      <c r="W56" s="272" t="str">
        <f t="shared" si="14"/>
        <v/>
      </c>
      <c r="X56" s="273" t="str">
        <f t="shared" si="15"/>
        <v/>
      </c>
    </row>
    <row r="57" spans="1:24" x14ac:dyDescent="0.25">
      <c r="A57">
        <v>56</v>
      </c>
      <c r="B57" t="s">
        <v>1255</v>
      </c>
      <c r="C57">
        <f t="shared" si="0"/>
        <v>6</v>
      </c>
      <c r="D57" t="str">
        <f t="shared" si="1"/>
        <v>Family Structure6</v>
      </c>
      <c r="E57" t="s">
        <v>622</v>
      </c>
      <c r="F57" s="269">
        <f>Knowledge!D64</f>
        <v>0.17402957918339679</v>
      </c>
      <c r="G57" s="270">
        <f>Knowledge!I64</f>
        <v>99.301183610248756</v>
      </c>
      <c r="I57" t="s">
        <v>1256</v>
      </c>
      <c r="J57">
        <f t="shared" si="16"/>
        <v>5</v>
      </c>
      <c r="K57" t="str">
        <f t="shared" si="3"/>
        <v>Financial Channel5</v>
      </c>
      <c r="L57" t="s">
        <v>1261</v>
      </c>
      <c r="O57">
        <v>26</v>
      </c>
      <c r="P57" t="str">
        <f t="shared" si="7"/>
        <v/>
      </c>
      <c r="Q57" s="272" t="str">
        <f t="shared" si="8"/>
        <v/>
      </c>
      <c r="R57" s="273" t="str">
        <f t="shared" si="9"/>
        <v/>
      </c>
      <c r="S57" t="str">
        <f t="shared" si="10"/>
        <v/>
      </c>
      <c r="T57" s="272" t="str">
        <f t="shared" si="11"/>
        <v/>
      </c>
      <c r="U57" s="273" t="str">
        <f t="shared" si="12"/>
        <v/>
      </c>
      <c r="V57" t="str">
        <f t="shared" si="13"/>
        <v/>
      </c>
      <c r="W57" s="272" t="str">
        <f t="shared" si="14"/>
        <v/>
      </c>
      <c r="X57" s="273" t="str">
        <f t="shared" si="15"/>
        <v/>
      </c>
    </row>
    <row r="58" spans="1:24" x14ac:dyDescent="0.25">
      <c r="A58">
        <v>57</v>
      </c>
      <c r="B58" t="s">
        <v>429</v>
      </c>
      <c r="C58">
        <f t="shared" si="0"/>
        <v>1</v>
      </c>
      <c r="D58" t="str">
        <f t="shared" si="1"/>
        <v>Children in household1</v>
      </c>
      <c r="E58" t="s">
        <v>623</v>
      </c>
      <c r="F58" s="269">
        <f>Knowledge!D65</f>
        <v>0.65401873494289986</v>
      </c>
      <c r="G58" s="270">
        <f>Knowledge!I65</f>
        <v>95.983189621167909</v>
      </c>
      <c r="I58" t="s">
        <v>1256</v>
      </c>
      <c r="J58">
        <f t="shared" si="16"/>
        <v>6</v>
      </c>
      <c r="K58" t="str">
        <f t="shared" si="3"/>
        <v>Financial Channel6</v>
      </c>
      <c r="L58" t="s">
        <v>1262</v>
      </c>
      <c r="O58">
        <v>27</v>
      </c>
      <c r="P58" t="str">
        <f t="shared" si="7"/>
        <v/>
      </c>
      <c r="Q58" s="272" t="str">
        <f t="shared" si="8"/>
        <v/>
      </c>
      <c r="R58" s="273" t="str">
        <f t="shared" si="9"/>
        <v/>
      </c>
      <c r="S58" t="str">
        <f t="shared" si="10"/>
        <v/>
      </c>
      <c r="T58" s="272" t="str">
        <f t="shared" si="11"/>
        <v/>
      </c>
      <c r="U58" s="273" t="str">
        <f t="shared" si="12"/>
        <v/>
      </c>
      <c r="V58" t="str">
        <f t="shared" si="13"/>
        <v/>
      </c>
      <c r="W58" s="272" t="str">
        <f t="shared" si="14"/>
        <v/>
      </c>
      <c r="X58" s="273" t="str">
        <f t="shared" si="15"/>
        <v/>
      </c>
    </row>
    <row r="59" spans="1:24" x14ac:dyDescent="0.25">
      <c r="A59">
        <v>58</v>
      </c>
      <c r="B59" t="s">
        <v>429</v>
      </c>
      <c r="C59">
        <f t="shared" si="0"/>
        <v>2</v>
      </c>
      <c r="D59" t="str">
        <f t="shared" si="1"/>
        <v>Children in household2</v>
      </c>
      <c r="E59" t="s">
        <v>624</v>
      </c>
      <c r="F59" s="269">
        <f>Knowledge!D66</f>
        <v>0.14923876623038015</v>
      </c>
      <c r="G59" s="270">
        <f>Knowledge!I66</f>
        <v>105.41759028737722</v>
      </c>
      <c r="I59" t="s">
        <v>1256</v>
      </c>
      <c r="J59">
        <f t="shared" si="16"/>
        <v>7</v>
      </c>
      <c r="K59" t="str">
        <f t="shared" si="3"/>
        <v>Financial Channel7</v>
      </c>
      <c r="L59" t="s">
        <v>1263</v>
      </c>
      <c r="O59">
        <v>28</v>
      </c>
      <c r="P59" t="str">
        <f t="shared" si="7"/>
        <v/>
      </c>
      <c r="Q59" s="272" t="str">
        <f t="shared" si="8"/>
        <v/>
      </c>
      <c r="R59" s="273" t="str">
        <f t="shared" si="9"/>
        <v/>
      </c>
      <c r="S59" t="str">
        <f t="shared" si="10"/>
        <v/>
      </c>
      <c r="T59" s="272" t="str">
        <f t="shared" si="11"/>
        <v/>
      </c>
      <c r="U59" s="273" t="str">
        <f t="shared" si="12"/>
        <v/>
      </c>
      <c r="V59" t="str">
        <f t="shared" si="13"/>
        <v/>
      </c>
      <c r="W59" s="272" t="str">
        <f t="shared" si="14"/>
        <v/>
      </c>
      <c r="X59" s="273" t="str">
        <f t="shared" si="15"/>
        <v/>
      </c>
    </row>
    <row r="60" spans="1:24" x14ac:dyDescent="0.25">
      <c r="A60">
        <v>59</v>
      </c>
      <c r="B60" t="s">
        <v>429</v>
      </c>
      <c r="C60">
        <f t="shared" si="0"/>
        <v>3</v>
      </c>
      <c r="D60" t="str">
        <f t="shared" si="1"/>
        <v>Children in household3</v>
      </c>
      <c r="E60" t="s">
        <v>625</v>
      </c>
      <c r="F60" s="269">
        <f>Knowledge!D67</f>
        <v>0.13734252489961934</v>
      </c>
      <c r="G60" s="270">
        <f>Knowledge!I67</f>
        <v>108.10019129046407</v>
      </c>
      <c r="I60" t="s">
        <v>1256</v>
      </c>
      <c r="J60">
        <f t="shared" si="16"/>
        <v>8</v>
      </c>
      <c r="K60" t="str">
        <f t="shared" si="3"/>
        <v>Financial Channel8</v>
      </c>
      <c r="L60" t="s">
        <v>1264</v>
      </c>
      <c r="O60">
        <v>29</v>
      </c>
      <c r="P60" t="str">
        <f t="shared" si="7"/>
        <v/>
      </c>
      <c r="Q60" s="272" t="str">
        <f t="shared" si="8"/>
        <v/>
      </c>
      <c r="R60" s="273" t="str">
        <f t="shared" si="9"/>
        <v/>
      </c>
      <c r="S60" t="str">
        <f t="shared" si="10"/>
        <v/>
      </c>
      <c r="T60" s="272" t="str">
        <f t="shared" si="11"/>
        <v/>
      </c>
      <c r="U60" s="273" t="str">
        <f t="shared" si="12"/>
        <v/>
      </c>
      <c r="V60" t="str">
        <f t="shared" si="13"/>
        <v/>
      </c>
      <c r="W60" s="272" t="str">
        <f t="shared" si="14"/>
        <v/>
      </c>
      <c r="X60" s="273" t="str">
        <f t="shared" si="15"/>
        <v/>
      </c>
    </row>
    <row r="61" spans="1:24" x14ac:dyDescent="0.25">
      <c r="A61">
        <v>60</v>
      </c>
      <c r="B61" t="s">
        <v>429</v>
      </c>
      <c r="C61">
        <f t="shared" si="0"/>
        <v>4</v>
      </c>
      <c r="D61" t="str">
        <f t="shared" si="1"/>
        <v>Children in household4</v>
      </c>
      <c r="E61" t="s">
        <v>626</v>
      </c>
      <c r="F61" s="269">
        <f>Knowledge!D68</f>
        <v>5.8660940188767795E-2</v>
      </c>
      <c r="G61" s="270">
        <f>Knowledge!I68</f>
        <v>114.14789976916681</v>
      </c>
      <c r="I61" t="s">
        <v>1256</v>
      </c>
      <c r="J61">
        <f t="shared" si="16"/>
        <v>9</v>
      </c>
      <c r="K61" t="str">
        <f t="shared" si="3"/>
        <v>Financial Channel9</v>
      </c>
      <c r="L61" t="s">
        <v>1265</v>
      </c>
      <c r="O61">
        <v>30</v>
      </c>
      <c r="P61" t="str">
        <f t="shared" si="7"/>
        <v/>
      </c>
      <c r="Q61" s="272" t="str">
        <f t="shared" si="8"/>
        <v/>
      </c>
      <c r="R61" s="273" t="str">
        <f t="shared" si="9"/>
        <v/>
      </c>
      <c r="S61" t="str">
        <f t="shared" si="10"/>
        <v/>
      </c>
      <c r="T61" s="272" t="str">
        <f t="shared" si="11"/>
        <v/>
      </c>
      <c r="U61" s="273" t="str">
        <f t="shared" si="12"/>
        <v/>
      </c>
      <c r="V61" t="str">
        <f t="shared" si="13"/>
        <v/>
      </c>
      <c r="W61" s="272" t="str">
        <f t="shared" si="14"/>
        <v/>
      </c>
      <c r="X61" s="273" t="str">
        <f t="shared" si="15"/>
        <v/>
      </c>
    </row>
    <row r="62" spans="1:24" x14ac:dyDescent="0.25">
      <c r="A62">
        <v>61</v>
      </c>
      <c r="B62" t="s">
        <v>627</v>
      </c>
      <c r="C62">
        <f t="shared" si="0"/>
        <v>1</v>
      </c>
      <c r="D62" t="str">
        <f t="shared" si="1"/>
        <v>Household Size1</v>
      </c>
      <c r="E62" t="s">
        <v>257</v>
      </c>
      <c r="F62" s="269">
        <f>Knowledge!D69</f>
        <v>0.17784116702299635</v>
      </c>
      <c r="G62" s="270">
        <f>Knowledge!I69</f>
        <v>96.344239660994617</v>
      </c>
      <c r="I62" t="s">
        <v>1256</v>
      </c>
      <c r="J62">
        <f t="shared" si="16"/>
        <v>10</v>
      </c>
      <c r="K62" t="str">
        <f t="shared" si="3"/>
        <v>Financial Channel10</v>
      </c>
      <c r="L62" t="s">
        <v>1266</v>
      </c>
      <c r="O62">
        <v>31</v>
      </c>
      <c r="P62" t="str">
        <f t="shared" si="7"/>
        <v/>
      </c>
      <c r="Q62" s="272" t="str">
        <f t="shared" si="8"/>
        <v/>
      </c>
      <c r="R62" s="273" t="str">
        <f t="shared" si="9"/>
        <v/>
      </c>
      <c r="S62" t="str">
        <f t="shared" si="10"/>
        <v/>
      </c>
      <c r="T62" s="272" t="str">
        <f t="shared" si="11"/>
        <v/>
      </c>
      <c r="U62" s="273" t="str">
        <f t="shared" si="12"/>
        <v/>
      </c>
      <c r="V62" t="str">
        <f t="shared" si="13"/>
        <v/>
      </c>
      <c r="W62" s="272" t="str">
        <f t="shared" si="14"/>
        <v/>
      </c>
      <c r="X62" s="273" t="str">
        <f t="shared" si="15"/>
        <v/>
      </c>
    </row>
    <row r="63" spans="1:24" x14ac:dyDescent="0.25">
      <c r="A63">
        <v>62</v>
      </c>
      <c r="B63" t="s">
        <v>627</v>
      </c>
      <c r="C63">
        <f t="shared" si="0"/>
        <v>2</v>
      </c>
      <c r="D63" t="str">
        <f t="shared" si="1"/>
        <v>Household Size2</v>
      </c>
      <c r="E63" t="s">
        <v>259</v>
      </c>
      <c r="F63" s="269">
        <f>Knowledge!D70</f>
        <v>0.3453895233873911</v>
      </c>
      <c r="G63" s="270">
        <f>Knowledge!I70</f>
        <v>96.529157573293659</v>
      </c>
      <c r="I63" t="s">
        <v>1256</v>
      </c>
      <c r="J63">
        <f t="shared" si="16"/>
        <v>11</v>
      </c>
      <c r="K63" t="str">
        <f t="shared" si="3"/>
        <v>Financial Channel11</v>
      </c>
      <c r="L63" t="s">
        <v>1267</v>
      </c>
      <c r="O63">
        <v>32</v>
      </c>
      <c r="P63" t="str">
        <f t="shared" si="7"/>
        <v/>
      </c>
      <c r="Q63" s="272" t="str">
        <f t="shared" si="8"/>
        <v/>
      </c>
      <c r="R63" s="273" t="str">
        <f t="shared" si="9"/>
        <v/>
      </c>
      <c r="S63" t="str">
        <f t="shared" si="10"/>
        <v/>
      </c>
      <c r="T63" s="272" t="str">
        <f t="shared" si="11"/>
        <v/>
      </c>
      <c r="U63" s="273" t="str">
        <f t="shared" si="12"/>
        <v/>
      </c>
      <c r="V63" t="str">
        <f t="shared" si="13"/>
        <v/>
      </c>
      <c r="W63" s="272" t="str">
        <f t="shared" si="14"/>
        <v/>
      </c>
      <c r="X63" s="273" t="str">
        <f t="shared" si="15"/>
        <v/>
      </c>
    </row>
    <row r="64" spans="1:24" x14ac:dyDescent="0.25">
      <c r="A64">
        <v>63</v>
      </c>
      <c r="B64" t="s">
        <v>627</v>
      </c>
      <c r="C64">
        <f t="shared" si="0"/>
        <v>3</v>
      </c>
      <c r="D64" t="str">
        <f t="shared" si="1"/>
        <v>Household Size3</v>
      </c>
      <c r="E64" t="s">
        <v>261</v>
      </c>
      <c r="F64" s="269">
        <f>Knowledge!D71</f>
        <v>0.37538446680919857</v>
      </c>
      <c r="G64" s="270">
        <f>Knowledge!I71</f>
        <v>104.36133627436739</v>
      </c>
      <c r="I64" t="s">
        <v>1256</v>
      </c>
      <c r="J64">
        <f t="shared" si="16"/>
        <v>12</v>
      </c>
      <c r="K64" t="str">
        <f t="shared" si="3"/>
        <v>Financial Channel12</v>
      </c>
      <c r="L64" t="s">
        <v>1268</v>
      </c>
      <c r="O64">
        <v>33</v>
      </c>
      <c r="P64" t="str">
        <f t="shared" si="7"/>
        <v/>
      </c>
      <c r="Q64" s="272" t="str">
        <f t="shared" si="8"/>
        <v/>
      </c>
      <c r="R64" s="273" t="str">
        <f t="shared" si="9"/>
        <v/>
      </c>
      <c r="S64" t="str">
        <f t="shared" si="10"/>
        <v/>
      </c>
      <c r="T64" s="272" t="str">
        <f t="shared" si="11"/>
        <v/>
      </c>
      <c r="U64" s="273" t="str">
        <f t="shared" si="12"/>
        <v/>
      </c>
      <c r="V64" t="str">
        <f t="shared" si="13"/>
        <v/>
      </c>
      <c r="W64" s="272" t="str">
        <f t="shared" si="14"/>
        <v/>
      </c>
      <c r="X64" s="273" t="str">
        <f t="shared" si="15"/>
        <v/>
      </c>
    </row>
    <row r="65" spans="1:24" x14ac:dyDescent="0.25">
      <c r="A65">
        <v>64</v>
      </c>
      <c r="B65" t="s">
        <v>627</v>
      </c>
      <c r="C65">
        <f t="shared" si="0"/>
        <v>4</v>
      </c>
      <c r="D65" t="str">
        <f t="shared" si="1"/>
        <v>Household Size4</v>
      </c>
      <c r="E65" t="s">
        <v>263</v>
      </c>
      <c r="F65" s="269">
        <f>Knowledge!D72</f>
        <v>0.10092734421442354</v>
      </c>
      <c r="G65" s="270">
        <f>Knowledge!I72</f>
        <v>103.14465991702552</v>
      </c>
      <c r="I65" t="s">
        <v>1269</v>
      </c>
      <c r="J65">
        <f t="shared" si="16"/>
        <v>1</v>
      </c>
      <c r="K65" t="str">
        <f t="shared" si="3"/>
        <v>Housing &amp; Transport1</v>
      </c>
      <c r="L65" t="s">
        <v>601</v>
      </c>
      <c r="O65">
        <v>34</v>
      </c>
      <c r="P65" t="str">
        <f t="shared" si="7"/>
        <v/>
      </c>
      <c r="Q65" s="272" t="str">
        <f t="shared" si="8"/>
        <v/>
      </c>
      <c r="R65" s="273" t="str">
        <f t="shared" si="9"/>
        <v/>
      </c>
      <c r="S65" t="str">
        <f t="shared" si="10"/>
        <v/>
      </c>
      <c r="T65" s="272" t="str">
        <f t="shared" si="11"/>
        <v/>
      </c>
      <c r="U65" s="273" t="str">
        <f t="shared" si="12"/>
        <v/>
      </c>
      <c r="V65" t="str">
        <f t="shared" si="13"/>
        <v/>
      </c>
      <c r="W65" s="272" t="str">
        <f t="shared" si="14"/>
        <v/>
      </c>
      <c r="X65" s="273" t="str">
        <f t="shared" si="15"/>
        <v/>
      </c>
    </row>
    <row r="66" spans="1:24" x14ac:dyDescent="0.25">
      <c r="A66">
        <v>65</v>
      </c>
      <c r="B66" t="s">
        <v>629</v>
      </c>
      <c r="C66">
        <f t="shared" si="0"/>
        <v>1</v>
      </c>
      <c r="D66" t="str">
        <f t="shared" si="1"/>
        <v>Economic Activity1</v>
      </c>
      <c r="E66" t="s">
        <v>630</v>
      </c>
      <c r="F66" s="269">
        <f>Knowledge!D73</f>
        <v>0.39708887521510144</v>
      </c>
      <c r="G66" s="270">
        <f>Knowledge!I73</f>
        <v>102.27031932396919</v>
      </c>
      <c r="I66" t="s">
        <v>1269</v>
      </c>
      <c r="J66">
        <f t="shared" si="16"/>
        <v>2</v>
      </c>
      <c r="K66" t="str">
        <f t="shared" si="3"/>
        <v>Housing &amp; Transport2</v>
      </c>
      <c r="L66" t="s">
        <v>603</v>
      </c>
      <c r="O66">
        <v>35</v>
      </c>
      <c r="P66" t="str">
        <f t="shared" si="7"/>
        <v/>
      </c>
      <c r="Q66" s="272" t="str">
        <f t="shared" si="8"/>
        <v/>
      </c>
      <c r="R66" s="273" t="str">
        <f t="shared" si="9"/>
        <v/>
      </c>
      <c r="S66" t="str">
        <f t="shared" si="10"/>
        <v/>
      </c>
      <c r="T66" s="272" t="str">
        <f t="shared" si="11"/>
        <v/>
      </c>
      <c r="U66" s="273" t="str">
        <f t="shared" si="12"/>
        <v/>
      </c>
      <c r="V66" t="str">
        <f t="shared" si="13"/>
        <v/>
      </c>
      <c r="W66" s="272" t="str">
        <f t="shared" si="14"/>
        <v/>
      </c>
      <c r="X66" s="273" t="str">
        <f t="shared" si="15"/>
        <v/>
      </c>
    </row>
    <row r="67" spans="1:24" x14ac:dyDescent="0.25">
      <c r="A67">
        <v>66</v>
      </c>
      <c r="B67" t="s">
        <v>629</v>
      </c>
      <c r="C67">
        <f t="shared" ref="C67:C130" si="17">IF(B67&lt;&gt;B66,1,1+C66)</f>
        <v>2</v>
      </c>
      <c r="D67" t="str">
        <f t="shared" ref="D67:D130" si="18">B67&amp;C67</f>
        <v>Economic Activity2</v>
      </c>
      <c r="E67" t="s">
        <v>631</v>
      </c>
      <c r="F67" s="269">
        <f>Knowledge!D74</f>
        <v>0.1429277592949888</v>
      </c>
      <c r="G67" s="270">
        <f>Knowledge!I74</f>
        <v>103.99922208653449</v>
      </c>
      <c r="I67" t="s">
        <v>1269</v>
      </c>
      <c r="J67">
        <f t="shared" si="16"/>
        <v>3</v>
      </c>
      <c r="K67" t="str">
        <f t="shared" ref="K67:K109" si="19">I67&amp;J67</f>
        <v>Housing &amp; Transport3</v>
      </c>
      <c r="L67" t="s">
        <v>610</v>
      </c>
      <c r="O67">
        <v>36</v>
      </c>
      <c r="P67" t="str">
        <f t="shared" si="7"/>
        <v/>
      </c>
      <c r="Q67" s="272" t="str">
        <f t="shared" si="8"/>
        <v/>
      </c>
      <c r="R67" s="273" t="str">
        <f t="shared" si="9"/>
        <v/>
      </c>
      <c r="S67" t="str">
        <f t="shared" si="10"/>
        <v/>
      </c>
      <c r="T67" s="272" t="str">
        <f t="shared" si="11"/>
        <v/>
      </c>
      <c r="U67" s="273" t="str">
        <f t="shared" si="12"/>
        <v/>
      </c>
      <c r="V67" t="str">
        <f t="shared" si="13"/>
        <v/>
      </c>
      <c r="W67" s="272" t="str">
        <f t="shared" si="14"/>
        <v/>
      </c>
      <c r="X67" s="273" t="str">
        <f t="shared" si="15"/>
        <v/>
      </c>
    </row>
    <row r="68" spans="1:24" x14ac:dyDescent="0.25">
      <c r="A68">
        <v>67</v>
      </c>
      <c r="B68" t="s">
        <v>629</v>
      </c>
      <c r="C68">
        <f t="shared" si="17"/>
        <v>3</v>
      </c>
      <c r="D68" t="str">
        <f t="shared" si="18"/>
        <v>Economic Activity3</v>
      </c>
      <c r="E68" t="s">
        <v>632</v>
      </c>
      <c r="F68" s="269">
        <f>Knowledge!D75</f>
        <v>9.4215257860979298E-2</v>
      </c>
      <c r="G68" s="270">
        <f>Knowledge!I75</f>
        <v>93.926640381385397</v>
      </c>
      <c r="I68" t="s">
        <v>1269</v>
      </c>
      <c r="J68">
        <f t="shared" si="16"/>
        <v>4</v>
      </c>
      <c r="K68" t="str">
        <f t="shared" si="19"/>
        <v>Housing &amp; Transport4</v>
      </c>
      <c r="L68" t="s">
        <v>684</v>
      </c>
      <c r="O68">
        <v>37</v>
      </c>
      <c r="P68" t="str">
        <f t="shared" si="7"/>
        <v/>
      </c>
      <c r="Q68" s="272" t="str">
        <f t="shared" si="8"/>
        <v/>
      </c>
      <c r="R68" s="273" t="str">
        <f t="shared" si="9"/>
        <v/>
      </c>
      <c r="S68" t="str">
        <f t="shared" si="10"/>
        <v/>
      </c>
      <c r="T68" s="272" t="str">
        <f t="shared" si="11"/>
        <v/>
      </c>
      <c r="U68" s="273" t="str">
        <f t="shared" si="12"/>
        <v/>
      </c>
      <c r="V68" t="str">
        <f t="shared" si="13"/>
        <v/>
      </c>
      <c r="W68" s="272" t="str">
        <f t="shared" si="14"/>
        <v/>
      </c>
      <c r="X68" s="273" t="str">
        <f t="shared" si="15"/>
        <v/>
      </c>
    </row>
    <row r="69" spans="1:24" x14ac:dyDescent="0.25">
      <c r="A69">
        <v>68</v>
      </c>
      <c r="B69" t="s">
        <v>629</v>
      </c>
      <c r="C69">
        <f t="shared" si="17"/>
        <v>4</v>
      </c>
      <c r="D69" t="str">
        <f t="shared" si="18"/>
        <v>Economic Activity4</v>
      </c>
      <c r="E69" t="s">
        <v>221</v>
      </c>
      <c r="F69" s="269">
        <f>Knowledge!D76</f>
        <v>0.132168483078688</v>
      </c>
      <c r="G69" s="270">
        <f>Knowledge!I76</f>
        <v>92.962848749948975</v>
      </c>
      <c r="I69" t="s">
        <v>1269</v>
      </c>
      <c r="J69">
        <f t="shared" si="16"/>
        <v>5</v>
      </c>
      <c r="K69" t="str">
        <f t="shared" si="19"/>
        <v>Housing &amp; Transport5</v>
      </c>
      <c r="L69" t="s">
        <v>692</v>
      </c>
      <c r="O69">
        <v>38</v>
      </c>
      <c r="P69" t="str">
        <f t="shared" si="7"/>
        <v/>
      </c>
      <c r="Q69" s="272" t="str">
        <f t="shared" si="8"/>
        <v/>
      </c>
      <c r="R69" s="273" t="str">
        <f t="shared" si="9"/>
        <v/>
      </c>
      <c r="S69" t="str">
        <f t="shared" si="10"/>
        <v/>
      </c>
      <c r="T69" s="272" t="str">
        <f t="shared" si="11"/>
        <v/>
      </c>
      <c r="U69" s="273" t="str">
        <f t="shared" si="12"/>
        <v/>
      </c>
      <c r="V69" t="str">
        <f t="shared" si="13"/>
        <v/>
      </c>
      <c r="W69" s="272" t="str">
        <f t="shared" si="14"/>
        <v/>
      </c>
      <c r="X69" s="273" t="str">
        <f t="shared" si="15"/>
        <v/>
      </c>
    </row>
    <row r="70" spans="1:24" x14ac:dyDescent="0.25">
      <c r="A70">
        <v>69</v>
      </c>
      <c r="B70" t="s">
        <v>629</v>
      </c>
      <c r="C70">
        <f t="shared" si="17"/>
        <v>5</v>
      </c>
      <c r="D70" t="str">
        <f t="shared" si="18"/>
        <v>Economic Activity5</v>
      </c>
      <c r="E70" t="s">
        <v>633</v>
      </c>
      <c r="F70" s="269">
        <f>Knowledge!D77</f>
        <v>3.9803545392918596E-2</v>
      </c>
      <c r="G70" s="270">
        <f>Knowledge!I77</f>
        <v>109.01203450313437</v>
      </c>
      <c r="I70" t="s">
        <v>1269</v>
      </c>
      <c r="J70">
        <f t="shared" si="16"/>
        <v>6</v>
      </c>
      <c r="K70" t="str">
        <f t="shared" si="19"/>
        <v>Housing &amp; Transport6</v>
      </c>
      <c r="L70" t="s">
        <v>693</v>
      </c>
      <c r="O70">
        <v>39</v>
      </c>
      <c r="P70" t="str">
        <f t="shared" si="7"/>
        <v/>
      </c>
      <c r="Q70" s="272" t="str">
        <f t="shared" si="8"/>
        <v/>
      </c>
      <c r="R70" s="273" t="str">
        <f t="shared" si="9"/>
        <v/>
      </c>
      <c r="S70" t="str">
        <f t="shared" si="10"/>
        <v/>
      </c>
      <c r="T70" s="272" t="str">
        <f t="shared" si="11"/>
        <v/>
      </c>
      <c r="U70" s="273" t="str">
        <f t="shared" si="12"/>
        <v/>
      </c>
      <c r="V70" t="str">
        <f t="shared" si="13"/>
        <v/>
      </c>
      <c r="W70" s="272" t="str">
        <f t="shared" si="14"/>
        <v/>
      </c>
      <c r="X70" s="273" t="str">
        <f t="shared" si="15"/>
        <v/>
      </c>
    </row>
    <row r="71" spans="1:24" x14ac:dyDescent="0.25">
      <c r="A71">
        <v>70</v>
      </c>
      <c r="B71" t="s">
        <v>629</v>
      </c>
      <c r="C71">
        <f t="shared" si="17"/>
        <v>6</v>
      </c>
      <c r="D71" t="str">
        <f t="shared" si="18"/>
        <v>Economic Activity6</v>
      </c>
      <c r="E71" t="s">
        <v>225</v>
      </c>
      <c r="F71" s="269">
        <f>Knowledge!D78</f>
        <v>4.9396923397820293E-2</v>
      </c>
      <c r="G71" s="270">
        <f>Knowledge!I78</f>
        <v>88.424076235219445</v>
      </c>
      <c r="I71" t="s">
        <v>426</v>
      </c>
      <c r="J71">
        <f t="shared" si="16"/>
        <v>1</v>
      </c>
      <c r="K71" t="str">
        <f t="shared" si="19"/>
        <v>Leisure1</v>
      </c>
      <c r="L71" t="s">
        <v>430</v>
      </c>
      <c r="O71">
        <v>40</v>
      </c>
      <c r="P71" t="str">
        <f t="shared" si="7"/>
        <v/>
      </c>
      <c r="Q71" s="272" t="str">
        <f t="shared" si="8"/>
        <v/>
      </c>
      <c r="R71" s="273" t="str">
        <f t="shared" si="9"/>
        <v/>
      </c>
      <c r="S71" t="str">
        <f t="shared" si="10"/>
        <v/>
      </c>
      <c r="T71" s="272" t="str">
        <f t="shared" si="11"/>
        <v/>
      </c>
      <c r="U71" s="273" t="str">
        <f t="shared" si="12"/>
        <v/>
      </c>
      <c r="V71" t="str">
        <f t="shared" si="13"/>
        <v/>
      </c>
      <c r="W71" s="272" t="str">
        <f t="shared" si="14"/>
        <v/>
      </c>
      <c r="X71" s="273" t="str">
        <f t="shared" si="15"/>
        <v/>
      </c>
    </row>
    <row r="72" spans="1:24" x14ac:dyDescent="0.25">
      <c r="A72">
        <v>71</v>
      </c>
      <c r="B72" t="s">
        <v>629</v>
      </c>
      <c r="C72">
        <f t="shared" si="17"/>
        <v>7</v>
      </c>
      <c r="D72" t="str">
        <f t="shared" si="18"/>
        <v>Economic Activity7</v>
      </c>
      <c r="E72" t="s">
        <v>634</v>
      </c>
      <c r="F72" s="269">
        <f>Knowledge!D79</f>
        <v>4.6212894613338905E-2</v>
      </c>
      <c r="G72" s="270">
        <f>Knowledge!I79</f>
        <v>106.87836673363353</v>
      </c>
      <c r="I72" t="s">
        <v>426</v>
      </c>
      <c r="J72">
        <f t="shared" si="16"/>
        <v>2</v>
      </c>
      <c r="K72" t="str">
        <f t="shared" si="19"/>
        <v>Leisure2</v>
      </c>
      <c r="L72" t="s">
        <v>1145</v>
      </c>
      <c r="O72">
        <v>41</v>
      </c>
      <c r="P72" t="str">
        <f t="shared" si="7"/>
        <v/>
      </c>
      <c r="Q72" s="272" t="str">
        <f t="shared" si="8"/>
        <v/>
      </c>
      <c r="R72" s="273" t="str">
        <f t="shared" si="9"/>
        <v/>
      </c>
      <c r="S72" t="str">
        <f t="shared" si="10"/>
        <v/>
      </c>
      <c r="T72" s="272" t="str">
        <f t="shared" si="11"/>
        <v/>
      </c>
      <c r="U72" s="273" t="str">
        <f t="shared" si="12"/>
        <v/>
      </c>
      <c r="V72" t="str">
        <f t="shared" si="13"/>
        <v/>
      </c>
      <c r="W72" s="272" t="str">
        <f t="shared" si="14"/>
        <v/>
      </c>
      <c r="X72" s="273" t="str">
        <f t="shared" si="15"/>
        <v/>
      </c>
    </row>
    <row r="73" spans="1:24" x14ac:dyDescent="0.25">
      <c r="A73">
        <v>72</v>
      </c>
      <c r="B73" t="s">
        <v>635</v>
      </c>
      <c r="C73">
        <f t="shared" si="17"/>
        <v>1</v>
      </c>
      <c r="D73" t="str">
        <f t="shared" si="18"/>
        <v>NS Socio-Economic Classifications1</v>
      </c>
      <c r="E73" t="s">
        <v>636</v>
      </c>
      <c r="F73" s="269">
        <f>Knowledge!D80</f>
        <v>9.2778536788861651E-2</v>
      </c>
      <c r="G73" s="270">
        <f>Knowledge!I80</f>
        <v>91.786474525817979</v>
      </c>
      <c r="I73" t="s">
        <v>426</v>
      </c>
      <c r="J73">
        <f t="shared" si="16"/>
        <v>3</v>
      </c>
      <c r="K73" t="str">
        <f t="shared" si="19"/>
        <v>Leisure3</v>
      </c>
      <c r="L73" t="s">
        <v>715</v>
      </c>
      <c r="O73">
        <v>42</v>
      </c>
      <c r="P73" t="str">
        <f t="shared" si="7"/>
        <v/>
      </c>
      <c r="Q73" s="272" t="str">
        <f t="shared" si="8"/>
        <v/>
      </c>
      <c r="R73" s="273" t="str">
        <f t="shared" si="9"/>
        <v/>
      </c>
      <c r="S73" t="str">
        <f t="shared" si="10"/>
        <v/>
      </c>
      <c r="T73" s="272" t="str">
        <f t="shared" si="11"/>
        <v/>
      </c>
      <c r="U73" s="273" t="str">
        <f t="shared" si="12"/>
        <v/>
      </c>
      <c r="V73" t="str">
        <f t="shared" si="13"/>
        <v/>
      </c>
      <c r="W73" s="272" t="str">
        <f t="shared" si="14"/>
        <v/>
      </c>
      <c r="X73" s="273" t="str">
        <f t="shared" si="15"/>
        <v/>
      </c>
    </row>
    <row r="74" spans="1:24" x14ac:dyDescent="0.25">
      <c r="A74">
        <v>73</v>
      </c>
      <c r="B74" t="s">
        <v>635</v>
      </c>
      <c r="C74">
        <f t="shared" si="17"/>
        <v>2</v>
      </c>
      <c r="D74" t="str">
        <f t="shared" si="18"/>
        <v>NS Socio-Economic Classifications2</v>
      </c>
      <c r="E74" t="s">
        <v>637</v>
      </c>
      <c r="F74" s="269">
        <f>Knowledge!D81</f>
        <v>0.20000623455180683</v>
      </c>
      <c r="G74" s="270">
        <f>Knowledge!I81</f>
        <v>95.985607158077229</v>
      </c>
      <c r="I74" t="s">
        <v>426</v>
      </c>
      <c r="J74">
        <f t="shared" si="16"/>
        <v>4</v>
      </c>
      <c r="K74" t="str">
        <f t="shared" si="19"/>
        <v>Leisure4</v>
      </c>
      <c r="L74" t="s">
        <v>1174</v>
      </c>
      <c r="O74">
        <v>43</v>
      </c>
      <c r="P74" t="str">
        <f t="shared" si="7"/>
        <v/>
      </c>
      <c r="Q74" s="272" t="str">
        <f t="shared" si="8"/>
        <v/>
      </c>
      <c r="R74" s="273" t="str">
        <f t="shared" si="9"/>
        <v/>
      </c>
      <c r="S74" t="str">
        <f t="shared" si="10"/>
        <v/>
      </c>
      <c r="T74" s="272" t="str">
        <f t="shared" si="11"/>
        <v/>
      </c>
      <c r="U74" s="273" t="str">
        <f t="shared" si="12"/>
        <v/>
      </c>
      <c r="V74" t="str">
        <f t="shared" si="13"/>
        <v/>
      </c>
      <c r="W74" s="272" t="str">
        <f t="shared" si="14"/>
        <v/>
      </c>
      <c r="X74" s="273" t="str">
        <f t="shared" si="15"/>
        <v/>
      </c>
    </row>
    <row r="75" spans="1:24" x14ac:dyDescent="0.25">
      <c r="A75">
        <v>74</v>
      </c>
      <c r="B75" t="s">
        <v>635</v>
      </c>
      <c r="C75">
        <f t="shared" si="17"/>
        <v>3</v>
      </c>
      <c r="D75" t="str">
        <f t="shared" si="18"/>
        <v>NS Socio-Economic Classifications3</v>
      </c>
      <c r="E75" t="s">
        <v>638</v>
      </c>
      <c r="F75" s="269">
        <f>Knowledge!D82</f>
        <v>0.13011880481827193</v>
      </c>
      <c r="G75" s="270">
        <f>Knowledge!I82</f>
        <v>101.32924229726919</v>
      </c>
      <c r="I75" t="s">
        <v>426</v>
      </c>
      <c r="J75">
        <f t="shared" si="16"/>
        <v>5</v>
      </c>
      <c r="K75" t="str">
        <f t="shared" si="19"/>
        <v>Leisure5</v>
      </c>
      <c r="L75" t="s">
        <v>1181</v>
      </c>
      <c r="O75">
        <v>44</v>
      </c>
      <c r="P75" t="str">
        <f t="shared" si="7"/>
        <v/>
      </c>
      <c r="Q75" s="272" t="str">
        <f t="shared" si="8"/>
        <v/>
      </c>
      <c r="R75" s="273" t="str">
        <f t="shared" si="9"/>
        <v/>
      </c>
      <c r="S75" t="str">
        <f t="shared" si="10"/>
        <v/>
      </c>
      <c r="T75" s="272" t="str">
        <f t="shared" si="11"/>
        <v/>
      </c>
      <c r="U75" s="273" t="str">
        <f t="shared" si="12"/>
        <v/>
      </c>
      <c r="V75" t="str">
        <f t="shared" si="13"/>
        <v/>
      </c>
      <c r="W75" s="272" t="str">
        <f t="shared" si="14"/>
        <v/>
      </c>
      <c r="X75" s="273" t="str">
        <f t="shared" si="15"/>
        <v/>
      </c>
    </row>
    <row r="76" spans="1:24" x14ac:dyDescent="0.25">
      <c r="A76">
        <v>75</v>
      </c>
      <c r="B76" t="s">
        <v>635</v>
      </c>
      <c r="C76">
        <f t="shared" si="17"/>
        <v>4</v>
      </c>
      <c r="D76" t="str">
        <f t="shared" si="18"/>
        <v>NS Socio-Economic Classifications4</v>
      </c>
      <c r="E76" t="s">
        <v>639</v>
      </c>
      <c r="F76" s="269">
        <f>Knowledge!D83</f>
        <v>8.8864538248944067E-2</v>
      </c>
      <c r="G76" s="270">
        <f>Knowledge!I83</f>
        <v>95.402203752219691</v>
      </c>
      <c r="I76" t="s">
        <v>426</v>
      </c>
      <c r="J76">
        <f t="shared" si="16"/>
        <v>6</v>
      </c>
      <c r="K76" t="str">
        <f t="shared" si="19"/>
        <v>Leisure6</v>
      </c>
      <c r="L76" t="s">
        <v>1192</v>
      </c>
      <c r="O76">
        <v>45</v>
      </c>
      <c r="P76" t="str">
        <f t="shared" si="7"/>
        <v/>
      </c>
      <c r="Q76" s="272" t="str">
        <f t="shared" si="8"/>
        <v/>
      </c>
      <c r="R76" s="273" t="str">
        <f t="shared" si="9"/>
        <v/>
      </c>
      <c r="S76" t="str">
        <f t="shared" si="10"/>
        <v/>
      </c>
      <c r="T76" s="272" t="str">
        <f t="shared" si="11"/>
        <v/>
      </c>
      <c r="U76" s="273" t="str">
        <f t="shared" si="12"/>
        <v/>
      </c>
      <c r="V76" t="str">
        <f t="shared" si="13"/>
        <v/>
      </c>
      <c r="W76" s="272" t="str">
        <f t="shared" si="14"/>
        <v/>
      </c>
      <c r="X76" s="273" t="str">
        <f t="shared" si="15"/>
        <v/>
      </c>
    </row>
    <row r="77" spans="1:24" x14ac:dyDescent="0.25">
      <c r="A77">
        <v>76</v>
      </c>
      <c r="B77" t="s">
        <v>635</v>
      </c>
      <c r="C77">
        <f t="shared" si="17"/>
        <v>5</v>
      </c>
      <c r="D77" t="str">
        <f t="shared" si="18"/>
        <v>NS Socio-Economic Classifications5</v>
      </c>
      <c r="E77" t="s">
        <v>640</v>
      </c>
      <c r="F77" s="269">
        <f>Knowledge!D84</f>
        <v>7.4556590186160537E-2</v>
      </c>
      <c r="G77" s="270">
        <f>Knowledge!I84</f>
        <v>105.22550574535596</v>
      </c>
      <c r="I77" t="s">
        <v>426</v>
      </c>
      <c r="J77">
        <f t="shared" si="16"/>
        <v>7</v>
      </c>
      <c r="K77" t="str">
        <f t="shared" si="19"/>
        <v>Leisure7</v>
      </c>
      <c r="L77" t="s">
        <v>1216</v>
      </c>
      <c r="O77">
        <v>46</v>
      </c>
      <c r="P77" t="str">
        <f t="shared" si="7"/>
        <v/>
      </c>
      <c r="Q77" s="272" t="str">
        <f t="shared" si="8"/>
        <v/>
      </c>
      <c r="R77" s="273" t="str">
        <f t="shared" si="9"/>
        <v/>
      </c>
      <c r="S77" t="str">
        <f t="shared" si="10"/>
        <v/>
      </c>
      <c r="T77" s="272" t="str">
        <f t="shared" si="11"/>
        <v/>
      </c>
      <c r="U77" s="273" t="str">
        <f t="shared" si="12"/>
        <v/>
      </c>
      <c r="V77" t="str">
        <f t="shared" si="13"/>
        <v/>
      </c>
      <c r="W77" s="272" t="str">
        <f t="shared" si="14"/>
        <v/>
      </c>
      <c r="X77" s="273" t="str">
        <f t="shared" si="15"/>
        <v/>
      </c>
    </row>
    <row r="78" spans="1:24" x14ac:dyDescent="0.25">
      <c r="A78">
        <v>77</v>
      </c>
      <c r="B78" t="s">
        <v>635</v>
      </c>
      <c r="C78">
        <f t="shared" si="17"/>
        <v>6</v>
      </c>
      <c r="D78" t="str">
        <f t="shared" si="18"/>
        <v>NS Socio-Economic Classifications6</v>
      </c>
      <c r="E78" t="s">
        <v>641</v>
      </c>
      <c r="F78" s="269">
        <f>Knowledge!D85</f>
        <v>0.15430587057412529</v>
      </c>
      <c r="G78" s="270">
        <f>Knowledge!I85</f>
        <v>108.10842654294761</v>
      </c>
      <c r="I78" t="s">
        <v>426</v>
      </c>
      <c r="J78">
        <f t="shared" si="16"/>
        <v>8</v>
      </c>
      <c r="K78" t="str">
        <f t="shared" si="19"/>
        <v>Leisure8</v>
      </c>
      <c r="L78" t="s">
        <v>1217</v>
      </c>
      <c r="O78">
        <v>47</v>
      </c>
      <c r="P78" t="str">
        <f t="shared" si="7"/>
        <v/>
      </c>
      <c r="Q78" s="272" t="str">
        <f t="shared" si="8"/>
        <v/>
      </c>
      <c r="R78" s="273" t="str">
        <f t="shared" si="9"/>
        <v/>
      </c>
      <c r="S78" t="str">
        <f t="shared" si="10"/>
        <v/>
      </c>
      <c r="T78" s="272" t="str">
        <f t="shared" si="11"/>
        <v/>
      </c>
      <c r="U78" s="273" t="str">
        <f t="shared" si="12"/>
        <v/>
      </c>
      <c r="V78" t="str">
        <f t="shared" si="13"/>
        <v/>
      </c>
      <c r="W78" s="272" t="str">
        <f t="shared" si="14"/>
        <v/>
      </c>
      <c r="X78" s="273" t="str">
        <f t="shared" si="15"/>
        <v/>
      </c>
    </row>
    <row r="79" spans="1:24" x14ac:dyDescent="0.25">
      <c r="A79">
        <v>78</v>
      </c>
      <c r="B79" t="s">
        <v>635</v>
      </c>
      <c r="C79">
        <f t="shared" si="17"/>
        <v>7</v>
      </c>
      <c r="D79" t="str">
        <f t="shared" si="18"/>
        <v>NS Socio-Economic Classifications7</v>
      </c>
      <c r="E79" t="s">
        <v>642</v>
      </c>
      <c r="F79" s="269">
        <f>Knowledge!D86</f>
        <v>0.12167456536475983</v>
      </c>
      <c r="G79" s="270">
        <f>Knowledge!I86</f>
        <v>108.11553886660393</v>
      </c>
      <c r="I79" t="s">
        <v>426</v>
      </c>
      <c r="J79">
        <f t="shared" si="16"/>
        <v>9</v>
      </c>
      <c r="K79" t="str">
        <f t="shared" si="19"/>
        <v>Leisure9</v>
      </c>
      <c r="L79" t="s">
        <v>1219</v>
      </c>
      <c r="O79">
        <v>48</v>
      </c>
      <c r="P79" t="str">
        <f t="shared" si="7"/>
        <v/>
      </c>
      <c r="Q79" s="272" t="str">
        <f t="shared" si="8"/>
        <v/>
      </c>
      <c r="R79" s="273" t="str">
        <f t="shared" si="9"/>
        <v/>
      </c>
      <c r="S79" t="str">
        <f t="shared" si="10"/>
        <v/>
      </c>
      <c r="T79" s="272" t="str">
        <f t="shared" si="11"/>
        <v/>
      </c>
      <c r="U79" s="273" t="str">
        <f t="shared" si="12"/>
        <v/>
      </c>
      <c r="V79" t="str">
        <f t="shared" si="13"/>
        <v/>
      </c>
      <c r="W79" s="272" t="str">
        <f t="shared" si="14"/>
        <v/>
      </c>
      <c r="X79" s="273" t="str">
        <f t="shared" si="15"/>
        <v/>
      </c>
    </row>
    <row r="80" spans="1:24" x14ac:dyDescent="0.25">
      <c r="A80">
        <v>79</v>
      </c>
      <c r="B80" t="s">
        <v>635</v>
      </c>
      <c r="C80">
        <f t="shared" si="17"/>
        <v>8</v>
      </c>
      <c r="D80" t="str">
        <f t="shared" si="18"/>
        <v>NS Socio-Economic Classifications8</v>
      </c>
      <c r="E80" t="s">
        <v>643</v>
      </c>
      <c r="F80" s="269">
        <f>Knowledge!D87</f>
        <v>5.9567036032747545E-2</v>
      </c>
      <c r="G80" s="270">
        <f>Knowledge!I87</f>
        <v>107.4847763038274</v>
      </c>
      <c r="I80" t="s">
        <v>426</v>
      </c>
      <c r="J80">
        <f t="shared" si="16"/>
        <v>10</v>
      </c>
      <c r="K80" t="str">
        <f t="shared" si="19"/>
        <v>Leisure10</v>
      </c>
      <c r="L80" t="s">
        <v>1220</v>
      </c>
      <c r="O80">
        <v>49</v>
      </c>
      <c r="P80" t="str">
        <f t="shared" si="7"/>
        <v/>
      </c>
      <c r="Q80" s="272" t="str">
        <f t="shared" si="8"/>
        <v/>
      </c>
      <c r="R80" s="273" t="str">
        <f t="shared" si="9"/>
        <v/>
      </c>
      <c r="S80" t="str">
        <f t="shared" si="10"/>
        <v/>
      </c>
      <c r="T80" s="272" t="str">
        <f t="shared" si="11"/>
        <v/>
      </c>
      <c r="U80" s="273" t="str">
        <f t="shared" si="12"/>
        <v/>
      </c>
      <c r="V80" t="str">
        <f t="shared" si="13"/>
        <v/>
      </c>
      <c r="W80" s="272" t="str">
        <f t="shared" si="14"/>
        <v/>
      </c>
      <c r="X80" s="273" t="str">
        <f t="shared" si="15"/>
        <v/>
      </c>
    </row>
    <row r="81" spans="1:24" x14ac:dyDescent="0.25">
      <c r="A81">
        <v>80</v>
      </c>
      <c r="B81" t="s">
        <v>635</v>
      </c>
      <c r="C81">
        <f t="shared" si="17"/>
        <v>9</v>
      </c>
      <c r="D81" t="str">
        <f t="shared" si="18"/>
        <v>NS Socio-Economic Classifications9</v>
      </c>
      <c r="E81" t="s">
        <v>644</v>
      </c>
      <c r="F81" s="269">
        <f>Knowledge!D88</f>
        <v>7.9027094436043138E-2</v>
      </c>
      <c r="G81" s="270">
        <f>Knowledge!I88</f>
        <v>89.511216324483726</v>
      </c>
      <c r="I81" t="s">
        <v>426</v>
      </c>
      <c r="J81">
        <f t="shared" si="16"/>
        <v>11</v>
      </c>
      <c r="K81" t="str">
        <f t="shared" si="19"/>
        <v>Leisure11</v>
      </c>
      <c r="L81" t="s">
        <v>1221</v>
      </c>
      <c r="O81">
        <v>50</v>
      </c>
      <c r="P81" t="str">
        <f t="shared" si="7"/>
        <v/>
      </c>
      <c r="Q81" s="272" t="str">
        <f t="shared" si="8"/>
        <v/>
      </c>
      <c r="R81" s="273" t="str">
        <f t="shared" si="9"/>
        <v/>
      </c>
      <c r="S81" t="str">
        <f t="shared" si="10"/>
        <v/>
      </c>
      <c r="T81" s="272" t="str">
        <f t="shared" si="11"/>
        <v/>
      </c>
      <c r="U81" s="273" t="str">
        <f t="shared" si="12"/>
        <v/>
      </c>
      <c r="V81" t="str">
        <f t="shared" si="13"/>
        <v/>
      </c>
      <c r="W81" s="272" t="str">
        <f t="shared" si="14"/>
        <v/>
      </c>
      <c r="X81" s="273" t="str">
        <f t="shared" si="15"/>
        <v/>
      </c>
    </row>
    <row r="82" spans="1:24" x14ac:dyDescent="0.25">
      <c r="A82">
        <v>81</v>
      </c>
      <c r="B82" t="s">
        <v>645</v>
      </c>
      <c r="C82">
        <f t="shared" si="17"/>
        <v>1</v>
      </c>
      <c r="D82" t="str">
        <f t="shared" si="18"/>
        <v>Social Grade1</v>
      </c>
      <c r="E82" t="s">
        <v>453</v>
      </c>
      <c r="F82" s="269">
        <f>Knowledge!D89</f>
        <v>3.9019205298013261E-2</v>
      </c>
      <c r="G82" s="270">
        <f>Knowledge!I89</f>
        <v>79.239772775016917</v>
      </c>
      <c r="I82" t="s">
        <v>426</v>
      </c>
      <c r="J82">
        <f t="shared" si="16"/>
        <v>12</v>
      </c>
      <c r="K82" t="str">
        <f t="shared" si="19"/>
        <v>Leisure12</v>
      </c>
      <c r="L82" t="s">
        <v>1222</v>
      </c>
      <c r="O82">
        <v>51</v>
      </c>
      <c r="P82" t="str">
        <f t="shared" si="7"/>
        <v/>
      </c>
      <c r="Q82" s="272" t="str">
        <f t="shared" si="8"/>
        <v/>
      </c>
      <c r="R82" s="273" t="str">
        <f t="shared" si="9"/>
        <v/>
      </c>
      <c r="S82" t="str">
        <f t="shared" si="10"/>
        <v/>
      </c>
      <c r="T82" s="272" t="str">
        <f t="shared" si="11"/>
        <v/>
      </c>
      <c r="U82" s="273" t="str">
        <f t="shared" si="12"/>
        <v/>
      </c>
      <c r="V82" t="str">
        <f t="shared" si="13"/>
        <v/>
      </c>
      <c r="W82" s="272" t="str">
        <f t="shared" si="14"/>
        <v/>
      </c>
      <c r="X82" s="273" t="str">
        <f t="shared" si="15"/>
        <v/>
      </c>
    </row>
    <row r="83" spans="1:24" x14ac:dyDescent="0.25">
      <c r="A83">
        <v>82</v>
      </c>
      <c r="B83" t="s">
        <v>645</v>
      </c>
      <c r="C83">
        <f t="shared" si="17"/>
        <v>2</v>
      </c>
      <c r="D83" t="str">
        <f t="shared" si="18"/>
        <v>Social Grade2</v>
      </c>
      <c r="E83" t="s">
        <v>454</v>
      </c>
      <c r="F83" s="269">
        <f>Knowledge!D90</f>
        <v>0.18495886530739944</v>
      </c>
      <c r="G83" s="270">
        <f>Knowledge!I90</f>
        <v>90.594602814126745</v>
      </c>
      <c r="I83" t="s">
        <v>426</v>
      </c>
      <c r="J83">
        <f t="shared" si="16"/>
        <v>13</v>
      </c>
      <c r="K83" t="str">
        <f t="shared" si="19"/>
        <v>Leisure13</v>
      </c>
      <c r="L83" t="s">
        <v>1229</v>
      </c>
      <c r="O83">
        <v>52</v>
      </c>
      <c r="P83" t="str">
        <f t="shared" si="7"/>
        <v/>
      </c>
      <c r="Q83" s="272" t="str">
        <f t="shared" si="8"/>
        <v/>
      </c>
      <c r="R83" s="273" t="str">
        <f t="shared" si="9"/>
        <v/>
      </c>
      <c r="S83" t="str">
        <f t="shared" si="10"/>
        <v/>
      </c>
      <c r="T83" s="272" t="str">
        <f t="shared" si="11"/>
        <v/>
      </c>
      <c r="U83" s="273" t="str">
        <f t="shared" si="12"/>
        <v/>
      </c>
      <c r="V83" t="str">
        <f t="shared" si="13"/>
        <v/>
      </c>
      <c r="W83" s="272" t="str">
        <f t="shared" si="14"/>
        <v/>
      </c>
      <c r="X83" s="273" t="str">
        <f t="shared" si="15"/>
        <v/>
      </c>
    </row>
    <row r="84" spans="1:24" x14ac:dyDescent="0.25">
      <c r="A84">
        <v>83</v>
      </c>
      <c r="B84" t="s">
        <v>645</v>
      </c>
      <c r="C84">
        <f t="shared" si="17"/>
        <v>3</v>
      </c>
      <c r="D84" t="str">
        <f t="shared" si="18"/>
        <v>Social Grade3</v>
      </c>
      <c r="E84" t="s">
        <v>232</v>
      </c>
      <c r="F84" s="269">
        <f>Knowledge!D91</f>
        <v>0.28467441935652077</v>
      </c>
      <c r="G84" s="270">
        <f>Knowledge!I91</f>
        <v>96.565965990457542</v>
      </c>
      <c r="I84" t="s">
        <v>1270</v>
      </c>
      <c r="J84">
        <f t="shared" si="16"/>
        <v>1</v>
      </c>
      <c r="K84" t="str">
        <f t="shared" si="19"/>
        <v>Marketing1</v>
      </c>
      <c r="L84" t="s">
        <v>695</v>
      </c>
      <c r="O84">
        <v>53</v>
      </c>
      <c r="P84" t="str">
        <f t="shared" si="7"/>
        <v/>
      </c>
      <c r="Q84" s="272" t="str">
        <f t="shared" si="8"/>
        <v/>
      </c>
      <c r="R84" s="273" t="str">
        <f t="shared" si="9"/>
        <v/>
      </c>
      <c r="S84" t="str">
        <f t="shared" si="10"/>
        <v/>
      </c>
      <c r="T84" s="272" t="str">
        <f t="shared" si="11"/>
        <v/>
      </c>
      <c r="U84" s="273" t="str">
        <f t="shared" si="12"/>
        <v/>
      </c>
      <c r="V84" t="str">
        <f t="shared" si="13"/>
        <v/>
      </c>
      <c r="W84" s="272" t="str">
        <f t="shared" si="14"/>
        <v/>
      </c>
      <c r="X84" s="273" t="str">
        <f t="shared" si="15"/>
        <v/>
      </c>
    </row>
    <row r="85" spans="1:24" x14ac:dyDescent="0.25">
      <c r="A85">
        <v>84</v>
      </c>
      <c r="B85" t="s">
        <v>645</v>
      </c>
      <c r="C85">
        <f t="shared" si="17"/>
        <v>4</v>
      </c>
      <c r="D85" t="str">
        <f t="shared" si="18"/>
        <v>Social Grade4</v>
      </c>
      <c r="E85" t="s">
        <v>233</v>
      </c>
      <c r="F85" s="269">
        <f>Knowledge!D92</f>
        <v>0.22186320488084685</v>
      </c>
      <c r="G85" s="270">
        <f>Knowledge!I92</f>
        <v>107.44041965660006</v>
      </c>
      <c r="I85" t="s">
        <v>1270</v>
      </c>
      <c r="J85">
        <f t="shared" si="16"/>
        <v>2</v>
      </c>
      <c r="K85" t="str">
        <f t="shared" si="19"/>
        <v>Marketing2</v>
      </c>
      <c r="L85" t="s">
        <v>703</v>
      </c>
      <c r="O85">
        <v>54</v>
      </c>
      <c r="P85" t="str">
        <f t="shared" si="7"/>
        <v/>
      </c>
      <c r="Q85" s="272" t="str">
        <f t="shared" si="8"/>
        <v/>
      </c>
      <c r="R85" s="273" t="str">
        <f t="shared" si="9"/>
        <v/>
      </c>
      <c r="S85" t="str">
        <f t="shared" si="10"/>
        <v/>
      </c>
      <c r="T85" s="272" t="str">
        <f t="shared" si="11"/>
        <v/>
      </c>
      <c r="U85" s="273" t="str">
        <f t="shared" si="12"/>
        <v/>
      </c>
      <c r="V85" t="str">
        <f t="shared" si="13"/>
        <v/>
      </c>
      <c r="W85" s="272" t="str">
        <f t="shared" si="14"/>
        <v/>
      </c>
      <c r="X85" s="273" t="str">
        <f t="shared" si="15"/>
        <v/>
      </c>
    </row>
    <row r="86" spans="1:24" x14ac:dyDescent="0.25">
      <c r="A86">
        <v>85</v>
      </c>
      <c r="B86" t="s">
        <v>645</v>
      </c>
      <c r="C86">
        <f t="shared" si="17"/>
        <v>5</v>
      </c>
      <c r="D86" t="str">
        <f t="shared" si="18"/>
        <v>Social Grade5</v>
      </c>
      <c r="E86" t="s">
        <v>234</v>
      </c>
      <c r="F86" s="269">
        <f>Knowledge!D93</f>
        <v>0.13382732961359964</v>
      </c>
      <c r="G86" s="270">
        <f>Knowledge!I93</f>
        <v>110.31662783934797</v>
      </c>
      <c r="I86" t="s">
        <v>1270</v>
      </c>
      <c r="J86">
        <f t="shared" si="16"/>
        <v>3</v>
      </c>
      <c r="K86" t="str">
        <f t="shared" si="19"/>
        <v>Marketing3</v>
      </c>
      <c r="L86" t="s">
        <v>705</v>
      </c>
      <c r="O86">
        <v>55</v>
      </c>
      <c r="P86" t="str">
        <f t="shared" si="7"/>
        <v/>
      </c>
      <c r="Q86" s="272" t="str">
        <f t="shared" si="8"/>
        <v/>
      </c>
      <c r="R86" s="273" t="str">
        <f t="shared" si="9"/>
        <v/>
      </c>
      <c r="S86" t="str">
        <f t="shared" si="10"/>
        <v/>
      </c>
      <c r="T86" s="272" t="str">
        <f t="shared" si="11"/>
        <v/>
      </c>
      <c r="U86" s="273" t="str">
        <f t="shared" si="12"/>
        <v/>
      </c>
      <c r="V86" t="str">
        <f t="shared" si="13"/>
        <v/>
      </c>
      <c r="W86" s="272" t="str">
        <f t="shared" si="14"/>
        <v/>
      </c>
      <c r="X86" s="273" t="str">
        <f t="shared" si="15"/>
        <v/>
      </c>
    </row>
    <row r="87" spans="1:24" x14ac:dyDescent="0.25">
      <c r="A87">
        <v>86</v>
      </c>
      <c r="B87" t="s">
        <v>645</v>
      </c>
      <c r="C87">
        <f t="shared" si="17"/>
        <v>6</v>
      </c>
      <c r="D87" t="str">
        <f t="shared" si="18"/>
        <v>Social Grade6</v>
      </c>
      <c r="E87" t="s">
        <v>235</v>
      </c>
      <c r="F87" s="269">
        <f>Knowledge!D94</f>
        <v>0.1330500276372738</v>
      </c>
      <c r="G87" s="270">
        <f>Knowledge!I94</f>
        <v>107.6635676278739</v>
      </c>
      <c r="I87" t="s">
        <v>1270</v>
      </c>
      <c r="J87">
        <f t="shared" si="16"/>
        <v>4</v>
      </c>
      <c r="K87" t="str">
        <f t="shared" si="19"/>
        <v>Marketing4</v>
      </c>
      <c r="L87" t="s">
        <v>1271</v>
      </c>
      <c r="O87">
        <v>56</v>
      </c>
      <c r="P87" t="str">
        <f t="shared" si="7"/>
        <v/>
      </c>
      <c r="Q87" s="272" t="str">
        <f t="shared" si="8"/>
        <v/>
      </c>
      <c r="R87" s="273" t="str">
        <f t="shared" si="9"/>
        <v/>
      </c>
      <c r="S87" t="str">
        <f t="shared" si="10"/>
        <v/>
      </c>
      <c r="T87" s="272" t="str">
        <f t="shared" si="11"/>
        <v/>
      </c>
      <c r="U87" s="273" t="str">
        <f t="shared" si="12"/>
        <v/>
      </c>
      <c r="V87" t="str">
        <f t="shared" si="13"/>
        <v/>
      </c>
      <c r="W87" s="272" t="str">
        <f t="shared" si="14"/>
        <v/>
      </c>
      <c r="X87" s="273" t="str">
        <f t="shared" si="15"/>
        <v/>
      </c>
    </row>
    <row r="88" spans="1:24" x14ac:dyDescent="0.25">
      <c r="A88">
        <v>87</v>
      </c>
      <c r="B88" t="s">
        <v>646</v>
      </c>
      <c r="C88">
        <f t="shared" si="17"/>
        <v>1</v>
      </c>
      <c r="D88" t="str">
        <f t="shared" si="18"/>
        <v>Welfare Reform - High Risk Neighbourhoods1</v>
      </c>
      <c r="E88" t="s">
        <v>647</v>
      </c>
      <c r="F88" s="269">
        <f>Knowledge!D95</f>
        <v>3.7884252948191997E-2</v>
      </c>
      <c r="G88" s="270">
        <f>Knowledge!I95</f>
        <v>111.2796682989183</v>
      </c>
      <c r="I88" t="s">
        <v>1270</v>
      </c>
      <c r="J88">
        <f t="shared" si="16"/>
        <v>5</v>
      </c>
      <c r="K88" t="str">
        <f t="shared" si="19"/>
        <v>Marketing5</v>
      </c>
      <c r="L88" t="s">
        <v>1088</v>
      </c>
      <c r="O88">
        <v>57</v>
      </c>
      <c r="P88" t="str">
        <f t="shared" si="7"/>
        <v/>
      </c>
      <c r="Q88" s="272" t="str">
        <f t="shared" si="8"/>
        <v/>
      </c>
      <c r="R88" s="273" t="str">
        <f t="shared" si="9"/>
        <v/>
      </c>
      <c r="S88" t="str">
        <f t="shared" si="10"/>
        <v/>
      </c>
      <c r="T88" s="272" t="str">
        <f t="shared" si="11"/>
        <v/>
      </c>
      <c r="U88" s="273" t="str">
        <f t="shared" si="12"/>
        <v/>
      </c>
      <c r="V88" t="str">
        <f t="shared" si="13"/>
        <v/>
      </c>
      <c r="W88" s="272" t="str">
        <f t="shared" si="14"/>
        <v/>
      </c>
      <c r="X88" s="273" t="str">
        <f t="shared" si="15"/>
        <v/>
      </c>
    </row>
    <row r="89" spans="1:24" x14ac:dyDescent="0.25">
      <c r="A89">
        <v>88</v>
      </c>
      <c r="B89" t="s">
        <v>646</v>
      </c>
      <c r="C89">
        <f t="shared" si="17"/>
        <v>2</v>
      </c>
      <c r="D89" t="str">
        <f t="shared" si="18"/>
        <v>Welfare Reform - High Risk Neighbourhoods2</v>
      </c>
      <c r="E89" t="s">
        <v>648</v>
      </c>
      <c r="F89" s="269">
        <f>Knowledge!D96</f>
        <v>1.7603242785145447E-2</v>
      </c>
      <c r="G89" s="270">
        <f>Knowledge!I96</f>
        <v>130.3184813996738</v>
      </c>
      <c r="I89" t="s">
        <v>425</v>
      </c>
      <c r="J89">
        <f t="shared" si="16"/>
        <v>1</v>
      </c>
      <c r="K89" t="str">
        <f t="shared" si="19"/>
        <v>Population &amp; Family1</v>
      </c>
      <c r="L89" t="s">
        <v>569</v>
      </c>
      <c r="O89">
        <v>58</v>
      </c>
      <c r="P89" t="str">
        <f t="shared" si="7"/>
        <v/>
      </c>
      <c r="Q89" s="272" t="str">
        <f t="shared" si="8"/>
        <v/>
      </c>
      <c r="R89" s="273" t="str">
        <f t="shared" si="9"/>
        <v/>
      </c>
      <c r="S89" t="str">
        <f t="shared" si="10"/>
        <v/>
      </c>
      <c r="T89" s="272" t="str">
        <f t="shared" si="11"/>
        <v/>
      </c>
      <c r="U89" s="273" t="str">
        <f t="shared" si="12"/>
        <v/>
      </c>
      <c r="V89" t="str">
        <f t="shared" si="13"/>
        <v/>
      </c>
      <c r="W89" s="272" t="str">
        <f t="shared" si="14"/>
        <v/>
      </c>
      <c r="X89" s="273" t="str">
        <f t="shared" si="15"/>
        <v/>
      </c>
    </row>
    <row r="90" spans="1:24" x14ac:dyDescent="0.25">
      <c r="A90">
        <v>89</v>
      </c>
      <c r="B90" t="s">
        <v>646</v>
      </c>
      <c r="C90">
        <f t="shared" si="17"/>
        <v>3</v>
      </c>
      <c r="D90" t="str">
        <f t="shared" si="18"/>
        <v>Welfare Reform - High Risk Neighbourhoods3</v>
      </c>
      <c r="E90" t="s">
        <v>649</v>
      </c>
      <c r="F90" s="269">
        <f>Knowledge!D97</f>
        <v>1.3409312324147748E-2</v>
      </c>
      <c r="G90" s="270">
        <f>Knowledge!I97</f>
        <v>133.37216519441165</v>
      </c>
      <c r="I90" t="s">
        <v>425</v>
      </c>
      <c r="J90">
        <f t="shared" si="16"/>
        <v>2</v>
      </c>
      <c r="K90" t="str">
        <f t="shared" si="19"/>
        <v>Population &amp; Family2</v>
      </c>
      <c r="L90" t="s">
        <v>570</v>
      </c>
      <c r="O90">
        <v>59</v>
      </c>
      <c r="P90" t="str">
        <f t="shared" si="7"/>
        <v/>
      </c>
      <c r="Q90" s="272" t="str">
        <f t="shared" si="8"/>
        <v/>
      </c>
      <c r="R90" s="273" t="str">
        <f t="shared" si="9"/>
        <v/>
      </c>
      <c r="S90" t="str">
        <f t="shared" si="10"/>
        <v/>
      </c>
      <c r="T90" s="272" t="str">
        <f t="shared" si="11"/>
        <v/>
      </c>
      <c r="U90" s="273" t="str">
        <f t="shared" si="12"/>
        <v/>
      </c>
      <c r="V90" t="str">
        <f t="shared" si="13"/>
        <v/>
      </c>
      <c r="W90" s="272" t="str">
        <f t="shared" si="14"/>
        <v/>
      </c>
      <c r="X90" s="273" t="str">
        <f t="shared" si="15"/>
        <v/>
      </c>
    </row>
    <row r="91" spans="1:24" x14ac:dyDescent="0.25">
      <c r="A91">
        <v>90</v>
      </c>
      <c r="B91" t="s">
        <v>646</v>
      </c>
      <c r="C91">
        <f t="shared" si="17"/>
        <v>4</v>
      </c>
      <c r="D91" t="str">
        <f t="shared" si="18"/>
        <v>Welfare Reform - High Risk Neighbourhoods4</v>
      </c>
      <c r="E91" t="s">
        <v>650</v>
      </c>
      <c r="F91" s="269">
        <f>Knowledge!D98</f>
        <v>1.7148060326393103E-2</v>
      </c>
      <c r="G91" s="270">
        <f>Knowledge!I98</f>
        <v>141.11065519613328</v>
      </c>
      <c r="I91" t="s">
        <v>425</v>
      </c>
      <c r="J91">
        <f t="shared" si="16"/>
        <v>3</v>
      </c>
      <c r="K91" t="str">
        <f t="shared" si="19"/>
        <v>Population &amp; Family3</v>
      </c>
      <c r="L91" t="s">
        <v>575</v>
      </c>
      <c r="O91">
        <v>60</v>
      </c>
      <c r="P91" t="str">
        <f t="shared" si="7"/>
        <v/>
      </c>
      <c r="Q91" s="272" t="str">
        <f t="shared" si="8"/>
        <v/>
      </c>
      <c r="R91" s="273" t="str">
        <f t="shared" si="9"/>
        <v/>
      </c>
      <c r="S91" t="str">
        <f t="shared" si="10"/>
        <v/>
      </c>
      <c r="T91" s="272" t="str">
        <f t="shared" si="11"/>
        <v/>
      </c>
      <c r="U91" s="273" t="str">
        <f t="shared" si="12"/>
        <v/>
      </c>
      <c r="V91" t="str">
        <f t="shared" si="13"/>
        <v/>
      </c>
      <c r="W91" s="272" t="str">
        <f t="shared" si="14"/>
        <v/>
      </c>
      <c r="X91" s="273" t="str">
        <f t="shared" si="15"/>
        <v/>
      </c>
    </row>
    <row r="92" spans="1:24" x14ac:dyDescent="0.25">
      <c r="A92">
        <v>91</v>
      </c>
      <c r="B92" t="s">
        <v>646</v>
      </c>
      <c r="C92">
        <f t="shared" si="17"/>
        <v>5</v>
      </c>
      <c r="D92" t="str">
        <f t="shared" si="18"/>
        <v>Welfare Reform - High Risk Neighbourhoods5</v>
      </c>
      <c r="E92" t="s">
        <v>651</v>
      </c>
      <c r="F92" s="269">
        <f>Knowledge!D99</f>
        <v>1.1542190708340387E-2</v>
      </c>
      <c r="G92" s="270">
        <f>Knowledge!I99</f>
        <v>99.870398125484783</v>
      </c>
      <c r="I92" t="s">
        <v>425</v>
      </c>
      <c r="J92">
        <f t="shared" si="16"/>
        <v>4</v>
      </c>
      <c r="K92" t="str">
        <f t="shared" si="19"/>
        <v>Population &amp; Family4</v>
      </c>
      <c r="L92" t="s">
        <v>581</v>
      </c>
      <c r="O92">
        <v>61</v>
      </c>
      <c r="P92" t="str">
        <f t="shared" si="7"/>
        <v/>
      </c>
      <c r="Q92" s="272" t="str">
        <f t="shared" si="8"/>
        <v/>
      </c>
      <c r="R92" s="273" t="str">
        <f t="shared" si="9"/>
        <v/>
      </c>
      <c r="S92" t="str">
        <f t="shared" si="10"/>
        <v/>
      </c>
      <c r="T92" s="272" t="str">
        <f t="shared" si="11"/>
        <v/>
      </c>
      <c r="U92" s="273" t="str">
        <f t="shared" si="12"/>
        <v/>
      </c>
      <c r="V92" t="str">
        <f t="shared" si="13"/>
        <v/>
      </c>
      <c r="W92" s="272" t="str">
        <f t="shared" si="14"/>
        <v/>
      </c>
      <c r="X92" s="273" t="str">
        <f t="shared" si="15"/>
        <v/>
      </c>
    </row>
    <row r="93" spans="1:24" x14ac:dyDescent="0.25">
      <c r="A93">
        <v>92</v>
      </c>
      <c r="B93" t="s">
        <v>646</v>
      </c>
      <c r="C93">
        <f t="shared" si="17"/>
        <v>6</v>
      </c>
      <c r="D93" t="str">
        <f t="shared" si="18"/>
        <v>Welfare Reform - High Risk Neighbourhoods6</v>
      </c>
      <c r="E93" t="s">
        <v>652</v>
      </c>
      <c r="F93" s="269">
        <f>Knowledge!D100</f>
        <v>2.8748206589334208E-2</v>
      </c>
      <c r="G93" s="270">
        <f>Knowledge!I100</f>
        <v>102.77663811712736</v>
      </c>
      <c r="I93" t="s">
        <v>425</v>
      </c>
      <c r="J93">
        <f t="shared" si="16"/>
        <v>5</v>
      </c>
      <c r="K93" t="str">
        <f t="shared" si="19"/>
        <v>Population &amp; Family5</v>
      </c>
      <c r="L93" t="s">
        <v>593</v>
      </c>
      <c r="O93">
        <v>62</v>
      </c>
      <c r="P93" t="str">
        <f t="shared" si="7"/>
        <v/>
      </c>
      <c r="Q93" s="272" t="str">
        <f t="shared" si="8"/>
        <v/>
      </c>
      <c r="R93" s="273" t="str">
        <f t="shared" si="9"/>
        <v/>
      </c>
      <c r="S93" t="str">
        <f t="shared" si="10"/>
        <v/>
      </c>
      <c r="T93" s="272" t="str">
        <f t="shared" si="11"/>
        <v/>
      </c>
      <c r="U93" s="273" t="str">
        <f t="shared" si="12"/>
        <v/>
      </c>
      <c r="V93" t="str">
        <f t="shared" si="13"/>
        <v/>
      </c>
      <c r="W93" s="272" t="str">
        <f t="shared" si="14"/>
        <v/>
      </c>
      <c r="X93" s="273" t="str">
        <f t="shared" si="15"/>
        <v/>
      </c>
    </row>
    <row r="94" spans="1:24" x14ac:dyDescent="0.25">
      <c r="A94">
        <v>93</v>
      </c>
      <c r="B94" t="s">
        <v>653</v>
      </c>
      <c r="C94">
        <f t="shared" si="17"/>
        <v>1</v>
      </c>
      <c r="D94" t="str">
        <f t="shared" si="18"/>
        <v>Occupation1</v>
      </c>
      <c r="E94" t="s">
        <v>654</v>
      </c>
      <c r="F94" s="269">
        <f>Knowledge!D101</f>
        <v>6.4209984877718118E-2</v>
      </c>
      <c r="G94" s="270">
        <f>Knowledge!I101</f>
        <v>99.368625355232382</v>
      </c>
      <c r="I94" t="s">
        <v>425</v>
      </c>
      <c r="J94">
        <f t="shared" si="16"/>
        <v>6</v>
      </c>
      <c r="K94" t="str">
        <f t="shared" si="19"/>
        <v>Population &amp; Family6</v>
      </c>
      <c r="L94" t="s">
        <v>1255</v>
      </c>
      <c r="O94">
        <v>63</v>
      </c>
      <c r="P94" t="str">
        <f t="shared" si="7"/>
        <v/>
      </c>
      <c r="Q94" s="272" t="str">
        <f t="shared" si="8"/>
        <v/>
      </c>
      <c r="R94" s="273" t="str">
        <f t="shared" si="9"/>
        <v/>
      </c>
      <c r="S94" t="str">
        <f t="shared" si="10"/>
        <v/>
      </c>
      <c r="T94" s="272" t="str">
        <f t="shared" si="11"/>
        <v/>
      </c>
      <c r="U94" s="273" t="str">
        <f t="shared" si="12"/>
        <v/>
      </c>
      <c r="V94" t="str">
        <f t="shared" si="13"/>
        <v/>
      </c>
      <c r="W94" s="272" t="str">
        <f t="shared" si="14"/>
        <v/>
      </c>
      <c r="X94" s="273" t="str">
        <f t="shared" si="15"/>
        <v/>
      </c>
    </row>
    <row r="95" spans="1:24" x14ac:dyDescent="0.25">
      <c r="A95">
        <v>94</v>
      </c>
      <c r="B95" t="s">
        <v>653</v>
      </c>
      <c r="C95">
        <f t="shared" si="17"/>
        <v>2</v>
      </c>
      <c r="D95" t="str">
        <f t="shared" si="18"/>
        <v>Occupation2</v>
      </c>
      <c r="E95" t="s">
        <v>655</v>
      </c>
      <c r="F95" s="269">
        <f>Knowledge!D102</f>
        <v>0.10754218073734162</v>
      </c>
      <c r="G95" s="270">
        <f>Knowledge!I102</f>
        <v>90.682478080121896</v>
      </c>
      <c r="I95" t="s">
        <v>425</v>
      </c>
      <c r="J95">
        <f t="shared" si="16"/>
        <v>7</v>
      </c>
      <c r="K95" t="str">
        <f t="shared" si="19"/>
        <v>Population &amp; Family7</v>
      </c>
      <c r="L95" t="s">
        <v>429</v>
      </c>
      <c r="O95">
        <v>64</v>
      </c>
      <c r="P95" t="str">
        <f t="shared" si="7"/>
        <v/>
      </c>
      <c r="Q95" s="272" t="str">
        <f t="shared" si="8"/>
        <v/>
      </c>
      <c r="R95" s="273" t="str">
        <f t="shared" si="9"/>
        <v/>
      </c>
      <c r="S95" t="str">
        <f t="shared" si="10"/>
        <v/>
      </c>
      <c r="T95" s="272" t="str">
        <f t="shared" si="11"/>
        <v/>
      </c>
      <c r="U95" s="273" t="str">
        <f t="shared" si="12"/>
        <v/>
      </c>
      <c r="V95" t="str">
        <f t="shared" si="13"/>
        <v/>
      </c>
      <c r="W95" s="272" t="str">
        <f t="shared" si="14"/>
        <v/>
      </c>
      <c r="X95" s="273" t="str">
        <f t="shared" si="15"/>
        <v/>
      </c>
    </row>
    <row r="96" spans="1:24" x14ac:dyDescent="0.25">
      <c r="A96">
        <v>95</v>
      </c>
      <c r="B96" t="s">
        <v>653</v>
      </c>
      <c r="C96">
        <f t="shared" si="17"/>
        <v>3</v>
      </c>
      <c r="D96" t="str">
        <f t="shared" si="18"/>
        <v>Occupation3</v>
      </c>
      <c r="E96" t="s">
        <v>656</v>
      </c>
      <c r="F96" s="269">
        <f>Knowledge!D103</f>
        <v>0.16711665849715804</v>
      </c>
      <c r="G96" s="270">
        <f>Knowledge!I103</f>
        <v>103.50494091520784</v>
      </c>
      <c r="I96" t="s">
        <v>425</v>
      </c>
      <c r="J96">
        <f t="shared" si="16"/>
        <v>8</v>
      </c>
      <c r="K96" t="str">
        <f t="shared" si="19"/>
        <v>Population &amp; Family8</v>
      </c>
      <c r="L96" t="s">
        <v>627</v>
      </c>
      <c r="O96">
        <v>65</v>
      </c>
      <c r="P96" t="str">
        <f t="shared" ref="P96:P123" si="20">IF(ISNA(VLOOKUP(P$30&amp;$O96,$D$2:$G$900,2,FALSE)),"",VLOOKUP(P$30&amp;$O96,$D$2:$G$900,2,FALSE))</f>
        <v/>
      </c>
      <c r="Q96" s="272" t="str">
        <f t="shared" ref="Q96:Q123" si="21">IF(ISNA(VLOOKUP(P$30&amp;$O96,$D$2:$G$900,3,FALSE)),"",VLOOKUP(P$30&amp;$O96,$D$2:$G$900,3,FALSE))</f>
        <v/>
      </c>
      <c r="R96" s="273" t="str">
        <f t="shared" ref="R96:R123" si="22">IF(ISNA(VLOOKUP(P$30&amp;$O96,$D$2:$G$900,4,FALSE)),"",VLOOKUP(P$30&amp;$O96,$D$2:$G$900,4,FALSE))</f>
        <v/>
      </c>
      <c r="S96" t="str">
        <f t="shared" ref="S96:S123" si="23">IF(ISNA(VLOOKUP(S$30&amp;$O96,$D$2:$G$900,2,FALSE)),"",VLOOKUP(S$30&amp;$O96,$D$2:$G$900,2,FALSE))</f>
        <v/>
      </c>
      <c r="T96" s="272" t="str">
        <f t="shared" ref="T96:T123" si="24">IF(ISNA(VLOOKUP(S$30&amp;$O96,$D$2:$G$900,3,FALSE)),"",VLOOKUP(S$30&amp;$O96,$D$2:$G$900,3,FALSE))</f>
        <v/>
      </c>
      <c r="U96" s="273" t="str">
        <f t="shared" ref="U96:U123" si="25">IF(ISNA(VLOOKUP(S$30&amp;$O96,$D$2:$G$900,4,FALSE)),"",VLOOKUP(S$30&amp;$O96,$D$2:$G$900,4,FALSE))</f>
        <v/>
      </c>
      <c r="V96" t="str">
        <f t="shared" ref="V96:V123" si="26">IF(ISNA(VLOOKUP(V$30&amp;$O96,$D$2:$G$900,2,FALSE)),"",VLOOKUP(V$30&amp;$O96,$D$2:$G$900,2,FALSE))</f>
        <v/>
      </c>
      <c r="W96" s="272" t="str">
        <f t="shared" ref="W96:W123" si="27">IF(ISNA(VLOOKUP(V$30&amp;$O96,$D$2:$G$900,3,FALSE)),"",VLOOKUP(V$30&amp;$O96,$D$2:$G$900,3,FALSE))</f>
        <v/>
      </c>
      <c r="X96" s="273" t="str">
        <f t="shared" ref="X96:X123" si="28">IF(ISNA(VLOOKUP(V$30&amp;$O96,$D$2:$G$900,4,FALSE)),"",VLOOKUP(V$30&amp;$O96,$D$2:$G$900,4,FALSE))</f>
        <v/>
      </c>
    </row>
    <row r="97" spans="1:24" x14ac:dyDescent="0.25">
      <c r="A97">
        <v>96</v>
      </c>
      <c r="B97" t="s">
        <v>653</v>
      </c>
      <c r="C97">
        <f t="shared" si="17"/>
        <v>4</v>
      </c>
      <c r="D97" t="str">
        <f t="shared" si="18"/>
        <v>Occupation4</v>
      </c>
      <c r="E97" t="s">
        <v>657</v>
      </c>
      <c r="F97" s="269">
        <f>Knowledge!D104</f>
        <v>4.7906522396620951E-2</v>
      </c>
      <c r="G97" s="270">
        <f>Knowledge!I104</f>
        <v>112.39412889938542</v>
      </c>
      <c r="I97" t="s">
        <v>1272</v>
      </c>
      <c r="J97">
        <f t="shared" si="16"/>
        <v>1</v>
      </c>
      <c r="K97" t="str">
        <f t="shared" si="19"/>
        <v>Shopping &amp; Retail1</v>
      </c>
      <c r="L97" t="s">
        <v>1044</v>
      </c>
      <c r="O97">
        <v>66</v>
      </c>
      <c r="P97" t="str">
        <f t="shared" si="20"/>
        <v/>
      </c>
      <c r="Q97" s="272" t="str">
        <f t="shared" si="21"/>
        <v/>
      </c>
      <c r="R97" s="273" t="str">
        <f t="shared" si="22"/>
        <v/>
      </c>
      <c r="S97" t="str">
        <f t="shared" si="23"/>
        <v/>
      </c>
      <c r="T97" s="272" t="str">
        <f t="shared" si="24"/>
        <v/>
      </c>
      <c r="U97" s="273" t="str">
        <f t="shared" si="25"/>
        <v/>
      </c>
      <c r="V97" t="str">
        <f t="shared" si="26"/>
        <v/>
      </c>
      <c r="W97" s="272" t="str">
        <f t="shared" si="27"/>
        <v/>
      </c>
      <c r="X97" s="273" t="str">
        <f t="shared" si="28"/>
        <v/>
      </c>
    </row>
    <row r="98" spans="1:24" x14ac:dyDescent="0.25">
      <c r="A98">
        <v>97</v>
      </c>
      <c r="B98" t="s">
        <v>653</v>
      </c>
      <c r="C98">
        <f t="shared" si="17"/>
        <v>5</v>
      </c>
      <c r="D98" t="str">
        <f t="shared" si="18"/>
        <v>Occupation5</v>
      </c>
      <c r="E98" t="s">
        <v>658</v>
      </c>
      <c r="F98" s="269">
        <f>Knowledge!D105</f>
        <v>0.11747721228555041</v>
      </c>
      <c r="G98" s="270">
        <f>Knowledge!I105</f>
        <v>105.60344745915782</v>
      </c>
      <c r="I98" t="s">
        <v>1272</v>
      </c>
      <c r="J98">
        <f t="shared" si="16"/>
        <v>2</v>
      </c>
      <c r="K98" t="str">
        <f t="shared" si="19"/>
        <v>Shopping &amp; Retail2</v>
      </c>
      <c r="L98" t="s">
        <v>1052</v>
      </c>
      <c r="O98">
        <v>67</v>
      </c>
      <c r="P98" t="str">
        <f t="shared" si="20"/>
        <v/>
      </c>
      <c r="Q98" s="272" t="str">
        <f t="shared" si="21"/>
        <v/>
      </c>
      <c r="R98" s="273" t="str">
        <f t="shared" si="22"/>
        <v/>
      </c>
      <c r="S98" t="str">
        <f t="shared" si="23"/>
        <v/>
      </c>
      <c r="T98" s="272" t="str">
        <f t="shared" si="24"/>
        <v/>
      </c>
      <c r="U98" s="273" t="str">
        <f t="shared" si="25"/>
        <v/>
      </c>
      <c r="V98" t="str">
        <f t="shared" si="26"/>
        <v/>
      </c>
      <c r="W98" s="272" t="str">
        <f t="shared" si="27"/>
        <v/>
      </c>
      <c r="X98" s="273" t="str">
        <f t="shared" si="28"/>
        <v/>
      </c>
    </row>
    <row r="99" spans="1:24" x14ac:dyDescent="0.25">
      <c r="A99">
        <v>98</v>
      </c>
      <c r="B99" t="s">
        <v>653</v>
      </c>
      <c r="C99">
        <f t="shared" si="17"/>
        <v>6</v>
      </c>
      <c r="D99" t="str">
        <f t="shared" si="18"/>
        <v>Occupation6</v>
      </c>
      <c r="E99" t="s">
        <v>221</v>
      </c>
      <c r="F99" s="269">
        <f>Knowledge!D106</f>
        <v>0.13122391406372216</v>
      </c>
      <c r="G99" s="270">
        <f>Knowledge!I106</f>
        <v>91.420815491108925</v>
      </c>
      <c r="I99" t="s">
        <v>1272</v>
      </c>
      <c r="J99">
        <f t="shared" si="16"/>
        <v>3</v>
      </c>
      <c r="K99" t="str">
        <f t="shared" si="19"/>
        <v>Shopping &amp; Retail3</v>
      </c>
      <c r="L99" t="s">
        <v>1057</v>
      </c>
      <c r="O99">
        <v>68</v>
      </c>
      <c r="P99" t="str">
        <f t="shared" si="20"/>
        <v/>
      </c>
      <c r="Q99" s="272" t="str">
        <f t="shared" si="21"/>
        <v/>
      </c>
      <c r="R99" s="273" t="str">
        <f t="shared" si="22"/>
        <v/>
      </c>
      <c r="S99" t="str">
        <f t="shared" si="23"/>
        <v/>
      </c>
      <c r="T99" s="272" t="str">
        <f t="shared" si="24"/>
        <v/>
      </c>
      <c r="U99" s="273" t="str">
        <f t="shared" si="25"/>
        <v/>
      </c>
      <c r="V99" t="str">
        <f t="shared" si="26"/>
        <v/>
      </c>
      <c r="W99" s="272" t="str">
        <f t="shared" si="27"/>
        <v/>
      </c>
      <c r="X99" s="273" t="str">
        <f t="shared" si="28"/>
        <v/>
      </c>
    </row>
    <row r="100" spans="1:24" x14ac:dyDescent="0.25">
      <c r="A100">
        <v>99</v>
      </c>
      <c r="B100" t="s">
        <v>653</v>
      </c>
      <c r="C100">
        <f t="shared" si="17"/>
        <v>7</v>
      </c>
      <c r="D100" t="str">
        <f t="shared" si="18"/>
        <v>Occupation7</v>
      </c>
      <c r="E100" t="s">
        <v>659</v>
      </c>
      <c r="F100" s="269">
        <f>Knowledge!D107</f>
        <v>6.9503941179538023E-2</v>
      </c>
      <c r="G100" s="270">
        <f>Knowledge!I107</f>
        <v>85.227755561750541</v>
      </c>
      <c r="I100" t="s">
        <v>1272</v>
      </c>
      <c r="J100">
        <f t="shared" si="16"/>
        <v>4</v>
      </c>
      <c r="K100" t="str">
        <f t="shared" si="19"/>
        <v>Shopping &amp; Retail4</v>
      </c>
      <c r="L100" t="s">
        <v>1061</v>
      </c>
      <c r="O100">
        <v>69</v>
      </c>
      <c r="P100" t="str">
        <f t="shared" si="20"/>
        <v/>
      </c>
      <c r="Q100" s="272" t="str">
        <f t="shared" si="21"/>
        <v/>
      </c>
      <c r="R100" s="273" t="str">
        <f t="shared" si="22"/>
        <v/>
      </c>
      <c r="S100" t="str">
        <f t="shared" si="23"/>
        <v/>
      </c>
      <c r="T100" s="272" t="str">
        <f t="shared" si="24"/>
        <v/>
      </c>
      <c r="U100" s="273" t="str">
        <f t="shared" si="25"/>
        <v/>
      </c>
      <c r="V100" t="str">
        <f t="shared" si="26"/>
        <v/>
      </c>
      <c r="W100" s="272" t="str">
        <f t="shared" si="27"/>
        <v/>
      </c>
      <c r="X100" s="273" t="str">
        <f t="shared" si="28"/>
        <v/>
      </c>
    </row>
    <row r="101" spans="1:24" x14ac:dyDescent="0.25">
      <c r="A101">
        <v>100</v>
      </c>
      <c r="B101" t="s">
        <v>653</v>
      </c>
      <c r="C101">
        <f t="shared" si="17"/>
        <v>8</v>
      </c>
      <c r="D101" t="str">
        <f t="shared" si="18"/>
        <v>Occupation8</v>
      </c>
      <c r="E101" t="s">
        <v>660</v>
      </c>
      <c r="F101" s="269">
        <f>Knowledge!D108</f>
        <v>7.2730751942431046E-2</v>
      </c>
      <c r="G101" s="270">
        <f>Knowledge!I108</f>
        <v>112.19538089575536</v>
      </c>
      <c r="I101" t="s">
        <v>1272</v>
      </c>
      <c r="J101">
        <f t="shared" si="16"/>
        <v>5</v>
      </c>
      <c r="K101" t="str">
        <f t="shared" si="19"/>
        <v>Shopping &amp; Retail5</v>
      </c>
      <c r="L101" t="s">
        <v>1062</v>
      </c>
      <c r="O101">
        <v>70</v>
      </c>
      <c r="P101" t="str">
        <f t="shared" si="20"/>
        <v/>
      </c>
      <c r="Q101" s="272" t="str">
        <f t="shared" si="21"/>
        <v/>
      </c>
      <c r="R101" s="273" t="str">
        <f t="shared" si="22"/>
        <v/>
      </c>
      <c r="S101" t="str">
        <f t="shared" si="23"/>
        <v/>
      </c>
      <c r="T101" s="272" t="str">
        <f t="shared" si="24"/>
        <v/>
      </c>
      <c r="U101" s="273" t="str">
        <f t="shared" si="25"/>
        <v/>
      </c>
      <c r="V101" t="str">
        <f t="shared" si="26"/>
        <v/>
      </c>
      <c r="W101" s="272" t="str">
        <f t="shared" si="27"/>
        <v/>
      </c>
      <c r="X101" s="273" t="str">
        <f t="shared" si="28"/>
        <v/>
      </c>
    </row>
    <row r="102" spans="1:24" x14ac:dyDescent="0.25">
      <c r="A102">
        <v>101</v>
      </c>
      <c r="B102" t="s">
        <v>653</v>
      </c>
      <c r="C102">
        <f t="shared" si="17"/>
        <v>9</v>
      </c>
      <c r="D102" t="str">
        <f t="shared" si="18"/>
        <v>Occupation9</v>
      </c>
      <c r="E102" t="s">
        <v>661</v>
      </c>
      <c r="F102" s="269">
        <f>Knowledge!D109</f>
        <v>0.12075021901235855</v>
      </c>
      <c r="G102" s="270">
        <f>Knowledge!I109</f>
        <v>115.9022753429828</v>
      </c>
      <c r="I102" t="s">
        <v>1272</v>
      </c>
      <c r="J102">
        <f t="shared" si="16"/>
        <v>6</v>
      </c>
      <c r="K102" t="str">
        <f t="shared" si="19"/>
        <v>Shopping &amp; Retail6</v>
      </c>
      <c r="L102" t="s">
        <v>1063</v>
      </c>
      <c r="O102">
        <v>71</v>
      </c>
      <c r="P102" t="str">
        <f t="shared" si="20"/>
        <v/>
      </c>
      <c r="Q102" s="272" t="str">
        <f t="shared" si="21"/>
        <v/>
      </c>
      <c r="R102" s="273" t="str">
        <f t="shared" si="22"/>
        <v/>
      </c>
      <c r="S102" t="str">
        <f t="shared" si="23"/>
        <v/>
      </c>
      <c r="T102" s="272" t="str">
        <f t="shared" si="24"/>
        <v/>
      </c>
      <c r="U102" s="273" t="str">
        <f t="shared" si="25"/>
        <v/>
      </c>
      <c r="V102" t="str">
        <f t="shared" si="26"/>
        <v/>
      </c>
      <c r="W102" s="272" t="str">
        <f t="shared" si="27"/>
        <v/>
      </c>
      <c r="X102" s="273" t="str">
        <f t="shared" si="28"/>
        <v/>
      </c>
    </row>
    <row r="103" spans="1:24" x14ac:dyDescent="0.25">
      <c r="A103">
        <v>102</v>
      </c>
      <c r="B103" t="s">
        <v>653</v>
      </c>
      <c r="C103">
        <f t="shared" si="17"/>
        <v>10</v>
      </c>
      <c r="D103" t="str">
        <f t="shared" si="18"/>
        <v>Occupation10</v>
      </c>
      <c r="E103" t="s">
        <v>225</v>
      </c>
      <c r="F103" s="269">
        <f>Knowledge!D110</f>
        <v>4.9015878395995201E-2</v>
      </c>
      <c r="G103" s="270">
        <f>Knowledge!I110</f>
        <v>83.820915430669046</v>
      </c>
      <c r="I103" t="s">
        <v>1272</v>
      </c>
      <c r="J103">
        <f t="shared" si="16"/>
        <v>7</v>
      </c>
      <c r="K103" t="str">
        <f t="shared" si="19"/>
        <v>Shopping &amp; Retail7</v>
      </c>
      <c r="L103" t="s">
        <v>1075</v>
      </c>
      <c r="O103">
        <v>72</v>
      </c>
      <c r="P103" t="str">
        <f t="shared" si="20"/>
        <v/>
      </c>
      <c r="Q103" s="272" t="str">
        <f t="shared" si="21"/>
        <v/>
      </c>
      <c r="R103" s="273" t="str">
        <f t="shared" si="22"/>
        <v/>
      </c>
      <c r="S103" t="str">
        <f t="shared" si="23"/>
        <v/>
      </c>
      <c r="T103" s="272" t="str">
        <f t="shared" si="24"/>
        <v/>
      </c>
      <c r="U103" s="273" t="str">
        <f t="shared" si="25"/>
        <v/>
      </c>
      <c r="V103" t="str">
        <f t="shared" si="26"/>
        <v/>
      </c>
      <c r="W103" s="272" t="str">
        <f t="shared" si="27"/>
        <v/>
      </c>
      <c r="X103" s="273" t="str">
        <f t="shared" si="28"/>
        <v/>
      </c>
    </row>
    <row r="104" spans="1:24" x14ac:dyDescent="0.25">
      <c r="A104">
        <v>103</v>
      </c>
      <c r="B104" t="s">
        <v>663</v>
      </c>
      <c r="C104">
        <f t="shared" si="17"/>
        <v>1</v>
      </c>
      <c r="D104" t="str">
        <f t="shared" si="18"/>
        <v>Highest Level of Qualifications1</v>
      </c>
      <c r="E104" t="s">
        <v>664</v>
      </c>
      <c r="F104" s="269">
        <f>Knowledge!D111</f>
        <v>0.29044816394639417</v>
      </c>
      <c r="G104" s="270">
        <f>Knowledge!I111</f>
        <v>103.7669168626047</v>
      </c>
      <c r="I104" t="s">
        <v>1273</v>
      </c>
      <c r="J104">
        <f t="shared" si="16"/>
        <v>1</v>
      </c>
      <c r="K104" t="str">
        <f t="shared" si="19"/>
        <v>Work &amp; Welfare1</v>
      </c>
      <c r="L104" t="s">
        <v>629</v>
      </c>
      <c r="O104">
        <v>73</v>
      </c>
      <c r="P104" t="str">
        <f t="shared" si="20"/>
        <v/>
      </c>
      <c r="Q104" s="272" t="str">
        <f t="shared" si="21"/>
        <v/>
      </c>
      <c r="R104" s="273" t="str">
        <f t="shared" si="22"/>
        <v/>
      </c>
      <c r="S104" t="str">
        <f t="shared" si="23"/>
        <v/>
      </c>
      <c r="T104" s="272" t="str">
        <f t="shared" si="24"/>
        <v/>
      </c>
      <c r="U104" s="273" t="str">
        <f t="shared" si="25"/>
        <v/>
      </c>
      <c r="V104" t="str">
        <f t="shared" si="26"/>
        <v/>
      </c>
      <c r="W104" s="272" t="str">
        <f t="shared" si="27"/>
        <v/>
      </c>
      <c r="X104" s="273" t="str">
        <f t="shared" si="28"/>
        <v/>
      </c>
    </row>
    <row r="105" spans="1:24" x14ac:dyDescent="0.25">
      <c r="A105">
        <v>104</v>
      </c>
      <c r="B105" t="s">
        <v>663</v>
      </c>
      <c r="C105">
        <f t="shared" si="17"/>
        <v>2</v>
      </c>
      <c r="D105" t="str">
        <f t="shared" si="18"/>
        <v>Highest Level of Qualifications2</v>
      </c>
      <c r="E105" t="s">
        <v>665</v>
      </c>
      <c r="F105" s="269">
        <f>Knowledge!D112</f>
        <v>0.15121625488866872</v>
      </c>
      <c r="G105" s="270">
        <f>Knowledge!I112</f>
        <v>107.11034897149989</v>
      </c>
      <c r="I105" t="s">
        <v>1273</v>
      </c>
      <c r="J105">
        <f t="shared" si="16"/>
        <v>2</v>
      </c>
      <c r="K105" t="str">
        <f t="shared" si="19"/>
        <v>Work &amp; Welfare2</v>
      </c>
      <c r="L105" t="s">
        <v>635</v>
      </c>
      <c r="O105">
        <v>74</v>
      </c>
      <c r="P105" t="str">
        <f t="shared" si="20"/>
        <v/>
      </c>
      <c r="Q105" s="272" t="str">
        <f t="shared" si="21"/>
        <v/>
      </c>
      <c r="R105" s="273" t="str">
        <f t="shared" si="22"/>
        <v/>
      </c>
      <c r="S105" t="str">
        <f t="shared" si="23"/>
        <v/>
      </c>
      <c r="T105" s="272" t="str">
        <f t="shared" si="24"/>
        <v/>
      </c>
      <c r="U105" s="273" t="str">
        <f t="shared" si="25"/>
        <v/>
      </c>
      <c r="V105" t="str">
        <f t="shared" si="26"/>
        <v/>
      </c>
      <c r="W105" s="272" t="str">
        <f t="shared" si="27"/>
        <v/>
      </c>
      <c r="X105" s="273" t="str">
        <f t="shared" si="28"/>
        <v/>
      </c>
    </row>
    <row r="106" spans="1:24" x14ac:dyDescent="0.25">
      <c r="A106">
        <v>105</v>
      </c>
      <c r="B106" t="s">
        <v>663</v>
      </c>
      <c r="C106">
        <f t="shared" si="17"/>
        <v>3</v>
      </c>
      <c r="D106" t="str">
        <f t="shared" si="18"/>
        <v>Highest Level of Qualifications3</v>
      </c>
      <c r="E106" t="s">
        <v>666</v>
      </c>
      <c r="F106" s="269">
        <f>Knowledge!D113</f>
        <v>3.3512147885487821E-2</v>
      </c>
      <c r="G106" s="270">
        <f>Knowledge!I113</f>
        <v>102.72542613668575</v>
      </c>
      <c r="I106" t="s">
        <v>1273</v>
      </c>
      <c r="J106">
        <f t="shared" si="16"/>
        <v>3</v>
      </c>
      <c r="K106" t="str">
        <f t="shared" si="19"/>
        <v>Work &amp; Welfare3</v>
      </c>
      <c r="L106" t="s">
        <v>645</v>
      </c>
      <c r="O106">
        <v>75</v>
      </c>
      <c r="P106" t="str">
        <f t="shared" si="20"/>
        <v/>
      </c>
      <c r="Q106" s="272" t="str">
        <f t="shared" si="21"/>
        <v/>
      </c>
      <c r="R106" s="273" t="str">
        <f t="shared" si="22"/>
        <v/>
      </c>
      <c r="S106" t="str">
        <f t="shared" si="23"/>
        <v/>
      </c>
      <c r="T106" s="272" t="str">
        <f t="shared" si="24"/>
        <v/>
      </c>
      <c r="U106" s="273" t="str">
        <f t="shared" si="25"/>
        <v/>
      </c>
      <c r="V106" t="str">
        <f t="shared" si="26"/>
        <v/>
      </c>
      <c r="W106" s="272" t="str">
        <f t="shared" si="27"/>
        <v/>
      </c>
      <c r="X106" s="273" t="str">
        <f t="shared" si="28"/>
        <v/>
      </c>
    </row>
    <row r="107" spans="1:24" x14ac:dyDescent="0.25">
      <c r="A107">
        <v>106</v>
      </c>
      <c r="B107" t="s">
        <v>663</v>
      </c>
      <c r="C107">
        <f t="shared" si="17"/>
        <v>4</v>
      </c>
      <c r="D107" t="str">
        <f t="shared" si="18"/>
        <v>Highest Level of Qualifications4</v>
      </c>
      <c r="E107" t="s">
        <v>667</v>
      </c>
      <c r="F107" s="269">
        <f>Knowledge!D114</f>
        <v>0.15678299421181618</v>
      </c>
      <c r="G107" s="270">
        <f>Knowledge!I114</f>
        <v>103.02906860924963</v>
      </c>
      <c r="I107" t="s">
        <v>1273</v>
      </c>
      <c r="J107">
        <f t="shared" si="16"/>
        <v>4</v>
      </c>
      <c r="K107" t="str">
        <f t="shared" si="19"/>
        <v>Work &amp; Welfare4</v>
      </c>
      <c r="L107" t="s">
        <v>646</v>
      </c>
      <c r="O107">
        <v>76</v>
      </c>
      <c r="P107" t="str">
        <f t="shared" si="20"/>
        <v/>
      </c>
      <c r="Q107" s="272" t="str">
        <f t="shared" si="21"/>
        <v/>
      </c>
      <c r="R107" s="273" t="str">
        <f t="shared" si="22"/>
        <v/>
      </c>
      <c r="S107" t="str">
        <f t="shared" si="23"/>
        <v/>
      </c>
      <c r="T107" s="272" t="str">
        <f t="shared" si="24"/>
        <v/>
      </c>
      <c r="U107" s="273" t="str">
        <f t="shared" si="25"/>
        <v/>
      </c>
      <c r="V107" t="str">
        <f t="shared" si="26"/>
        <v/>
      </c>
      <c r="W107" s="272" t="str">
        <f t="shared" si="27"/>
        <v/>
      </c>
      <c r="X107" s="273" t="str">
        <f t="shared" si="28"/>
        <v/>
      </c>
    </row>
    <row r="108" spans="1:24" x14ac:dyDescent="0.25">
      <c r="A108">
        <v>107</v>
      </c>
      <c r="B108" t="s">
        <v>663</v>
      </c>
      <c r="C108">
        <f t="shared" si="17"/>
        <v>5</v>
      </c>
      <c r="D108" t="str">
        <f t="shared" si="18"/>
        <v>Highest Level of Qualifications5</v>
      </c>
      <c r="E108" t="s">
        <v>668</v>
      </c>
      <c r="F108" s="269">
        <f>Knowledge!D115</f>
        <v>0.11747082442509257</v>
      </c>
      <c r="G108" s="270">
        <f>Knowledge!I115</f>
        <v>97.785222688766794</v>
      </c>
      <c r="I108" t="s">
        <v>1273</v>
      </c>
      <c r="J108">
        <f t="shared" si="16"/>
        <v>5</v>
      </c>
      <c r="K108" t="str">
        <f t="shared" si="19"/>
        <v>Work &amp; Welfare5</v>
      </c>
      <c r="L108" t="s">
        <v>653</v>
      </c>
      <c r="O108">
        <v>77</v>
      </c>
      <c r="P108" t="str">
        <f t="shared" si="20"/>
        <v/>
      </c>
      <c r="Q108" s="272" t="str">
        <f t="shared" si="21"/>
        <v/>
      </c>
      <c r="R108" s="273" t="str">
        <f t="shared" si="22"/>
        <v/>
      </c>
      <c r="S108" t="str">
        <f t="shared" si="23"/>
        <v/>
      </c>
      <c r="T108" s="272" t="str">
        <f t="shared" si="24"/>
        <v/>
      </c>
      <c r="U108" s="273" t="str">
        <f t="shared" si="25"/>
        <v/>
      </c>
      <c r="V108" t="str">
        <f t="shared" si="26"/>
        <v/>
      </c>
      <c r="W108" s="272" t="str">
        <f t="shared" si="27"/>
        <v/>
      </c>
      <c r="X108" s="273" t="str">
        <f t="shared" si="28"/>
        <v/>
      </c>
    </row>
    <row r="109" spans="1:24" x14ac:dyDescent="0.25">
      <c r="A109">
        <v>108</v>
      </c>
      <c r="B109" t="s">
        <v>663</v>
      </c>
      <c r="C109">
        <f t="shared" si="17"/>
        <v>6</v>
      </c>
      <c r="D109" t="str">
        <f t="shared" si="18"/>
        <v>Highest Level of Qualifications6</v>
      </c>
      <c r="E109" t="s">
        <v>669</v>
      </c>
      <c r="F109" s="269">
        <f>Knowledge!D116</f>
        <v>0.25048771653543311</v>
      </c>
      <c r="G109" s="270">
        <f>Knowledge!I116</f>
        <v>91.504840834787544</v>
      </c>
      <c r="I109" t="s">
        <v>1273</v>
      </c>
      <c r="J109">
        <f t="shared" si="16"/>
        <v>6</v>
      </c>
      <c r="K109" t="str">
        <f t="shared" si="19"/>
        <v>Work &amp; Welfare6</v>
      </c>
      <c r="L109" t="s">
        <v>733</v>
      </c>
      <c r="O109">
        <v>78</v>
      </c>
      <c r="P109" t="str">
        <f t="shared" si="20"/>
        <v/>
      </c>
      <c r="Q109" s="272" t="str">
        <f t="shared" si="21"/>
        <v/>
      </c>
      <c r="R109" s="273" t="str">
        <f t="shared" si="22"/>
        <v/>
      </c>
      <c r="S109" t="str">
        <f t="shared" si="23"/>
        <v/>
      </c>
      <c r="T109" s="272" t="str">
        <f t="shared" si="24"/>
        <v/>
      </c>
      <c r="U109" s="273" t="str">
        <f t="shared" si="25"/>
        <v/>
      </c>
      <c r="V109" t="str">
        <f t="shared" si="26"/>
        <v/>
      </c>
      <c r="W109" s="272" t="str">
        <f t="shared" si="27"/>
        <v/>
      </c>
      <c r="X109" s="273" t="str">
        <f t="shared" si="28"/>
        <v/>
      </c>
    </row>
    <row r="110" spans="1:24" x14ac:dyDescent="0.25">
      <c r="A110">
        <v>109</v>
      </c>
      <c r="B110" t="s">
        <v>671</v>
      </c>
      <c r="C110">
        <f t="shared" si="17"/>
        <v>1</v>
      </c>
      <c r="D110" t="str">
        <f t="shared" si="18"/>
        <v>Health Indicators1</v>
      </c>
      <c r="E110" t="s">
        <v>672</v>
      </c>
      <c r="F110" s="269">
        <f>Knowledge!D117</f>
        <v>0.22460467487093919</v>
      </c>
      <c r="G110" s="270">
        <f>Knowledge!I117</f>
        <v>109.29449120121488</v>
      </c>
      <c r="O110">
        <v>79</v>
      </c>
      <c r="P110" t="str">
        <f t="shared" si="20"/>
        <v/>
      </c>
      <c r="Q110" s="272" t="str">
        <f t="shared" si="21"/>
        <v/>
      </c>
      <c r="R110" s="273" t="str">
        <f t="shared" si="22"/>
        <v/>
      </c>
      <c r="S110" t="str">
        <f t="shared" si="23"/>
        <v/>
      </c>
      <c r="T110" s="272" t="str">
        <f t="shared" si="24"/>
        <v/>
      </c>
      <c r="U110" s="273" t="str">
        <f t="shared" si="25"/>
        <v/>
      </c>
      <c r="V110" t="str">
        <f t="shared" si="26"/>
        <v/>
      </c>
      <c r="W110" s="272" t="str">
        <f t="shared" si="27"/>
        <v/>
      </c>
      <c r="X110" s="273" t="str">
        <f t="shared" si="28"/>
        <v/>
      </c>
    </row>
    <row r="111" spans="1:24" x14ac:dyDescent="0.25">
      <c r="A111">
        <v>110</v>
      </c>
      <c r="B111" t="s">
        <v>671</v>
      </c>
      <c r="C111">
        <f t="shared" si="17"/>
        <v>2</v>
      </c>
      <c r="D111" t="str">
        <f t="shared" si="18"/>
        <v>Health Indicators2</v>
      </c>
      <c r="E111" t="s">
        <v>673</v>
      </c>
      <c r="F111" s="269">
        <f>Knowledge!D118</f>
        <v>0.22209944725452366</v>
      </c>
      <c r="G111" s="270">
        <f>Knowledge!I118</f>
        <v>104.74947161969308</v>
      </c>
      <c r="I111">
        <v>1</v>
      </c>
      <c r="J111" t="s">
        <v>425</v>
      </c>
      <c r="O111">
        <v>80</v>
      </c>
      <c r="P111" t="str">
        <f t="shared" si="20"/>
        <v/>
      </c>
      <c r="Q111" s="272" t="str">
        <f t="shared" si="21"/>
        <v/>
      </c>
      <c r="R111" s="273" t="str">
        <f t="shared" si="22"/>
        <v/>
      </c>
      <c r="S111" t="str">
        <f t="shared" si="23"/>
        <v/>
      </c>
      <c r="T111" s="272" t="str">
        <f t="shared" si="24"/>
        <v/>
      </c>
      <c r="U111" s="273" t="str">
        <f t="shared" si="25"/>
        <v/>
      </c>
      <c r="V111" t="str">
        <f t="shared" si="26"/>
        <v/>
      </c>
      <c r="W111" s="272" t="str">
        <f t="shared" si="27"/>
        <v/>
      </c>
      <c r="X111" s="273" t="str">
        <f t="shared" si="28"/>
        <v/>
      </c>
    </row>
    <row r="112" spans="1:24" x14ac:dyDescent="0.25">
      <c r="A112">
        <v>111</v>
      </c>
      <c r="B112" t="s">
        <v>671</v>
      </c>
      <c r="C112">
        <f t="shared" si="17"/>
        <v>3</v>
      </c>
      <c r="D112" t="str">
        <f t="shared" si="18"/>
        <v>Health Indicators3</v>
      </c>
      <c r="E112" t="s">
        <v>674</v>
      </c>
      <c r="F112" s="269">
        <f>Knowledge!D119</f>
        <v>0.26618268133701839</v>
      </c>
      <c r="G112" s="270">
        <f>Knowledge!I119</f>
        <v>98.201258200918801</v>
      </c>
      <c r="I112">
        <v>2</v>
      </c>
      <c r="J112" t="s">
        <v>1269</v>
      </c>
      <c r="O112">
        <v>81</v>
      </c>
      <c r="P112" t="str">
        <f t="shared" si="20"/>
        <v/>
      </c>
      <c r="Q112" s="272" t="str">
        <f t="shared" si="21"/>
        <v/>
      </c>
      <c r="R112" s="273" t="str">
        <f t="shared" si="22"/>
        <v/>
      </c>
      <c r="S112" t="str">
        <f t="shared" si="23"/>
        <v/>
      </c>
      <c r="T112" s="272" t="str">
        <f t="shared" si="24"/>
        <v/>
      </c>
      <c r="U112" s="273" t="str">
        <f t="shared" si="25"/>
        <v/>
      </c>
      <c r="V112" t="str">
        <f t="shared" si="26"/>
        <v/>
      </c>
      <c r="W112" s="272" t="str">
        <f t="shared" si="27"/>
        <v/>
      </c>
      <c r="X112" s="273" t="str">
        <f t="shared" si="28"/>
        <v/>
      </c>
    </row>
    <row r="113" spans="1:24" x14ac:dyDescent="0.25">
      <c r="A113">
        <v>112</v>
      </c>
      <c r="B113" t="s">
        <v>671</v>
      </c>
      <c r="C113">
        <f t="shared" si="17"/>
        <v>4</v>
      </c>
      <c r="D113" t="str">
        <f t="shared" si="18"/>
        <v>Health Indicators4</v>
      </c>
      <c r="E113" t="s">
        <v>675</v>
      </c>
      <c r="F113" s="269">
        <f>Knowledge!D120</f>
        <v>0.28053254262919131</v>
      </c>
      <c r="G113" s="270">
        <f>Knowledge!I120</f>
        <v>96.204198544663285</v>
      </c>
      <c r="I113">
        <v>3</v>
      </c>
      <c r="J113" t="s">
        <v>1273</v>
      </c>
      <c r="O113">
        <v>82</v>
      </c>
      <c r="P113" t="str">
        <f t="shared" si="20"/>
        <v/>
      </c>
      <c r="Q113" s="272" t="str">
        <f t="shared" si="21"/>
        <v/>
      </c>
      <c r="R113" s="273" t="str">
        <f t="shared" si="22"/>
        <v/>
      </c>
      <c r="S113" t="str">
        <f t="shared" si="23"/>
        <v/>
      </c>
      <c r="T113" s="272" t="str">
        <f t="shared" si="24"/>
        <v/>
      </c>
      <c r="U113" s="273" t="str">
        <f t="shared" si="25"/>
        <v/>
      </c>
      <c r="V113" t="str">
        <f t="shared" si="26"/>
        <v/>
      </c>
      <c r="W113" s="272" t="str">
        <f t="shared" si="27"/>
        <v/>
      </c>
      <c r="X113" s="273" t="str">
        <f t="shared" si="28"/>
        <v/>
      </c>
    </row>
    <row r="114" spans="1:24" x14ac:dyDescent="0.25">
      <c r="A114">
        <v>113</v>
      </c>
      <c r="B114" t="s">
        <v>671</v>
      </c>
      <c r="C114">
        <f t="shared" si="17"/>
        <v>5</v>
      </c>
      <c r="D114" t="str">
        <f t="shared" si="18"/>
        <v>Health Indicators5</v>
      </c>
      <c r="E114" t="s">
        <v>676</v>
      </c>
      <c r="F114" s="269">
        <f>Knowledge!D121</f>
        <v>0.41580869583355057</v>
      </c>
      <c r="G114" s="270">
        <f>Knowledge!I121</f>
        <v>99.867582707324104</v>
      </c>
      <c r="I114">
        <v>4</v>
      </c>
      <c r="J114" t="s">
        <v>1246</v>
      </c>
      <c r="O114">
        <v>83</v>
      </c>
      <c r="P114" t="str">
        <f t="shared" si="20"/>
        <v/>
      </c>
      <c r="Q114" s="272" t="str">
        <f t="shared" si="21"/>
        <v/>
      </c>
      <c r="R114" s="273" t="str">
        <f t="shared" si="22"/>
        <v/>
      </c>
      <c r="S114" t="str">
        <f t="shared" si="23"/>
        <v/>
      </c>
      <c r="T114" s="272" t="str">
        <f t="shared" si="24"/>
        <v/>
      </c>
      <c r="U114" s="273" t="str">
        <f t="shared" si="25"/>
        <v/>
      </c>
      <c r="V114" t="str">
        <f t="shared" si="26"/>
        <v/>
      </c>
      <c r="W114" s="272" t="str">
        <f t="shared" si="27"/>
        <v/>
      </c>
      <c r="X114" s="273" t="str">
        <f t="shared" si="28"/>
        <v/>
      </c>
    </row>
    <row r="115" spans="1:24" x14ac:dyDescent="0.25">
      <c r="A115">
        <v>114</v>
      </c>
      <c r="B115" t="s">
        <v>671</v>
      </c>
      <c r="C115">
        <f t="shared" si="17"/>
        <v>6</v>
      </c>
      <c r="D115" t="str">
        <f t="shared" si="18"/>
        <v>Health Indicators6</v>
      </c>
      <c r="E115" t="s">
        <v>677</v>
      </c>
      <c r="F115" s="269">
        <f>Knowledge!D122</f>
        <v>3.8452389320540223E-2</v>
      </c>
      <c r="G115" s="270">
        <f>Knowledge!I122</f>
        <v>97.486627486268347</v>
      </c>
      <c r="I115">
        <v>5</v>
      </c>
      <c r="J115" t="s">
        <v>1270</v>
      </c>
      <c r="O115">
        <v>84</v>
      </c>
      <c r="P115" t="str">
        <f t="shared" si="20"/>
        <v/>
      </c>
      <c r="Q115" s="272" t="str">
        <f t="shared" si="21"/>
        <v/>
      </c>
      <c r="R115" s="273" t="str">
        <f t="shared" si="22"/>
        <v/>
      </c>
      <c r="S115" t="str">
        <f t="shared" si="23"/>
        <v/>
      </c>
      <c r="T115" s="272" t="str">
        <f t="shared" si="24"/>
        <v/>
      </c>
      <c r="U115" s="273" t="str">
        <f t="shared" si="25"/>
        <v/>
      </c>
      <c r="V115" t="str">
        <f t="shared" si="26"/>
        <v/>
      </c>
      <c r="W115" s="272" t="str">
        <f t="shared" si="27"/>
        <v/>
      </c>
      <c r="X115" s="273" t="str">
        <f t="shared" si="28"/>
        <v/>
      </c>
    </row>
    <row r="116" spans="1:24" x14ac:dyDescent="0.25">
      <c r="A116">
        <v>115</v>
      </c>
      <c r="B116" t="s">
        <v>671</v>
      </c>
      <c r="C116">
        <f t="shared" si="17"/>
        <v>7</v>
      </c>
      <c r="D116" t="str">
        <f t="shared" si="18"/>
        <v>Health Indicators7</v>
      </c>
      <c r="E116" t="s">
        <v>678</v>
      </c>
      <c r="F116" s="269">
        <f>Knowledge!D123</f>
        <v>1.3043893726860305E-2</v>
      </c>
      <c r="G116" s="270">
        <f>Knowledge!I123</f>
        <v>99.369941757910155</v>
      </c>
      <c r="I116">
        <v>6</v>
      </c>
      <c r="J116" t="s">
        <v>1272</v>
      </c>
      <c r="O116">
        <v>85</v>
      </c>
      <c r="P116" t="str">
        <f t="shared" si="20"/>
        <v/>
      </c>
      <c r="Q116" s="272" t="str">
        <f t="shared" si="21"/>
        <v/>
      </c>
      <c r="R116" s="273" t="str">
        <f t="shared" si="22"/>
        <v/>
      </c>
      <c r="S116" t="str">
        <f t="shared" si="23"/>
        <v/>
      </c>
      <c r="T116" s="272" t="str">
        <f t="shared" si="24"/>
        <v/>
      </c>
      <c r="U116" s="273" t="str">
        <f t="shared" si="25"/>
        <v/>
      </c>
      <c r="V116" t="str">
        <f t="shared" si="26"/>
        <v/>
      </c>
      <c r="W116" s="272" t="str">
        <f t="shared" si="27"/>
        <v/>
      </c>
      <c r="X116" s="273" t="str">
        <f t="shared" si="28"/>
        <v/>
      </c>
    </row>
    <row r="117" spans="1:24" x14ac:dyDescent="0.25">
      <c r="A117">
        <v>116</v>
      </c>
      <c r="B117" t="s">
        <v>671</v>
      </c>
      <c r="C117">
        <f t="shared" si="17"/>
        <v>8</v>
      </c>
      <c r="D117" t="str">
        <f t="shared" si="18"/>
        <v>Health Indicators8</v>
      </c>
      <c r="E117" t="s">
        <v>679</v>
      </c>
      <c r="F117" s="269">
        <f>Knowledge!D124</f>
        <v>0.18564999791416797</v>
      </c>
      <c r="G117" s="270">
        <f>Knowledge!I124</f>
        <v>97.335264550742892</v>
      </c>
      <c r="I117">
        <v>7</v>
      </c>
      <c r="J117" t="s">
        <v>1250</v>
      </c>
      <c r="O117">
        <v>86</v>
      </c>
      <c r="P117" t="str">
        <f t="shared" si="20"/>
        <v/>
      </c>
      <c r="Q117" s="272" t="str">
        <f t="shared" si="21"/>
        <v/>
      </c>
      <c r="R117" s="273" t="str">
        <f t="shared" si="22"/>
        <v/>
      </c>
      <c r="S117" t="str">
        <f t="shared" si="23"/>
        <v/>
      </c>
      <c r="T117" s="272" t="str">
        <f t="shared" si="24"/>
        <v/>
      </c>
      <c r="U117" s="273" t="str">
        <f t="shared" si="25"/>
        <v/>
      </c>
      <c r="V117" t="str">
        <f t="shared" si="26"/>
        <v/>
      </c>
      <c r="W117" s="272" t="str">
        <f t="shared" si="27"/>
        <v/>
      </c>
      <c r="X117" s="273" t="str">
        <f t="shared" si="28"/>
        <v/>
      </c>
    </row>
    <row r="118" spans="1:24" x14ac:dyDescent="0.25">
      <c r="A118">
        <v>117</v>
      </c>
      <c r="B118" t="s">
        <v>671</v>
      </c>
      <c r="C118">
        <f t="shared" si="17"/>
        <v>9</v>
      </c>
      <c r="D118" t="str">
        <f t="shared" si="18"/>
        <v>Health Indicators9</v>
      </c>
      <c r="E118" t="s">
        <v>680</v>
      </c>
      <c r="F118" s="269">
        <f>Knowledge!D125</f>
        <v>0.17136446420190848</v>
      </c>
      <c r="G118" s="270">
        <f>Knowledge!I125</f>
        <v>105.35116207659647</v>
      </c>
      <c r="I118">
        <v>8</v>
      </c>
      <c r="J118" t="s">
        <v>1252</v>
      </c>
      <c r="O118">
        <v>87</v>
      </c>
      <c r="P118" t="str">
        <f t="shared" si="20"/>
        <v/>
      </c>
      <c r="Q118" s="272" t="str">
        <f t="shared" si="21"/>
        <v/>
      </c>
      <c r="R118" s="273" t="str">
        <f t="shared" si="22"/>
        <v/>
      </c>
      <c r="S118" t="str">
        <f t="shared" si="23"/>
        <v/>
      </c>
      <c r="T118" s="272" t="str">
        <f t="shared" si="24"/>
        <v/>
      </c>
      <c r="U118" s="273" t="str">
        <f t="shared" si="25"/>
        <v/>
      </c>
      <c r="V118" t="str">
        <f t="shared" si="26"/>
        <v/>
      </c>
      <c r="W118" s="272" t="str">
        <f t="shared" si="27"/>
        <v/>
      </c>
      <c r="X118" s="273" t="str">
        <f t="shared" si="28"/>
        <v/>
      </c>
    </row>
    <row r="119" spans="1:24" x14ac:dyDescent="0.25">
      <c r="A119">
        <v>118</v>
      </c>
      <c r="B119" t="s">
        <v>671</v>
      </c>
      <c r="C119">
        <f t="shared" si="17"/>
        <v>10</v>
      </c>
      <c r="D119" t="str">
        <f t="shared" si="18"/>
        <v>Health Indicators10</v>
      </c>
      <c r="E119" t="s">
        <v>681</v>
      </c>
      <c r="F119" s="269">
        <f>Knowledge!D126</f>
        <v>6.5646576628252629E-2</v>
      </c>
      <c r="G119" s="270">
        <f>Knowledge!I126</f>
        <v>100.12849853424966</v>
      </c>
      <c r="I119">
        <v>9</v>
      </c>
      <c r="J119" t="s">
        <v>427</v>
      </c>
      <c r="O119">
        <v>88</v>
      </c>
      <c r="P119" t="str">
        <f t="shared" si="20"/>
        <v/>
      </c>
      <c r="Q119" s="272" t="str">
        <f t="shared" si="21"/>
        <v/>
      </c>
      <c r="R119" s="273" t="str">
        <f t="shared" si="22"/>
        <v/>
      </c>
      <c r="S119" t="str">
        <f t="shared" si="23"/>
        <v/>
      </c>
      <c r="T119" s="272" t="str">
        <f t="shared" si="24"/>
        <v/>
      </c>
      <c r="U119" s="273" t="str">
        <f t="shared" si="25"/>
        <v/>
      </c>
      <c r="V119" t="str">
        <f t="shared" si="26"/>
        <v/>
      </c>
      <c r="W119" s="272" t="str">
        <f t="shared" si="27"/>
        <v/>
      </c>
      <c r="X119" s="273" t="str">
        <f t="shared" si="28"/>
        <v/>
      </c>
    </row>
    <row r="120" spans="1:24" x14ac:dyDescent="0.25">
      <c r="A120">
        <v>119</v>
      </c>
      <c r="B120" t="s">
        <v>671</v>
      </c>
      <c r="C120">
        <f t="shared" si="17"/>
        <v>11</v>
      </c>
      <c r="D120" t="str">
        <f t="shared" si="18"/>
        <v>Health Indicators11</v>
      </c>
      <c r="E120" t="s">
        <v>682</v>
      </c>
      <c r="F120" s="269">
        <f>Knowledge!D127</f>
        <v>3.717249309068154E-2</v>
      </c>
      <c r="G120" s="270">
        <f>Knowledge!I127</f>
        <v>104.85457705177004</v>
      </c>
      <c r="I120">
        <v>10</v>
      </c>
      <c r="J120" t="s">
        <v>1251</v>
      </c>
      <c r="O120">
        <v>89</v>
      </c>
      <c r="P120" t="str">
        <f t="shared" si="20"/>
        <v/>
      </c>
      <c r="Q120" s="272" t="str">
        <f t="shared" si="21"/>
        <v/>
      </c>
      <c r="R120" s="273" t="str">
        <f t="shared" si="22"/>
        <v/>
      </c>
      <c r="S120" t="str">
        <f t="shared" si="23"/>
        <v/>
      </c>
      <c r="T120" s="272" t="str">
        <f t="shared" si="24"/>
        <v/>
      </c>
      <c r="U120" s="273" t="str">
        <f t="shared" si="25"/>
        <v/>
      </c>
      <c r="V120" t="str">
        <f t="shared" si="26"/>
        <v/>
      </c>
      <c r="W120" s="272" t="str">
        <f t="shared" si="27"/>
        <v/>
      </c>
      <c r="X120" s="273" t="str">
        <f t="shared" si="28"/>
        <v/>
      </c>
    </row>
    <row r="121" spans="1:24" x14ac:dyDescent="0.25">
      <c r="A121">
        <v>120</v>
      </c>
      <c r="B121" t="s">
        <v>684</v>
      </c>
      <c r="C121">
        <f t="shared" si="17"/>
        <v>1</v>
      </c>
      <c r="D121" t="str">
        <f t="shared" si="18"/>
        <v>Travel To Work1</v>
      </c>
      <c r="E121" t="s">
        <v>685</v>
      </c>
      <c r="F121" s="269">
        <f>Knowledge!D128</f>
        <v>4.9753547478750576E-2</v>
      </c>
      <c r="G121" s="270">
        <f>Knowledge!I128</f>
        <v>85.242583713041086</v>
      </c>
      <c r="I121">
        <v>11</v>
      </c>
      <c r="J121" t="s">
        <v>1253</v>
      </c>
      <c r="O121">
        <v>90</v>
      </c>
      <c r="P121" t="str">
        <f t="shared" si="20"/>
        <v/>
      </c>
      <c r="Q121" s="272" t="str">
        <f t="shared" si="21"/>
        <v/>
      </c>
      <c r="R121" s="273" t="str">
        <f t="shared" si="22"/>
        <v/>
      </c>
      <c r="S121" t="str">
        <f t="shared" si="23"/>
        <v/>
      </c>
      <c r="T121" s="272" t="str">
        <f t="shared" si="24"/>
        <v/>
      </c>
      <c r="U121" s="273" t="str">
        <f t="shared" si="25"/>
        <v/>
      </c>
      <c r="V121" t="str">
        <f t="shared" si="26"/>
        <v/>
      </c>
      <c r="W121" s="272" t="str">
        <f t="shared" si="27"/>
        <v/>
      </c>
      <c r="X121" s="273" t="str">
        <f t="shared" si="28"/>
        <v/>
      </c>
    </row>
    <row r="122" spans="1:24" x14ac:dyDescent="0.25">
      <c r="A122">
        <v>121</v>
      </c>
      <c r="B122" t="s">
        <v>684</v>
      </c>
      <c r="C122">
        <f t="shared" si="17"/>
        <v>2</v>
      </c>
      <c r="D122" t="str">
        <f t="shared" si="18"/>
        <v>Travel To Work2</v>
      </c>
      <c r="E122" t="s">
        <v>686</v>
      </c>
      <c r="F122" s="269">
        <f>Knowledge!D129</f>
        <v>8.1795976951556534E-2</v>
      </c>
      <c r="G122" s="270">
        <f>Knowledge!I129</f>
        <v>97.970223894811497</v>
      </c>
      <c r="I122">
        <v>12</v>
      </c>
      <c r="J122" t="s">
        <v>369</v>
      </c>
      <c r="O122">
        <v>91</v>
      </c>
      <c r="P122" t="str">
        <f t="shared" si="20"/>
        <v/>
      </c>
      <c r="Q122" s="272" t="str">
        <f t="shared" si="21"/>
        <v/>
      </c>
      <c r="R122" s="273" t="str">
        <f t="shared" si="22"/>
        <v/>
      </c>
      <c r="S122" t="str">
        <f t="shared" si="23"/>
        <v/>
      </c>
      <c r="T122" s="272" t="str">
        <f t="shared" si="24"/>
        <v/>
      </c>
      <c r="U122" s="273" t="str">
        <f t="shared" si="25"/>
        <v/>
      </c>
      <c r="V122" t="str">
        <f t="shared" si="26"/>
        <v/>
      </c>
      <c r="W122" s="272" t="str">
        <f t="shared" si="27"/>
        <v/>
      </c>
      <c r="X122" s="273" t="str">
        <f t="shared" si="28"/>
        <v/>
      </c>
    </row>
    <row r="123" spans="1:24" x14ac:dyDescent="0.25">
      <c r="A123">
        <v>122</v>
      </c>
      <c r="B123" t="s">
        <v>684</v>
      </c>
      <c r="C123">
        <f t="shared" si="17"/>
        <v>3</v>
      </c>
      <c r="D123" t="str">
        <f t="shared" si="18"/>
        <v>Travel To Work3</v>
      </c>
      <c r="E123" t="s">
        <v>687</v>
      </c>
      <c r="F123" s="269">
        <f>Knowledge!D130</f>
        <v>0.64251466548469527</v>
      </c>
      <c r="G123" s="270">
        <f>Knowledge!I130</f>
        <v>101.85989920920673</v>
      </c>
      <c r="I123">
        <v>13</v>
      </c>
      <c r="J123" t="s">
        <v>426</v>
      </c>
      <c r="O123">
        <v>92</v>
      </c>
      <c r="P123" t="str">
        <f t="shared" si="20"/>
        <v/>
      </c>
      <c r="Q123" s="272" t="str">
        <f t="shared" si="21"/>
        <v/>
      </c>
      <c r="R123" s="273" t="str">
        <f t="shared" si="22"/>
        <v/>
      </c>
      <c r="S123" t="str">
        <f t="shared" si="23"/>
        <v/>
      </c>
      <c r="T123" s="272" t="str">
        <f t="shared" si="24"/>
        <v/>
      </c>
      <c r="U123" s="273" t="str">
        <f t="shared" si="25"/>
        <v/>
      </c>
      <c r="V123" t="str">
        <f t="shared" si="26"/>
        <v/>
      </c>
      <c r="W123" s="272" t="str">
        <f t="shared" si="27"/>
        <v/>
      </c>
      <c r="X123" s="273" t="str">
        <f t="shared" si="28"/>
        <v/>
      </c>
    </row>
    <row r="124" spans="1:24" x14ac:dyDescent="0.25">
      <c r="A124">
        <v>123</v>
      </c>
      <c r="B124" t="s">
        <v>684</v>
      </c>
      <c r="C124">
        <f t="shared" si="17"/>
        <v>4</v>
      </c>
      <c r="D124" t="str">
        <f t="shared" si="18"/>
        <v>Travel To Work4</v>
      </c>
      <c r="E124" t="s">
        <v>688</v>
      </c>
      <c r="F124" s="269">
        <f>Knowledge!D131</f>
        <v>8.2075137925640099E-2</v>
      </c>
      <c r="G124" s="270">
        <f>Knowledge!I131</f>
        <v>103.01289321762441</v>
      </c>
      <c r="I124">
        <v>14</v>
      </c>
      <c r="J124" t="s">
        <v>1254</v>
      </c>
    </row>
    <row r="125" spans="1:24" x14ac:dyDescent="0.25">
      <c r="A125">
        <v>124</v>
      </c>
      <c r="B125" t="s">
        <v>684</v>
      </c>
      <c r="C125">
        <f t="shared" si="17"/>
        <v>5</v>
      </c>
      <c r="D125" t="str">
        <f t="shared" si="18"/>
        <v>Travel To Work5</v>
      </c>
      <c r="E125" t="s">
        <v>689</v>
      </c>
      <c r="F125" s="269">
        <f>Knowledge!D132</f>
        <v>6.0629378943526093E-3</v>
      </c>
      <c r="G125" s="270">
        <f>Knowledge!I132</f>
        <v>102.32066296715752</v>
      </c>
      <c r="I125">
        <v>15</v>
      </c>
      <c r="J125" t="s">
        <v>1256</v>
      </c>
    </row>
    <row r="126" spans="1:24" x14ac:dyDescent="0.25">
      <c r="A126">
        <v>125</v>
      </c>
      <c r="B126" t="s">
        <v>684</v>
      </c>
      <c r="C126">
        <f t="shared" si="17"/>
        <v>6</v>
      </c>
      <c r="D126" t="str">
        <f t="shared" si="18"/>
        <v>Travel To Work6</v>
      </c>
      <c r="E126" t="s">
        <v>690</v>
      </c>
      <c r="F126" s="269">
        <f>Knowledge!D133</f>
        <v>2.6317593992803881E-2</v>
      </c>
      <c r="G126" s="270">
        <f>Knowledge!I133</f>
        <v>99.047550505926381</v>
      </c>
    </row>
    <row r="127" spans="1:24" x14ac:dyDescent="0.25">
      <c r="A127">
        <v>126</v>
      </c>
      <c r="B127" t="s">
        <v>684</v>
      </c>
      <c r="C127">
        <f t="shared" si="17"/>
        <v>7</v>
      </c>
      <c r="D127" t="str">
        <f t="shared" si="18"/>
        <v>Travel To Work7</v>
      </c>
      <c r="E127" t="s">
        <v>691</v>
      </c>
      <c r="F127" s="269">
        <f>Knowledge!D134</f>
        <v>0.10580465974865727</v>
      </c>
      <c r="G127" s="270">
        <f>Knowledge!I134</f>
        <v>97.181121870863834</v>
      </c>
    </row>
    <row r="128" spans="1:24" x14ac:dyDescent="0.25">
      <c r="A128">
        <v>127</v>
      </c>
      <c r="B128" t="s">
        <v>692</v>
      </c>
      <c r="C128">
        <f t="shared" si="17"/>
        <v>1</v>
      </c>
      <c r="D128" t="str">
        <f t="shared" si="18"/>
        <v>Car Ownership1</v>
      </c>
      <c r="E128" t="s">
        <v>283</v>
      </c>
      <c r="F128" s="269">
        <f>Knowledge!D135</f>
        <v>0.24341884549199563</v>
      </c>
      <c r="G128" s="270">
        <f>Knowledge!I135</f>
        <v>98.952989264588126</v>
      </c>
    </row>
    <row r="129" spans="1:7" x14ac:dyDescent="0.25">
      <c r="A129">
        <v>128</v>
      </c>
      <c r="B129" t="s">
        <v>692</v>
      </c>
      <c r="C129">
        <f t="shared" si="17"/>
        <v>2</v>
      </c>
      <c r="D129" t="str">
        <f t="shared" si="18"/>
        <v>Car Ownership2</v>
      </c>
      <c r="E129" t="s">
        <v>285</v>
      </c>
      <c r="F129" s="269">
        <f>Knowledge!D136</f>
        <v>0.47699738645252115</v>
      </c>
      <c r="G129" s="270">
        <f>Knowledge!I136</f>
        <v>102.7306896923354</v>
      </c>
    </row>
    <row r="130" spans="1:7" x14ac:dyDescent="0.25">
      <c r="A130">
        <v>129</v>
      </c>
      <c r="B130" t="s">
        <v>692</v>
      </c>
      <c r="C130">
        <f t="shared" si="17"/>
        <v>3</v>
      </c>
      <c r="D130" t="str">
        <f t="shared" si="18"/>
        <v>Car Ownership3</v>
      </c>
      <c r="E130" t="s">
        <v>287</v>
      </c>
      <c r="F130" s="269">
        <f>Knowledge!D137</f>
        <v>0.22644872764248841</v>
      </c>
      <c r="G130" s="270">
        <f>Knowledge!I137</f>
        <v>97.186791906146624</v>
      </c>
    </row>
    <row r="131" spans="1:7" x14ac:dyDescent="0.25">
      <c r="A131">
        <v>130</v>
      </c>
      <c r="B131" t="s">
        <v>692</v>
      </c>
      <c r="C131">
        <f t="shared" ref="C131:C194" si="29">IF(B131&lt;&gt;B130,1,1+C130)</f>
        <v>4</v>
      </c>
      <c r="D131" t="str">
        <f t="shared" ref="D131:D194" si="30">B131&amp;C131</f>
        <v>Car Ownership4</v>
      </c>
      <c r="E131" t="s">
        <v>289</v>
      </c>
      <c r="F131" s="269">
        <f>Knowledge!D138</f>
        <v>5.2500669030609577E-2</v>
      </c>
      <c r="G131" s="270">
        <f>Knowledge!I138</f>
        <v>91.575128844410159</v>
      </c>
    </row>
    <row r="132" spans="1:7" x14ac:dyDescent="0.25">
      <c r="A132">
        <v>131</v>
      </c>
      <c r="B132" t="s">
        <v>693</v>
      </c>
      <c r="C132">
        <f t="shared" si="29"/>
        <v>1</v>
      </c>
      <c r="D132" t="str">
        <f t="shared" si="30"/>
        <v>Main Car Class1</v>
      </c>
      <c r="E132" t="s">
        <v>265</v>
      </c>
      <c r="F132" s="269">
        <f>Knowledge!D139</f>
        <v>0.21051001929394586</v>
      </c>
      <c r="G132" s="270">
        <f>Knowledge!I139</f>
        <v>99.453719350510937</v>
      </c>
    </row>
    <row r="133" spans="1:7" x14ac:dyDescent="0.25">
      <c r="A133">
        <v>132</v>
      </c>
      <c r="B133" t="s">
        <v>693</v>
      </c>
      <c r="C133">
        <f t="shared" si="29"/>
        <v>2</v>
      </c>
      <c r="D133" t="str">
        <f t="shared" si="30"/>
        <v>Main Car Class2</v>
      </c>
      <c r="E133" t="s">
        <v>267</v>
      </c>
      <c r="F133" s="269">
        <f>Knowledge!D140</f>
        <v>0.26448046826928079</v>
      </c>
      <c r="G133" s="270">
        <f>Knowledge!I140</f>
        <v>106.73261883511076</v>
      </c>
    </row>
    <row r="134" spans="1:7" x14ac:dyDescent="0.25">
      <c r="A134">
        <v>133</v>
      </c>
      <c r="B134" t="s">
        <v>693</v>
      </c>
      <c r="C134">
        <f t="shared" si="29"/>
        <v>3</v>
      </c>
      <c r="D134" t="str">
        <f t="shared" si="30"/>
        <v>Main Car Class3</v>
      </c>
      <c r="E134" t="s">
        <v>269</v>
      </c>
      <c r="F134" s="269">
        <f>Knowledge!D141</f>
        <v>0.23517807373416069</v>
      </c>
      <c r="G134" s="270">
        <f>Knowledge!I141</f>
        <v>107.12103893570347</v>
      </c>
    </row>
    <row r="135" spans="1:7" x14ac:dyDescent="0.25">
      <c r="A135">
        <v>134</v>
      </c>
      <c r="B135" t="s">
        <v>693</v>
      </c>
      <c r="C135">
        <f t="shared" si="29"/>
        <v>4</v>
      </c>
      <c r="D135" t="str">
        <f t="shared" si="30"/>
        <v>Main Car Class4</v>
      </c>
      <c r="E135" t="s">
        <v>271</v>
      </c>
      <c r="F135" s="269">
        <f>Knowledge!D142</f>
        <v>3.8607702977525166E-2</v>
      </c>
      <c r="G135" s="270">
        <f>Knowledge!I142</f>
        <v>68.586658697559727</v>
      </c>
    </row>
    <row r="136" spans="1:7" x14ac:dyDescent="0.25">
      <c r="A136">
        <v>135</v>
      </c>
      <c r="B136" t="s">
        <v>693</v>
      </c>
      <c r="C136">
        <f t="shared" si="29"/>
        <v>5</v>
      </c>
      <c r="D136" t="str">
        <f t="shared" si="30"/>
        <v>Main Car Class5</v>
      </c>
      <c r="E136" t="s">
        <v>273</v>
      </c>
      <c r="F136" s="269">
        <f>Knowledge!D143</f>
        <v>4.9239700161651967E-2</v>
      </c>
      <c r="G136" s="270">
        <f>Knowledge!I143</f>
        <v>93.964473535905441</v>
      </c>
    </row>
    <row r="137" spans="1:7" x14ac:dyDescent="0.25">
      <c r="A137">
        <v>136</v>
      </c>
      <c r="B137" t="s">
        <v>695</v>
      </c>
      <c r="C137">
        <f t="shared" si="29"/>
        <v>1</v>
      </c>
      <c r="D137" t="str">
        <f t="shared" si="30"/>
        <v>Response by Channel1</v>
      </c>
      <c r="E137" t="s">
        <v>298</v>
      </c>
      <c r="F137" s="269">
        <f>Knowledge!D144</f>
        <v>7.1691746067714099E-2</v>
      </c>
      <c r="G137" s="270">
        <f>Knowledge!I144</f>
        <v>101.29744697805793</v>
      </c>
    </row>
    <row r="138" spans="1:7" x14ac:dyDescent="0.25">
      <c r="A138">
        <v>137</v>
      </c>
      <c r="B138" t="s">
        <v>695</v>
      </c>
      <c r="C138">
        <f t="shared" si="29"/>
        <v>2</v>
      </c>
      <c r="D138" t="str">
        <f t="shared" si="30"/>
        <v>Response by Channel2</v>
      </c>
      <c r="E138" t="s">
        <v>696</v>
      </c>
      <c r="F138" s="269">
        <f>Knowledge!D145</f>
        <v>1.4561126460996129E-2</v>
      </c>
      <c r="G138" s="270">
        <f>Knowledge!I145</f>
        <v>103.50760860777575</v>
      </c>
    </row>
    <row r="139" spans="1:7" x14ac:dyDescent="0.25">
      <c r="A139">
        <v>138</v>
      </c>
      <c r="B139" t="s">
        <v>695</v>
      </c>
      <c r="C139">
        <f t="shared" si="29"/>
        <v>3</v>
      </c>
      <c r="D139" t="str">
        <f t="shared" si="30"/>
        <v>Response by Channel3</v>
      </c>
      <c r="E139" t="s">
        <v>697</v>
      </c>
      <c r="F139" s="269">
        <f>Knowledge!D146</f>
        <v>3.9964873844097241E-2</v>
      </c>
      <c r="G139" s="270">
        <f>Knowledge!I146</f>
        <v>97.319281178861132</v>
      </c>
    </row>
    <row r="140" spans="1:7" x14ac:dyDescent="0.25">
      <c r="A140">
        <v>139</v>
      </c>
      <c r="B140" t="s">
        <v>695</v>
      </c>
      <c r="C140">
        <f t="shared" si="29"/>
        <v>4</v>
      </c>
      <c r="D140" t="str">
        <f t="shared" si="30"/>
        <v>Response by Channel4</v>
      </c>
      <c r="E140" t="s">
        <v>698</v>
      </c>
      <c r="F140" s="269">
        <f>Knowledge!D147</f>
        <v>3.8002963007328895E-2</v>
      </c>
      <c r="G140" s="270">
        <f>Knowledge!I147</f>
        <v>93.174556312386002</v>
      </c>
    </row>
    <row r="141" spans="1:7" x14ac:dyDescent="0.25">
      <c r="A141">
        <v>140</v>
      </c>
      <c r="B141" t="s">
        <v>695</v>
      </c>
      <c r="C141">
        <f t="shared" si="29"/>
        <v>5</v>
      </c>
      <c r="D141" t="str">
        <f t="shared" si="30"/>
        <v>Response by Channel5</v>
      </c>
      <c r="E141" t="s">
        <v>699</v>
      </c>
      <c r="F141" s="269">
        <f>Knowledge!D148</f>
        <v>5.6365717948652971E-2</v>
      </c>
      <c r="G141" s="270">
        <f>Knowledge!I148</f>
        <v>106.58179492938946</v>
      </c>
    </row>
    <row r="142" spans="1:7" x14ac:dyDescent="0.25">
      <c r="A142">
        <v>141</v>
      </c>
      <c r="B142" t="s">
        <v>695</v>
      </c>
      <c r="C142">
        <f t="shared" si="29"/>
        <v>6</v>
      </c>
      <c r="D142" t="str">
        <f t="shared" si="30"/>
        <v>Response by Channel6</v>
      </c>
      <c r="E142" t="s">
        <v>700</v>
      </c>
      <c r="F142" s="269">
        <f>Knowledge!D149</f>
        <v>8.7146967950451192E-3</v>
      </c>
      <c r="G142" s="270">
        <f>Knowledge!I149</f>
        <v>96.080751742022855</v>
      </c>
    </row>
    <row r="143" spans="1:7" x14ac:dyDescent="0.25">
      <c r="A143">
        <v>142</v>
      </c>
      <c r="B143" t="s">
        <v>695</v>
      </c>
      <c r="C143">
        <f t="shared" si="29"/>
        <v>7</v>
      </c>
      <c r="D143" t="str">
        <f t="shared" si="30"/>
        <v>Response by Channel7</v>
      </c>
      <c r="E143" t="s">
        <v>291</v>
      </c>
      <c r="F143" s="269">
        <f>Knowledge!D150</f>
        <v>4.6541213894050901E-2</v>
      </c>
      <c r="G143" s="270">
        <f>Knowledge!I150</f>
        <v>89.564938042752601</v>
      </c>
    </row>
    <row r="144" spans="1:7" x14ac:dyDescent="0.25">
      <c r="A144">
        <v>143</v>
      </c>
      <c r="B144" t="s">
        <v>695</v>
      </c>
      <c r="C144">
        <f t="shared" si="29"/>
        <v>8</v>
      </c>
      <c r="D144" t="str">
        <f t="shared" si="30"/>
        <v>Response by Channel8</v>
      </c>
      <c r="E144" t="s">
        <v>701</v>
      </c>
      <c r="F144" s="269">
        <f>Knowledge!D151</f>
        <v>1.0942273275332511E-2</v>
      </c>
      <c r="G144" s="270">
        <f>Knowledge!I151</f>
        <v>98.221578649556037</v>
      </c>
    </row>
    <row r="145" spans="1:7" x14ac:dyDescent="0.25">
      <c r="A145">
        <v>144</v>
      </c>
      <c r="B145" t="s">
        <v>695</v>
      </c>
      <c r="C145">
        <f t="shared" si="29"/>
        <v>9</v>
      </c>
      <c r="D145" t="str">
        <f t="shared" si="30"/>
        <v>Response by Channel9</v>
      </c>
      <c r="E145" t="s">
        <v>307</v>
      </c>
      <c r="F145" s="269">
        <f>Knowledge!D152</f>
        <v>1.2563545823996521E-2</v>
      </c>
      <c r="G145" s="270">
        <f>Knowledge!I152</f>
        <v>102.19910253621856</v>
      </c>
    </row>
    <row r="146" spans="1:7" x14ac:dyDescent="0.25">
      <c r="A146">
        <v>145</v>
      </c>
      <c r="B146" t="s">
        <v>695</v>
      </c>
      <c r="C146">
        <f t="shared" si="29"/>
        <v>10</v>
      </c>
      <c r="D146" t="str">
        <f t="shared" si="30"/>
        <v>Response by Channel10</v>
      </c>
      <c r="E146" t="s">
        <v>702</v>
      </c>
      <c r="F146" s="269">
        <f>Knowledge!D153</f>
        <v>8.5587806989283807E-3</v>
      </c>
      <c r="G146" s="270">
        <f>Knowledge!I153</f>
        <v>97.689255486666283</v>
      </c>
    </row>
    <row r="147" spans="1:7" x14ac:dyDescent="0.25">
      <c r="A147">
        <v>146</v>
      </c>
      <c r="B147" t="s">
        <v>703</v>
      </c>
      <c r="C147">
        <f t="shared" si="29"/>
        <v>1</v>
      </c>
      <c r="D147" t="str">
        <f t="shared" si="30"/>
        <v>Acceptable Channels1</v>
      </c>
      <c r="E147" t="s">
        <v>298</v>
      </c>
      <c r="F147" s="269">
        <f>Knowledge!D154</f>
        <v>0.32487793839056972</v>
      </c>
      <c r="G147" s="270">
        <f>Knowledge!I154</f>
        <v>98.312796255194783</v>
      </c>
    </row>
    <row r="148" spans="1:7" x14ac:dyDescent="0.25">
      <c r="A148">
        <v>147</v>
      </c>
      <c r="B148" t="s">
        <v>703</v>
      </c>
      <c r="C148">
        <f t="shared" si="29"/>
        <v>2</v>
      </c>
      <c r="D148" t="str">
        <f t="shared" si="30"/>
        <v>Acceptable Channels2</v>
      </c>
      <c r="E148" t="s">
        <v>696</v>
      </c>
      <c r="F148" s="269">
        <f>Knowledge!D155</f>
        <v>0.11031386651412814</v>
      </c>
      <c r="G148" s="270">
        <f>Knowledge!I155</f>
        <v>97.262096001751701</v>
      </c>
    </row>
    <row r="149" spans="1:7" x14ac:dyDescent="0.25">
      <c r="A149">
        <v>148</v>
      </c>
      <c r="B149" t="s">
        <v>703</v>
      </c>
      <c r="C149">
        <f t="shared" si="29"/>
        <v>3</v>
      </c>
      <c r="D149" t="str">
        <f t="shared" si="30"/>
        <v>Acceptable Channels3</v>
      </c>
      <c r="E149" t="s">
        <v>697</v>
      </c>
      <c r="F149" s="269">
        <f>Knowledge!D156</f>
        <v>0.25979738353266602</v>
      </c>
      <c r="G149" s="270">
        <f>Knowledge!I156</f>
        <v>96.496449611570824</v>
      </c>
    </row>
    <row r="150" spans="1:7" x14ac:dyDescent="0.25">
      <c r="A150">
        <v>149</v>
      </c>
      <c r="B150" t="s">
        <v>703</v>
      </c>
      <c r="C150">
        <f t="shared" si="29"/>
        <v>4</v>
      </c>
      <c r="D150" t="str">
        <f t="shared" si="30"/>
        <v>Acceptable Channels4</v>
      </c>
      <c r="E150" t="s">
        <v>698</v>
      </c>
      <c r="F150" s="269">
        <f>Knowledge!D157</f>
        <v>0.32796796239318116</v>
      </c>
      <c r="G150" s="270">
        <f>Knowledge!I157</f>
        <v>95.900845711056917</v>
      </c>
    </row>
    <row r="151" spans="1:7" x14ac:dyDescent="0.25">
      <c r="A151">
        <v>150</v>
      </c>
      <c r="B151" t="s">
        <v>703</v>
      </c>
      <c r="C151">
        <f t="shared" si="29"/>
        <v>5</v>
      </c>
      <c r="D151" t="str">
        <f t="shared" si="30"/>
        <v>Acceptable Channels5</v>
      </c>
      <c r="E151" t="s">
        <v>699</v>
      </c>
      <c r="F151" s="269">
        <f>Knowledge!D158</f>
        <v>0.44583061468255875</v>
      </c>
      <c r="G151" s="270">
        <f>Knowledge!I158</f>
        <v>100.39762689510636</v>
      </c>
    </row>
    <row r="152" spans="1:7" x14ac:dyDescent="0.25">
      <c r="A152">
        <v>151</v>
      </c>
      <c r="B152" t="s">
        <v>703</v>
      </c>
      <c r="C152">
        <f t="shared" si="29"/>
        <v>6</v>
      </c>
      <c r="D152" t="str">
        <f t="shared" si="30"/>
        <v>Acceptable Channels6</v>
      </c>
      <c r="E152" t="s">
        <v>700</v>
      </c>
      <c r="F152" s="269">
        <f>Knowledge!D159</f>
        <v>0.27641347964161939</v>
      </c>
      <c r="G152" s="270">
        <f>Knowledge!I159</f>
        <v>96.659068780042332</v>
      </c>
    </row>
    <row r="153" spans="1:7" x14ac:dyDescent="0.25">
      <c r="A153">
        <v>152</v>
      </c>
      <c r="B153" t="s">
        <v>703</v>
      </c>
      <c r="C153">
        <f t="shared" si="29"/>
        <v>7</v>
      </c>
      <c r="D153" t="str">
        <f t="shared" si="30"/>
        <v>Acceptable Channels7</v>
      </c>
      <c r="E153" t="s">
        <v>291</v>
      </c>
      <c r="F153" s="269">
        <f>Knowledge!D160</f>
        <v>0.22749554222254761</v>
      </c>
      <c r="G153" s="270">
        <f>Knowledge!I160</f>
        <v>94.286122769078176</v>
      </c>
    </row>
    <row r="154" spans="1:7" x14ac:dyDescent="0.25">
      <c r="A154">
        <v>153</v>
      </c>
      <c r="B154" t="s">
        <v>703</v>
      </c>
      <c r="C154">
        <f t="shared" si="29"/>
        <v>8</v>
      </c>
      <c r="D154" t="str">
        <f t="shared" si="30"/>
        <v>Acceptable Channels8</v>
      </c>
      <c r="E154" t="s">
        <v>701</v>
      </c>
      <c r="F154" s="269">
        <f>Knowledge!D161</f>
        <v>4.2774610294471008E-2</v>
      </c>
      <c r="G154" s="270">
        <f>Knowledge!I161</f>
        <v>101.43557933978936</v>
      </c>
    </row>
    <row r="155" spans="1:7" x14ac:dyDescent="0.25">
      <c r="A155">
        <v>154</v>
      </c>
      <c r="B155" t="s">
        <v>703</v>
      </c>
      <c r="C155">
        <f t="shared" si="29"/>
        <v>9</v>
      </c>
      <c r="D155" t="str">
        <f t="shared" si="30"/>
        <v>Acceptable Channels9</v>
      </c>
      <c r="E155" t="s">
        <v>307</v>
      </c>
      <c r="F155" s="269">
        <f>Knowledge!D162</f>
        <v>2.9887943196758523E-2</v>
      </c>
      <c r="G155" s="270">
        <f>Knowledge!I162</f>
        <v>101.93879362671348</v>
      </c>
    </row>
    <row r="156" spans="1:7" x14ac:dyDescent="0.25">
      <c r="A156">
        <v>155</v>
      </c>
      <c r="B156" t="s">
        <v>703</v>
      </c>
      <c r="C156">
        <f t="shared" si="29"/>
        <v>10</v>
      </c>
      <c r="D156" t="str">
        <f t="shared" si="30"/>
        <v>Acceptable Channels10</v>
      </c>
      <c r="E156" t="s">
        <v>702</v>
      </c>
      <c r="F156" s="269">
        <f>Knowledge!D163</f>
        <v>0.2019900183107359</v>
      </c>
      <c r="G156" s="270">
        <f>Knowledge!I163</f>
        <v>97.304369412367464</v>
      </c>
    </row>
    <row r="157" spans="1:7" x14ac:dyDescent="0.25">
      <c r="A157">
        <v>156</v>
      </c>
      <c r="B157" t="s">
        <v>705</v>
      </c>
      <c r="C157">
        <f t="shared" si="29"/>
        <v>1</v>
      </c>
      <c r="D157" t="str">
        <f t="shared" si="30"/>
        <v>Acceptable Sectors1</v>
      </c>
      <c r="E157" t="s">
        <v>706</v>
      </c>
      <c r="F157" s="269">
        <f>Knowledge!D164</f>
        <v>0.32493448461890623</v>
      </c>
      <c r="G157" s="270">
        <f>Knowledge!I164</f>
        <v>97.946307266601309</v>
      </c>
    </row>
    <row r="158" spans="1:7" x14ac:dyDescent="0.25">
      <c r="A158">
        <v>157</v>
      </c>
      <c r="B158" t="s">
        <v>705</v>
      </c>
      <c r="C158">
        <f t="shared" si="29"/>
        <v>2</v>
      </c>
      <c r="D158" t="str">
        <f t="shared" si="30"/>
        <v>Acceptable Sectors2</v>
      </c>
      <c r="E158" t="s">
        <v>707</v>
      </c>
      <c r="F158" s="269">
        <f>Knowledge!D165</f>
        <v>0.20554717333122011</v>
      </c>
      <c r="G158" s="270">
        <f>Knowledge!I165</f>
        <v>97.220089624355282</v>
      </c>
    </row>
    <row r="159" spans="1:7" x14ac:dyDescent="0.25">
      <c r="A159">
        <v>158</v>
      </c>
      <c r="B159" t="s">
        <v>705</v>
      </c>
      <c r="C159">
        <f t="shared" si="29"/>
        <v>3</v>
      </c>
      <c r="D159" t="str">
        <f t="shared" si="30"/>
        <v>Acceptable Sectors3</v>
      </c>
      <c r="E159" t="s">
        <v>708</v>
      </c>
      <c r="F159" s="269">
        <f>Knowledge!D166</f>
        <v>0.17473447573160203</v>
      </c>
      <c r="G159" s="270">
        <f>Knowledge!I166</f>
        <v>96.937752176291482</v>
      </c>
    </row>
    <row r="160" spans="1:7" x14ac:dyDescent="0.25">
      <c r="A160">
        <v>159</v>
      </c>
      <c r="B160" t="s">
        <v>705</v>
      </c>
      <c r="C160">
        <f t="shared" si="29"/>
        <v>4</v>
      </c>
      <c r="D160" t="str">
        <f t="shared" si="30"/>
        <v>Acceptable Sectors4</v>
      </c>
      <c r="E160" t="s">
        <v>709</v>
      </c>
      <c r="F160" s="269">
        <f>Knowledge!D167</f>
        <v>0.14610397685333942</v>
      </c>
      <c r="G160" s="270">
        <f>Knowledge!I167</f>
        <v>97.560966920272733</v>
      </c>
    </row>
    <row r="161" spans="1:7" x14ac:dyDescent="0.25">
      <c r="A161">
        <v>160</v>
      </c>
      <c r="B161" t="s">
        <v>705</v>
      </c>
      <c r="C161">
        <f t="shared" si="29"/>
        <v>5</v>
      </c>
      <c r="D161" t="str">
        <f t="shared" si="30"/>
        <v>Acceptable Sectors5</v>
      </c>
      <c r="E161" t="s">
        <v>710</v>
      </c>
      <c r="F161" s="269">
        <f>Knowledge!D168</f>
        <v>0.23531022369328605</v>
      </c>
      <c r="G161" s="270">
        <f>Knowledge!I168</f>
        <v>98.522818836769559</v>
      </c>
    </row>
    <row r="162" spans="1:7" x14ac:dyDescent="0.25">
      <c r="A162">
        <v>161</v>
      </c>
      <c r="B162" t="s">
        <v>705</v>
      </c>
      <c r="C162">
        <f t="shared" si="29"/>
        <v>6</v>
      </c>
      <c r="D162" t="str">
        <f t="shared" si="30"/>
        <v>Acceptable Sectors6</v>
      </c>
      <c r="E162" t="s">
        <v>711</v>
      </c>
      <c r="F162" s="269">
        <f>Knowledge!D169</f>
        <v>0.18030723453079139</v>
      </c>
      <c r="G162" s="270">
        <f>Knowledge!I169</f>
        <v>95.683273589035053</v>
      </c>
    </row>
    <row r="163" spans="1:7" x14ac:dyDescent="0.25">
      <c r="A163">
        <v>162</v>
      </c>
      <c r="B163" t="s">
        <v>705</v>
      </c>
      <c r="C163">
        <f t="shared" si="29"/>
        <v>7</v>
      </c>
      <c r="D163" t="str">
        <f t="shared" si="30"/>
        <v>Acceptable Sectors7</v>
      </c>
      <c r="E163" t="s">
        <v>712</v>
      </c>
      <c r="F163" s="269">
        <f>Knowledge!D170</f>
        <v>0.22412722531308693</v>
      </c>
      <c r="G163" s="270">
        <f>Knowledge!I170</f>
        <v>96.393608970164493</v>
      </c>
    </row>
    <row r="164" spans="1:7" x14ac:dyDescent="0.25">
      <c r="A164">
        <v>163</v>
      </c>
      <c r="B164" t="s">
        <v>705</v>
      </c>
      <c r="C164">
        <f t="shared" si="29"/>
        <v>8</v>
      </c>
      <c r="D164" t="str">
        <f t="shared" si="30"/>
        <v>Acceptable Sectors8</v>
      </c>
      <c r="E164" t="s">
        <v>713</v>
      </c>
      <c r="F164" s="269">
        <f>Knowledge!D171</f>
        <v>0.19447550854591569</v>
      </c>
      <c r="G164" s="270">
        <f>Knowledge!I171</f>
        <v>93.94821874452046</v>
      </c>
    </row>
    <row r="165" spans="1:7" x14ac:dyDescent="0.25">
      <c r="A165">
        <v>164</v>
      </c>
      <c r="B165" t="s">
        <v>705</v>
      </c>
      <c r="C165">
        <f t="shared" si="29"/>
        <v>9</v>
      </c>
      <c r="D165" t="str">
        <f t="shared" si="30"/>
        <v>Acceptable Sectors9</v>
      </c>
      <c r="E165" t="s">
        <v>714</v>
      </c>
      <c r="F165" s="269">
        <f>Knowledge!D172</f>
        <v>0.23158648154888928</v>
      </c>
      <c r="G165" s="270">
        <f>Knowledge!I172</f>
        <v>95.034722190754209</v>
      </c>
    </row>
    <row r="166" spans="1:7" x14ac:dyDescent="0.25">
      <c r="A166">
        <v>165</v>
      </c>
      <c r="B166" t="s">
        <v>705</v>
      </c>
      <c r="C166">
        <f t="shared" si="29"/>
        <v>10</v>
      </c>
      <c r="D166" t="str">
        <f t="shared" si="30"/>
        <v>Acceptable Sectors10</v>
      </c>
      <c r="E166" t="s">
        <v>715</v>
      </c>
      <c r="F166" s="269">
        <f>Knowledge!D173</f>
        <v>0.28690726114325099</v>
      </c>
      <c r="G166" s="270">
        <f>Knowledge!I173</f>
        <v>96.691947765215872</v>
      </c>
    </row>
    <row r="167" spans="1:7" x14ac:dyDescent="0.25">
      <c r="A167">
        <v>166</v>
      </c>
      <c r="B167" t="s">
        <v>705</v>
      </c>
      <c r="C167">
        <f t="shared" si="29"/>
        <v>11</v>
      </c>
      <c r="D167" t="str">
        <f t="shared" si="30"/>
        <v>Acceptable Sectors11</v>
      </c>
      <c r="E167" t="s">
        <v>716</v>
      </c>
      <c r="F167" s="269">
        <f>Knowledge!D174</f>
        <v>0.34617670479694279</v>
      </c>
      <c r="G167" s="270">
        <f>Knowledge!I174</f>
        <v>101.09923464114013</v>
      </c>
    </row>
    <row r="168" spans="1:7" x14ac:dyDescent="0.25">
      <c r="A168">
        <v>167</v>
      </c>
      <c r="B168" t="s">
        <v>705</v>
      </c>
      <c r="C168">
        <f t="shared" si="29"/>
        <v>12</v>
      </c>
      <c r="D168" t="str">
        <f t="shared" si="30"/>
        <v>Acceptable Sectors12</v>
      </c>
      <c r="E168" t="s">
        <v>717</v>
      </c>
      <c r="F168" s="269">
        <f>Knowledge!D175</f>
        <v>0.1093757933000017</v>
      </c>
      <c r="G168" s="270">
        <f>Knowledge!I175</f>
        <v>93.774053734644255</v>
      </c>
    </row>
    <row r="169" spans="1:7" x14ac:dyDescent="0.25">
      <c r="A169">
        <v>168</v>
      </c>
      <c r="B169" t="s">
        <v>705</v>
      </c>
      <c r="C169">
        <f t="shared" si="29"/>
        <v>13</v>
      </c>
      <c r="D169" t="str">
        <f t="shared" si="30"/>
        <v>Acceptable Sectors13</v>
      </c>
      <c r="E169" t="s">
        <v>718</v>
      </c>
      <c r="F169" s="269">
        <f>Knowledge!D176</f>
        <v>0.20269512297359707</v>
      </c>
      <c r="G169" s="270">
        <f>Knowledge!I176</f>
        <v>95.390585250198384</v>
      </c>
    </row>
    <row r="170" spans="1:7" x14ac:dyDescent="0.25">
      <c r="A170">
        <v>169</v>
      </c>
      <c r="B170" t="s">
        <v>1271</v>
      </c>
      <c r="C170">
        <f t="shared" si="29"/>
        <v>1</v>
      </c>
      <c r="D170" t="str">
        <f t="shared" si="30"/>
        <v>Sectors likely to purchase1</v>
      </c>
      <c r="E170" t="s">
        <v>706</v>
      </c>
      <c r="F170" s="269">
        <f>Knowledge!D177</f>
        <v>4.343435255391772E-2</v>
      </c>
      <c r="G170" s="270">
        <f>Knowledge!I177</f>
        <v>96.487851835517162</v>
      </c>
    </row>
    <row r="171" spans="1:7" x14ac:dyDescent="0.25">
      <c r="A171">
        <v>170</v>
      </c>
      <c r="B171" t="s">
        <v>1271</v>
      </c>
      <c r="C171">
        <f t="shared" si="29"/>
        <v>2</v>
      </c>
      <c r="D171" t="str">
        <f t="shared" si="30"/>
        <v>Sectors likely to purchase2</v>
      </c>
      <c r="E171" t="s">
        <v>707</v>
      </c>
      <c r="F171" s="269">
        <f>Knowledge!D178</f>
        <v>3.2738634634433238E-2</v>
      </c>
      <c r="G171" s="270">
        <f>Knowledge!I178</f>
        <v>93.529396853147503</v>
      </c>
    </row>
    <row r="172" spans="1:7" x14ac:dyDescent="0.25">
      <c r="A172">
        <v>171</v>
      </c>
      <c r="B172" t="s">
        <v>1271</v>
      </c>
      <c r="C172">
        <f t="shared" si="29"/>
        <v>3</v>
      </c>
      <c r="D172" t="str">
        <f t="shared" si="30"/>
        <v>Sectors likely to purchase3</v>
      </c>
      <c r="E172" t="s">
        <v>708</v>
      </c>
      <c r="F172" s="269">
        <f>Knowledge!D179</f>
        <v>9.3386639629192789E-2</v>
      </c>
      <c r="G172" s="270">
        <f>Knowledge!I179</f>
        <v>95.373801291841843</v>
      </c>
    </row>
    <row r="173" spans="1:7" x14ac:dyDescent="0.25">
      <c r="A173">
        <v>172</v>
      </c>
      <c r="B173" t="s">
        <v>1271</v>
      </c>
      <c r="C173">
        <f t="shared" si="29"/>
        <v>4</v>
      </c>
      <c r="D173" t="str">
        <f t="shared" si="30"/>
        <v>Sectors likely to purchase4</v>
      </c>
      <c r="E173" t="s">
        <v>709</v>
      </c>
      <c r="F173" s="269">
        <f>Knowledge!D180</f>
        <v>3.7880173322436754E-2</v>
      </c>
      <c r="G173" s="270">
        <f>Knowledge!I180</f>
        <v>95.134358684318713</v>
      </c>
    </row>
    <row r="174" spans="1:7" x14ac:dyDescent="0.25">
      <c r="A174">
        <v>173</v>
      </c>
      <c r="B174" t="s">
        <v>1271</v>
      </c>
      <c r="C174">
        <f t="shared" si="29"/>
        <v>5</v>
      </c>
      <c r="D174" t="str">
        <f t="shared" si="30"/>
        <v>Sectors likely to purchase5</v>
      </c>
      <c r="E174" t="s">
        <v>710</v>
      </c>
      <c r="F174" s="269">
        <f>Knowledge!D181</f>
        <v>0.16701035596327635</v>
      </c>
      <c r="G174" s="270">
        <f>Knowledge!I181</f>
        <v>95.814833992466859</v>
      </c>
    </row>
    <row r="175" spans="1:7" x14ac:dyDescent="0.25">
      <c r="A175">
        <v>174</v>
      </c>
      <c r="B175" t="s">
        <v>1271</v>
      </c>
      <c r="C175">
        <f t="shared" si="29"/>
        <v>6</v>
      </c>
      <c r="D175" t="str">
        <f t="shared" si="30"/>
        <v>Sectors likely to purchase6</v>
      </c>
      <c r="E175" t="s">
        <v>711</v>
      </c>
      <c r="F175" s="269">
        <f>Knowledge!D182</f>
        <v>8.0970726475577487E-2</v>
      </c>
      <c r="G175" s="270">
        <f>Knowledge!I182</f>
        <v>94.627112412804493</v>
      </c>
    </row>
    <row r="176" spans="1:7" x14ac:dyDescent="0.25">
      <c r="A176">
        <v>175</v>
      </c>
      <c r="B176" t="s">
        <v>1271</v>
      </c>
      <c r="C176">
        <f t="shared" si="29"/>
        <v>7</v>
      </c>
      <c r="D176" t="str">
        <f t="shared" si="30"/>
        <v>Sectors likely to purchase7</v>
      </c>
      <c r="E176" t="s">
        <v>712</v>
      </c>
      <c r="F176" s="269">
        <f>Knowledge!D183</f>
        <v>6.4836403643825868E-2</v>
      </c>
      <c r="G176" s="270">
        <f>Knowledge!I183</f>
        <v>90.531243735229125</v>
      </c>
    </row>
    <row r="177" spans="1:7" x14ac:dyDescent="0.25">
      <c r="A177">
        <v>176</v>
      </c>
      <c r="B177" t="s">
        <v>1271</v>
      </c>
      <c r="C177">
        <f t="shared" si="29"/>
        <v>8</v>
      </c>
      <c r="D177" t="str">
        <f t="shared" si="30"/>
        <v>Sectors likely to purchase8</v>
      </c>
      <c r="E177" t="s">
        <v>713</v>
      </c>
      <c r="F177" s="269">
        <f>Knowledge!D184</f>
        <v>6.8456441528628606E-2</v>
      </c>
      <c r="G177" s="270">
        <f>Knowledge!I184</f>
        <v>88.372752597966823</v>
      </c>
    </row>
    <row r="178" spans="1:7" x14ac:dyDescent="0.25">
      <c r="A178">
        <v>177</v>
      </c>
      <c r="B178" t="s">
        <v>1271</v>
      </c>
      <c r="C178">
        <f t="shared" si="29"/>
        <v>9</v>
      </c>
      <c r="D178" t="str">
        <f t="shared" si="30"/>
        <v>Sectors likely to purchase9</v>
      </c>
      <c r="E178" t="s">
        <v>714</v>
      </c>
      <c r="F178" s="269">
        <f>Knowledge!D185</f>
        <v>1.2393997400642129E-2</v>
      </c>
      <c r="G178" s="270">
        <f>Knowledge!I185</f>
        <v>91.78096039620182</v>
      </c>
    </row>
    <row r="179" spans="1:7" x14ac:dyDescent="0.25">
      <c r="A179">
        <v>178</v>
      </c>
      <c r="B179" t="s">
        <v>1271</v>
      </c>
      <c r="C179">
        <f t="shared" si="29"/>
        <v>10</v>
      </c>
      <c r="D179" t="str">
        <f t="shared" si="30"/>
        <v>Sectors likely to purchase10</v>
      </c>
      <c r="E179" t="s">
        <v>715</v>
      </c>
      <c r="F179" s="269">
        <f>Knowledge!D186</f>
        <v>3.8469558353932246E-2</v>
      </c>
      <c r="G179" s="270">
        <f>Knowledge!I186</f>
        <v>94.616527056292938</v>
      </c>
    </row>
    <row r="180" spans="1:7" x14ac:dyDescent="0.25">
      <c r="A180">
        <v>179</v>
      </c>
      <c r="B180" t="s">
        <v>1271</v>
      </c>
      <c r="C180">
        <f t="shared" si="29"/>
        <v>11</v>
      </c>
      <c r="D180" t="str">
        <f t="shared" si="30"/>
        <v>Sectors likely to purchase11</v>
      </c>
      <c r="E180" t="s">
        <v>716</v>
      </c>
      <c r="F180" s="269">
        <f>Knowledge!D187</f>
        <v>0.4052294531406862</v>
      </c>
      <c r="G180" s="270">
        <f>Knowledge!I187</f>
        <v>98.756212277136484</v>
      </c>
    </row>
    <row r="181" spans="1:7" x14ac:dyDescent="0.25">
      <c r="A181">
        <v>180</v>
      </c>
      <c r="B181" t="s">
        <v>1271</v>
      </c>
      <c r="C181">
        <f t="shared" si="29"/>
        <v>12</v>
      </c>
      <c r="D181" t="str">
        <f t="shared" si="30"/>
        <v>Sectors likely to purchase12</v>
      </c>
      <c r="E181" t="s">
        <v>717</v>
      </c>
      <c r="F181" s="269">
        <f>Knowledge!D188</f>
        <v>1.0357831519415025E-2</v>
      </c>
      <c r="G181" s="270">
        <f>Knowledge!I188</f>
        <v>94.053615452704619</v>
      </c>
    </row>
    <row r="182" spans="1:7" x14ac:dyDescent="0.25">
      <c r="A182">
        <v>181</v>
      </c>
      <c r="B182" t="s">
        <v>1271</v>
      </c>
      <c r="C182">
        <f t="shared" si="29"/>
        <v>13</v>
      </c>
      <c r="D182" t="str">
        <f t="shared" si="30"/>
        <v>Sectors likely to purchase13</v>
      </c>
      <c r="E182" t="s">
        <v>718</v>
      </c>
      <c r="F182" s="269">
        <f>Knowledge!D189</f>
        <v>3.7650894344195732E-2</v>
      </c>
      <c r="G182" s="270">
        <f>Knowledge!I189</f>
        <v>92.249934802084013</v>
      </c>
    </row>
    <row r="183" spans="1:7" x14ac:dyDescent="0.25">
      <c r="A183">
        <v>182</v>
      </c>
      <c r="B183" t="s">
        <v>720</v>
      </c>
      <c r="C183">
        <f t="shared" si="29"/>
        <v>1</v>
      </c>
      <c r="D183" t="str">
        <f t="shared" si="30"/>
        <v>Household Annual Income1</v>
      </c>
      <c r="E183" t="s">
        <v>721</v>
      </c>
      <c r="F183" s="269">
        <f>Knowledge!D190</f>
        <v>0.35114141940866656</v>
      </c>
      <c r="G183" s="270">
        <f>Knowledge!I190</f>
        <v>103.24387086086193</v>
      </c>
    </row>
    <row r="184" spans="1:7" x14ac:dyDescent="0.25">
      <c r="A184">
        <v>183</v>
      </c>
      <c r="B184" t="s">
        <v>720</v>
      </c>
      <c r="C184">
        <f t="shared" si="29"/>
        <v>2</v>
      </c>
      <c r="D184" t="str">
        <f t="shared" si="30"/>
        <v>Household Annual Income2</v>
      </c>
      <c r="E184" t="s">
        <v>722</v>
      </c>
      <c r="F184" s="269">
        <f>Knowledge!D191</f>
        <v>0.31788442457110078</v>
      </c>
      <c r="G184" s="270">
        <f>Knowledge!I191</f>
        <v>102.01360882361128</v>
      </c>
    </row>
    <row r="185" spans="1:7" x14ac:dyDescent="0.25">
      <c r="A185">
        <v>184</v>
      </c>
      <c r="B185" t="s">
        <v>720</v>
      </c>
      <c r="C185">
        <f t="shared" si="29"/>
        <v>3</v>
      </c>
      <c r="D185" t="str">
        <f t="shared" si="30"/>
        <v>Household Annual Income3</v>
      </c>
      <c r="E185" t="s">
        <v>723</v>
      </c>
      <c r="F185" s="269">
        <f>Knowledge!D192</f>
        <v>0.17671377170568908</v>
      </c>
      <c r="G185" s="270">
        <f>Knowledge!I192</f>
        <v>99.172478639551514</v>
      </c>
    </row>
    <row r="186" spans="1:7" x14ac:dyDescent="0.25">
      <c r="A186">
        <v>185</v>
      </c>
      <c r="B186" t="s">
        <v>720</v>
      </c>
      <c r="C186">
        <f t="shared" si="29"/>
        <v>4</v>
      </c>
      <c r="D186" t="str">
        <f t="shared" si="30"/>
        <v>Household Annual Income4</v>
      </c>
      <c r="E186" t="s">
        <v>724</v>
      </c>
      <c r="F186" s="269">
        <f>Knowledge!D193</f>
        <v>8.0252331438702612E-2</v>
      </c>
      <c r="G186" s="270">
        <f>Knowledge!I193</f>
        <v>94.955922392972596</v>
      </c>
    </row>
    <row r="187" spans="1:7" x14ac:dyDescent="0.25">
      <c r="A187">
        <v>186</v>
      </c>
      <c r="B187" t="s">
        <v>720</v>
      </c>
      <c r="C187">
        <f t="shared" si="29"/>
        <v>5</v>
      </c>
      <c r="D187" t="str">
        <f t="shared" si="30"/>
        <v>Household Annual Income5</v>
      </c>
      <c r="E187" t="s">
        <v>725</v>
      </c>
      <c r="F187" s="269">
        <f>Knowledge!D194</f>
        <v>3.9339153152213591E-2</v>
      </c>
      <c r="G187" s="270">
        <f>Knowledge!I194</f>
        <v>90.248927767147308</v>
      </c>
    </row>
    <row r="188" spans="1:7" x14ac:dyDescent="0.25">
      <c r="A188">
        <v>187</v>
      </c>
      <c r="B188" t="s">
        <v>720</v>
      </c>
      <c r="C188">
        <f t="shared" si="29"/>
        <v>6</v>
      </c>
      <c r="D188" t="str">
        <f t="shared" si="30"/>
        <v>Household Annual Income6</v>
      </c>
      <c r="E188" t="s">
        <v>726</v>
      </c>
      <c r="F188" s="269">
        <f>Knowledge!D195</f>
        <v>3.484399019658966E-2</v>
      </c>
      <c r="G188" s="270">
        <f>Knowledge!I195</f>
        <v>83.165335867364433</v>
      </c>
    </row>
    <row r="189" spans="1:7" x14ac:dyDescent="0.25">
      <c r="A189">
        <v>188</v>
      </c>
      <c r="B189" t="s">
        <v>720</v>
      </c>
      <c r="C189">
        <f t="shared" si="29"/>
        <v>7</v>
      </c>
      <c r="D189" t="str">
        <f t="shared" si="30"/>
        <v>Household Annual Income7</v>
      </c>
      <c r="E189" t="s">
        <v>727</v>
      </c>
      <c r="F189" s="269">
        <f>Knowledge!D196</f>
        <v>35587.673467174209</v>
      </c>
      <c r="G189" s="270">
        <f>Knowledge!I196</f>
        <v>96.210813550993095</v>
      </c>
    </row>
    <row r="190" spans="1:7" x14ac:dyDescent="0.25">
      <c r="A190">
        <v>189</v>
      </c>
      <c r="B190" t="s">
        <v>728</v>
      </c>
      <c r="C190">
        <f t="shared" si="29"/>
        <v>1</v>
      </c>
      <c r="D190" t="str">
        <f t="shared" si="30"/>
        <v>Financial Attitudes1</v>
      </c>
      <c r="E190" t="s">
        <v>729</v>
      </c>
      <c r="F190" s="269">
        <f>Knowledge!D197</f>
        <v>0.83402365162561731</v>
      </c>
      <c r="G190" s="270">
        <f>Knowledge!I197</f>
        <v>99.452923968943452</v>
      </c>
    </row>
    <row r="191" spans="1:7" x14ac:dyDescent="0.25">
      <c r="A191">
        <v>190</v>
      </c>
      <c r="B191" t="s">
        <v>728</v>
      </c>
      <c r="C191">
        <f t="shared" si="29"/>
        <v>2</v>
      </c>
      <c r="D191" t="str">
        <f t="shared" si="30"/>
        <v>Financial Attitudes2</v>
      </c>
      <c r="E191" t="s">
        <v>730</v>
      </c>
      <c r="F191" s="269">
        <f>Knowledge!D198</f>
        <v>0.53438690164166003</v>
      </c>
      <c r="G191" s="270">
        <f>Knowledge!I198</f>
        <v>97.997953101093643</v>
      </c>
    </row>
    <row r="192" spans="1:7" x14ac:dyDescent="0.25">
      <c r="A192">
        <v>191</v>
      </c>
      <c r="B192" t="s">
        <v>728</v>
      </c>
      <c r="C192">
        <f t="shared" si="29"/>
        <v>3</v>
      </c>
      <c r="D192" t="str">
        <f t="shared" si="30"/>
        <v>Financial Attitudes3</v>
      </c>
      <c r="E192" t="s">
        <v>731</v>
      </c>
      <c r="F192" s="269">
        <f>Knowledge!D199</f>
        <v>0.51850876766320741</v>
      </c>
      <c r="G192" s="270">
        <f>Knowledge!I199</f>
        <v>98.874407129926851</v>
      </c>
    </row>
    <row r="193" spans="1:7" x14ac:dyDescent="0.25">
      <c r="A193">
        <v>192</v>
      </c>
      <c r="B193" t="s">
        <v>728</v>
      </c>
      <c r="C193">
        <f t="shared" si="29"/>
        <v>4</v>
      </c>
      <c r="D193" t="str">
        <f t="shared" si="30"/>
        <v>Financial Attitudes4</v>
      </c>
      <c r="E193" t="s">
        <v>732</v>
      </c>
      <c r="F193" s="269">
        <f>Knowledge!D200</f>
        <v>0.57283909680046385</v>
      </c>
      <c r="G193" s="270">
        <f>Knowledge!I200</f>
        <v>97.32001977598452</v>
      </c>
    </row>
    <row r="194" spans="1:7" x14ac:dyDescent="0.25">
      <c r="A194">
        <v>193</v>
      </c>
      <c r="B194" t="s">
        <v>733</v>
      </c>
      <c r="C194">
        <f t="shared" si="29"/>
        <v>1</v>
      </c>
      <c r="D194" t="str">
        <f t="shared" si="30"/>
        <v>Benefits1</v>
      </c>
      <c r="E194" t="s">
        <v>734</v>
      </c>
      <c r="F194" s="269">
        <f>Knowledge!D201</f>
        <v>2.7739218855921153E-2</v>
      </c>
      <c r="G194" s="270">
        <f>Knowledge!I201</f>
        <v>110.8683291266467</v>
      </c>
    </row>
    <row r="195" spans="1:7" x14ac:dyDescent="0.25">
      <c r="A195">
        <v>194</v>
      </c>
      <c r="B195" t="s">
        <v>733</v>
      </c>
      <c r="C195">
        <f t="shared" ref="C195:C258" si="31">IF(B195&lt;&gt;B194,1,1+C194)</f>
        <v>2</v>
      </c>
      <c r="D195" t="str">
        <f t="shared" ref="D195:D258" si="32">B195&amp;C195</f>
        <v>Benefits2</v>
      </c>
      <c r="E195" t="s">
        <v>735</v>
      </c>
      <c r="F195" s="269">
        <f>Knowledge!D202</f>
        <v>6.6946529697032894E-2</v>
      </c>
      <c r="G195" s="270">
        <f>Knowledge!I202</f>
        <v>106.04392719862503</v>
      </c>
    </row>
    <row r="196" spans="1:7" x14ac:dyDescent="0.25">
      <c r="A196">
        <v>195</v>
      </c>
      <c r="B196" t="s">
        <v>733</v>
      </c>
      <c r="C196">
        <f t="shared" si="31"/>
        <v>3</v>
      </c>
      <c r="D196" t="str">
        <f t="shared" si="32"/>
        <v>Benefits3</v>
      </c>
      <c r="E196" t="s">
        <v>736</v>
      </c>
      <c r="F196" s="269">
        <f>Knowledge!D203</f>
        <v>3.6121770871356304E-2</v>
      </c>
      <c r="G196" s="270">
        <f>Knowledge!I203</f>
        <v>114.60778075886644</v>
      </c>
    </row>
    <row r="197" spans="1:7" x14ac:dyDescent="0.25">
      <c r="A197">
        <v>196</v>
      </c>
      <c r="B197" t="s">
        <v>737</v>
      </c>
      <c r="C197">
        <f t="shared" si="31"/>
        <v>1</v>
      </c>
      <c r="D197" t="str">
        <f t="shared" si="32"/>
        <v>Credit Cards1</v>
      </c>
      <c r="E197" t="s">
        <v>738</v>
      </c>
      <c r="F197" s="269">
        <f>Knowledge!D204</f>
        <v>0.45893592324138299</v>
      </c>
      <c r="G197" s="270">
        <f>Knowledge!I204</f>
        <v>94.830955710679831</v>
      </c>
    </row>
    <row r="198" spans="1:7" x14ac:dyDescent="0.25">
      <c r="A198">
        <v>197</v>
      </c>
      <c r="B198" t="s">
        <v>737</v>
      </c>
      <c r="C198">
        <f t="shared" si="31"/>
        <v>2</v>
      </c>
      <c r="D198" t="str">
        <f t="shared" si="32"/>
        <v>Credit Cards2</v>
      </c>
      <c r="E198" t="s">
        <v>739</v>
      </c>
      <c r="F198" s="269">
        <f>Knowledge!D205</f>
        <v>0.1647347619544246</v>
      </c>
      <c r="G198" s="270">
        <f>Knowledge!I205</f>
        <v>91.549972776656574</v>
      </c>
    </row>
    <row r="199" spans="1:7" x14ac:dyDescent="0.25">
      <c r="A199">
        <v>198</v>
      </c>
      <c r="B199" t="s">
        <v>737</v>
      </c>
      <c r="C199">
        <f t="shared" si="31"/>
        <v>3</v>
      </c>
      <c r="D199" t="str">
        <f t="shared" si="32"/>
        <v>Credit Cards3</v>
      </c>
      <c r="E199" t="s">
        <v>740</v>
      </c>
      <c r="F199" s="269">
        <f>Knowledge!D206</f>
        <v>0.11453743025499297</v>
      </c>
      <c r="G199" s="270">
        <f>Knowledge!I206</f>
        <v>87.59718185378388</v>
      </c>
    </row>
    <row r="200" spans="1:7" x14ac:dyDescent="0.25">
      <c r="A200">
        <v>199</v>
      </c>
      <c r="B200" t="s">
        <v>737</v>
      </c>
      <c r="C200">
        <f t="shared" si="31"/>
        <v>4</v>
      </c>
      <c r="D200" t="str">
        <f t="shared" si="32"/>
        <v>Credit Cards4</v>
      </c>
      <c r="E200" t="s">
        <v>741</v>
      </c>
      <c r="F200" s="269">
        <f>Knowledge!D207</f>
        <v>0.16501512958231215</v>
      </c>
      <c r="G200" s="270">
        <f>Knowledge!I207</f>
        <v>88.155833682696667</v>
      </c>
    </row>
    <row r="201" spans="1:7" x14ac:dyDescent="0.25">
      <c r="A201">
        <v>200</v>
      </c>
      <c r="B201" t="s">
        <v>737</v>
      </c>
      <c r="C201">
        <f t="shared" si="31"/>
        <v>5</v>
      </c>
      <c r="D201" t="str">
        <f t="shared" si="32"/>
        <v>Credit Cards5</v>
      </c>
      <c r="E201" t="s">
        <v>742</v>
      </c>
      <c r="F201" s="269">
        <f>Knowledge!D208</f>
        <v>6.138110288366274E-2</v>
      </c>
      <c r="G201" s="270">
        <f>Knowledge!I208</f>
        <v>98.777653370914109</v>
      </c>
    </row>
    <row r="202" spans="1:7" x14ac:dyDescent="0.25">
      <c r="A202">
        <v>201</v>
      </c>
      <c r="B202" t="s">
        <v>737</v>
      </c>
      <c r="C202">
        <f t="shared" si="31"/>
        <v>6</v>
      </c>
      <c r="D202" t="str">
        <f t="shared" si="32"/>
        <v>Credit Cards6</v>
      </c>
      <c r="E202" t="s">
        <v>743</v>
      </c>
      <c r="F202" s="269">
        <f>Knowledge!D209</f>
        <v>0.30077991865255255</v>
      </c>
      <c r="G202" s="270">
        <f>Knowledge!I209</f>
        <v>92.688283919801464</v>
      </c>
    </row>
    <row r="203" spans="1:7" x14ac:dyDescent="0.25">
      <c r="A203">
        <v>202</v>
      </c>
      <c r="B203" t="s">
        <v>737</v>
      </c>
      <c r="C203">
        <f t="shared" si="31"/>
        <v>7</v>
      </c>
      <c r="D203" t="str">
        <f t="shared" si="32"/>
        <v>Credit Cards7</v>
      </c>
      <c r="E203" t="s">
        <v>744</v>
      </c>
      <c r="F203" s="269">
        <f>Knowledge!D210</f>
        <v>0.186993784220681</v>
      </c>
      <c r="G203" s="270">
        <f>Knowledge!I210</f>
        <v>117.41731202827847</v>
      </c>
    </row>
    <row r="204" spans="1:7" x14ac:dyDescent="0.25">
      <c r="A204">
        <v>203</v>
      </c>
      <c r="B204" t="s">
        <v>745</v>
      </c>
      <c r="C204">
        <f t="shared" si="31"/>
        <v>1</v>
      </c>
      <c r="D204" t="str">
        <f t="shared" si="32"/>
        <v>Savings and Investments1</v>
      </c>
      <c r="E204" t="s">
        <v>746</v>
      </c>
      <c r="F204" s="269">
        <f>Knowledge!D211</f>
        <v>0.62587578609792993</v>
      </c>
      <c r="G204" s="270">
        <f>Knowledge!I211</f>
        <v>96.567290982401516</v>
      </c>
    </row>
    <row r="205" spans="1:7" x14ac:dyDescent="0.25">
      <c r="A205">
        <v>204</v>
      </c>
      <c r="B205" t="s">
        <v>745</v>
      </c>
      <c r="C205">
        <f t="shared" si="31"/>
        <v>2</v>
      </c>
      <c r="D205" t="str">
        <f t="shared" si="32"/>
        <v>Savings and Investments2</v>
      </c>
      <c r="E205" t="s">
        <v>747</v>
      </c>
      <c r="F205" s="269">
        <f>Knowledge!D212</f>
        <v>0.47552290452104096</v>
      </c>
      <c r="G205" s="270">
        <f>Knowledge!I212</f>
        <v>96.265998156184594</v>
      </c>
    </row>
    <row r="206" spans="1:7" x14ac:dyDescent="0.25">
      <c r="A206">
        <v>205</v>
      </c>
      <c r="B206" t="s">
        <v>745</v>
      </c>
      <c r="C206">
        <f t="shared" si="31"/>
        <v>3</v>
      </c>
      <c r="D206" t="str">
        <f t="shared" si="32"/>
        <v>Savings and Investments3</v>
      </c>
      <c r="E206" t="s">
        <v>748</v>
      </c>
      <c r="F206" s="269">
        <f>Knowledge!D213</f>
        <v>0.36896809094227456</v>
      </c>
      <c r="G206" s="270">
        <f>Knowledge!I213</f>
        <v>94.191604943828978</v>
      </c>
    </row>
    <row r="207" spans="1:7" x14ac:dyDescent="0.25">
      <c r="A207">
        <v>206</v>
      </c>
      <c r="B207" t="s">
        <v>745</v>
      </c>
      <c r="C207">
        <f t="shared" si="31"/>
        <v>4</v>
      </c>
      <c r="D207" t="str">
        <f t="shared" si="32"/>
        <v>Savings and Investments4</v>
      </c>
      <c r="E207" t="s">
        <v>749</v>
      </c>
      <c r="F207" s="269">
        <f>Knowledge!D214</f>
        <v>4.1885946706992777E-2</v>
      </c>
      <c r="G207" s="270">
        <f>Knowledge!I214</f>
        <v>84.235136303525906</v>
      </c>
    </row>
    <row r="208" spans="1:7" x14ac:dyDescent="0.25">
      <c r="A208">
        <v>207</v>
      </c>
      <c r="B208" t="s">
        <v>745</v>
      </c>
      <c r="C208">
        <f t="shared" si="31"/>
        <v>5</v>
      </c>
      <c r="D208" t="str">
        <f t="shared" si="32"/>
        <v>Savings and Investments5</v>
      </c>
      <c r="E208" t="s">
        <v>750</v>
      </c>
      <c r="F208" s="269">
        <f>Knowledge!D215</f>
        <v>9.0832747562183853E-3</v>
      </c>
      <c r="G208" s="270">
        <f>Knowledge!I215</f>
        <v>83.590909076059404</v>
      </c>
    </row>
    <row r="209" spans="1:7" x14ac:dyDescent="0.25">
      <c r="A209">
        <v>208</v>
      </c>
      <c r="B209" t="s">
        <v>745</v>
      </c>
      <c r="C209">
        <f t="shared" si="31"/>
        <v>6</v>
      </c>
      <c r="D209" t="str">
        <f t="shared" si="32"/>
        <v>Savings and Investments6</v>
      </c>
      <c r="E209" t="s">
        <v>751</v>
      </c>
      <c r="F209" s="269">
        <f>Knowledge!D216</f>
        <v>6.5381759399280384E-2</v>
      </c>
      <c r="G209" s="270">
        <f>Knowledge!I216</f>
        <v>87.373732512113762</v>
      </c>
    </row>
    <row r="210" spans="1:7" x14ac:dyDescent="0.25">
      <c r="A210">
        <v>209</v>
      </c>
      <c r="B210" t="s">
        <v>745</v>
      </c>
      <c r="C210">
        <f t="shared" si="31"/>
        <v>7</v>
      </c>
      <c r="D210" t="str">
        <f t="shared" si="32"/>
        <v>Savings and Investments7</v>
      </c>
      <c r="E210" t="s">
        <v>752</v>
      </c>
      <c r="F210" s="269">
        <f>Knowledge!D217</f>
        <v>1.9305385096730451E-2</v>
      </c>
      <c r="G210" s="270">
        <f>Knowledge!I217</f>
        <v>85.970073551703081</v>
      </c>
    </row>
    <row r="211" spans="1:7" x14ac:dyDescent="0.25">
      <c r="A211">
        <v>210</v>
      </c>
      <c r="B211" t="s">
        <v>745</v>
      </c>
      <c r="C211">
        <f t="shared" si="31"/>
        <v>8</v>
      </c>
      <c r="D211" t="str">
        <f t="shared" si="32"/>
        <v>Savings and Investments8</v>
      </c>
      <c r="E211" t="s">
        <v>753</v>
      </c>
      <c r="F211" s="269">
        <f>Knowledge!D218</f>
        <v>0.18903315117067312</v>
      </c>
      <c r="G211" s="270">
        <f>Knowledge!I218</f>
        <v>92.431801846997871</v>
      </c>
    </row>
    <row r="212" spans="1:7" x14ac:dyDescent="0.25">
      <c r="A212">
        <v>211</v>
      </c>
      <c r="B212" t="s">
        <v>745</v>
      </c>
      <c r="C212">
        <f t="shared" si="31"/>
        <v>9</v>
      </c>
      <c r="D212" t="str">
        <f t="shared" si="32"/>
        <v>Savings and Investments9</v>
      </c>
      <c r="E212" t="s">
        <v>754</v>
      </c>
      <c r="F212" s="269">
        <f>Knowledge!D219</f>
        <v>0.12368323981853259</v>
      </c>
      <c r="G212" s="270">
        <f>Knowledge!I219</f>
        <v>88.199066447993374</v>
      </c>
    </row>
    <row r="213" spans="1:7" x14ac:dyDescent="0.25">
      <c r="A213">
        <v>212</v>
      </c>
      <c r="B213" t="s">
        <v>745</v>
      </c>
      <c r="C213">
        <f t="shared" si="31"/>
        <v>10</v>
      </c>
      <c r="D213" t="str">
        <f t="shared" si="32"/>
        <v>Savings and Investments10</v>
      </c>
      <c r="E213" t="s">
        <v>755</v>
      </c>
      <c r="F213" s="269">
        <f>Knowledge!D220</f>
        <v>2.9034001147207597E-2</v>
      </c>
      <c r="G213" s="270">
        <f>Knowledge!I220</f>
        <v>80.137175081182406</v>
      </c>
    </row>
    <row r="214" spans="1:7" x14ac:dyDescent="0.25">
      <c r="A214">
        <v>213</v>
      </c>
      <c r="B214" t="s">
        <v>745</v>
      </c>
      <c r="C214">
        <f t="shared" si="31"/>
        <v>11</v>
      </c>
      <c r="D214" t="str">
        <f t="shared" si="32"/>
        <v>Savings and Investments11</v>
      </c>
      <c r="E214" t="s">
        <v>756</v>
      </c>
      <c r="F214" s="269">
        <f>Knowledge!D221</f>
        <v>0.16987110601241071</v>
      </c>
      <c r="G214" s="270">
        <f>Knowledge!I221</f>
        <v>101.77080433320356</v>
      </c>
    </row>
    <row r="215" spans="1:7" x14ac:dyDescent="0.25">
      <c r="A215">
        <v>214</v>
      </c>
      <c r="B215" t="s">
        <v>745</v>
      </c>
      <c r="C215">
        <f t="shared" si="31"/>
        <v>12</v>
      </c>
      <c r="D215" t="str">
        <f t="shared" si="32"/>
        <v>Savings and Investments12</v>
      </c>
      <c r="E215" t="s">
        <v>757</v>
      </c>
      <c r="F215" s="269">
        <f>Knowledge!D222</f>
        <v>0.10958832090525107</v>
      </c>
      <c r="G215" s="270">
        <f>Knowledge!I222</f>
        <v>99.22126901877553</v>
      </c>
    </row>
    <row r="216" spans="1:7" x14ac:dyDescent="0.25">
      <c r="A216">
        <v>215</v>
      </c>
      <c r="B216" t="s">
        <v>745</v>
      </c>
      <c r="C216">
        <f t="shared" si="31"/>
        <v>13</v>
      </c>
      <c r="D216" t="str">
        <f t="shared" si="32"/>
        <v>Savings and Investments13</v>
      </c>
      <c r="E216" t="s">
        <v>758</v>
      </c>
      <c r="F216" s="269">
        <f>Knowledge!D223</f>
        <v>0.13951243677321792</v>
      </c>
      <c r="G216" s="270">
        <f>Knowledge!I223</f>
        <v>95.821070845435258</v>
      </c>
    </row>
    <row r="217" spans="1:7" x14ac:dyDescent="0.25">
      <c r="A217">
        <v>216</v>
      </c>
      <c r="B217" t="s">
        <v>745</v>
      </c>
      <c r="C217">
        <f t="shared" si="31"/>
        <v>14</v>
      </c>
      <c r="D217" t="str">
        <f t="shared" si="32"/>
        <v>Savings and Investments14</v>
      </c>
      <c r="E217" t="s">
        <v>759</v>
      </c>
      <c r="F217" s="269">
        <f>Knowledge!D224</f>
        <v>0.15228916671012149</v>
      </c>
      <c r="G217" s="270">
        <f>Knowledge!I224</f>
        <v>88.407343678409021</v>
      </c>
    </row>
    <row r="218" spans="1:7" x14ac:dyDescent="0.25">
      <c r="A218">
        <v>217</v>
      </c>
      <c r="B218" t="s">
        <v>760</v>
      </c>
      <c r="C218">
        <f t="shared" si="31"/>
        <v>1</v>
      </c>
      <c r="D218" t="str">
        <f t="shared" si="32"/>
        <v>Loans1</v>
      </c>
      <c r="E218" t="s">
        <v>761</v>
      </c>
      <c r="F218" s="269">
        <f>Knowledge!D225</f>
        <v>0.11874661104448041</v>
      </c>
      <c r="G218" s="270">
        <f>Knowledge!I225</f>
        <v>103.89586050888101</v>
      </c>
    </row>
    <row r="219" spans="1:7" x14ac:dyDescent="0.25">
      <c r="A219">
        <v>218</v>
      </c>
      <c r="B219" t="s">
        <v>760</v>
      </c>
      <c r="C219">
        <f t="shared" si="31"/>
        <v>2</v>
      </c>
      <c r="D219" t="str">
        <f t="shared" si="32"/>
        <v>Loans2</v>
      </c>
      <c r="E219" t="s">
        <v>762</v>
      </c>
      <c r="F219" s="269">
        <f>Knowledge!D226</f>
        <v>5.9174366167805172E-2</v>
      </c>
      <c r="G219" s="270">
        <f>Knowledge!I226</f>
        <v>110.61288566763754</v>
      </c>
    </row>
    <row r="220" spans="1:7" x14ac:dyDescent="0.25">
      <c r="A220">
        <v>219</v>
      </c>
      <c r="B220" t="s">
        <v>760</v>
      </c>
      <c r="C220">
        <f t="shared" si="31"/>
        <v>3</v>
      </c>
      <c r="D220" t="str">
        <f t="shared" si="32"/>
        <v>Loans3</v>
      </c>
      <c r="E220" t="s">
        <v>763</v>
      </c>
      <c r="F220" s="269">
        <f>Knowledge!D227</f>
        <v>1.7888932575481045E-2</v>
      </c>
      <c r="G220" s="270">
        <f>Knowledge!I227</f>
        <v>101.47539325105058</v>
      </c>
    </row>
    <row r="221" spans="1:7" x14ac:dyDescent="0.25">
      <c r="A221">
        <v>220</v>
      </c>
      <c r="B221" t="s">
        <v>760</v>
      </c>
      <c r="C221">
        <f t="shared" si="31"/>
        <v>4</v>
      </c>
      <c r="D221" t="str">
        <f t="shared" si="32"/>
        <v>Loans4</v>
      </c>
      <c r="E221" t="s">
        <v>764</v>
      </c>
      <c r="F221" s="269">
        <f>Knowledge!D228</f>
        <v>4.3571695259946835E-2</v>
      </c>
      <c r="G221" s="270">
        <f>Knowledge!I228</f>
        <v>101.64160991614875</v>
      </c>
    </row>
    <row r="222" spans="1:7" x14ac:dyDescent="0.25">
      <c r="A222">
        <v>221</v>
      </c>
      <c r="B222" t="s">
        <v>760</v>
      </c>
      <c r="C222">
        <f t="shared" si="31"/>
        <v>5</v>
      </c>
      <c r="D222" t="str">
        <f t="shared" si="32"/>
        <v>Loans5</v>
      </c>
      <c r="E222" t="s">
        <v>765</v>
      </c>
      <c r="F222" s="269">
        <f>Knowledge!D229</f>
        <v>0.12142080200239867</v>
      </c>
      <c r="G222" s="270">
        <f>Knowledge!I229</f>
        <v>123.11902356890714</v>
      </c>
    </row>
    <row r="223" spans="1:7" x14ac:dyDescent="0.25">
      <c r="A223">
        <v>222</v>
      </c>
      <c r="B223" t="s">
        <v>766</v>
      </c>
      <c r="C223">
        <f t="shared" si="31"/>
        <v>1</v>
      </c>
      <c r="D223" t="str">
        <f t="shared" si="32"/>
        <v>Insurance and Pensions1</v>
      </c>
      <c r="E223" t="s">
        <v>767</v>
      </c>
      <c r="F223" s="269">
        <f>Knowledge!D230</f>
        <v>4.4484259268915881E-2</v>
      </c>
      <c r="G223" s="270">
        <f>Knowledge!I230</f>
        <v>87.089843536351481</v>
      </c>
    </row>
    <row r="224" spans="1:7" x14ac:dyDescent="0.25">
      <c r="A224">
        <v>223</v>
      </c>
      <c r="B224" t="s">
        <v>766</v>
      </c>
      <c r="C224">
        <f t="shared" si="31"/>
        <v>2</v>
      </c>
      <c r="D224" t="str">
        <f t="shared" si="32"/>
        <v>Insurance and Pensions2</v>
      </c>
      <c r="E224" t="s">
        <v>768</v>
      </c>
      <c r="F224" s="269">
        <f>Knowledge!D231</f>
        <v>3.9011576367523594E-2</v>
      </c>
      <c r="G224" s="270">
        <f>Knowledge!I231</f>
        <v>95.144161239377752</v>
      </c>
    </row>
    <row r="225" spans="1:7" x14ac:dyDescent="0.25">
      <c r="A225">
        <v>224</v>
      </c>
      <c r="B225" t="s">
        <v>766</v>
      </c>
      <c r="C225">
        <f t="shared" si="31"/>
        <v>3</v>
      </c>
      <c r="D225" t="str">
        <f t="shared" si="32"/>
        <v>Insurance and Pensions3</v>
      </c>
      <c r="E225" t="s">
        <v>769</v>
      </c>
      <c r="F225" s="269">
        <f>Knowledge!D232</f>
        <v>0.34279255357980914</v>
      </c>
      <c r="G225" s="270">
        <f>Knowledge!I232</f>
        <v>101.22103446115686</v>
      </c>
    </row>
    <row r="226" spans="1:7" x14ac:dyDescent="0.25">
      <c r="A226">
        <v>225</v>
      </c>
      <c r="B226" t="s">
        <v>766</v>
      </c>
      <c r="C226">
        <f t="shared" si="31"/>
        <v>4</v>
      </c>
      <c r="D226" t="str">
        <f t="shared" si="32"/>
        <v>Insurance and Pensions4</v>
      </c>
      <c r="E226" t="s">
        <v>770</v>
      </c>
      <c r="F226" s="269">
        <f>Knowledge!D233</f>
        <v>0.23097039891536747</v>
      </c>
      <c r="G226" s="270">
        <f>Knowledge!I233</f>
        <v>101.74475385807065</v>
      </c>
    </row>
    <row r="227" spans="1:7" x14ac:dyDescent="0.25">
      <c r="A227">
        <v>226</v>
      </c>
      <c r="B227" t="s">
        <v>766</v>
      </c>
      <c r="C227">
        <f t="shared" si="31"/>
        <v>5</v>
      </c>
      <c r="D227" t="str">
        <f t="shared" si="32"/>
        <v>Insurance and Pensions5</v>
      </c>
      <c r="E227" t="s">
        <v>771</v>
      </c>
      <c r="F227" s="269">
        <f>Knowledge!D234</f>
        <v>0.26727035041977376</v>
      </c>
      <c r="G227" s="270">
        <f>Knowledge!I234</f>
        <v>102.07151601753178</v>
      </c>
    </row>
    <row r="228" spans="1:7" x14ac:dyDescent="0.25">
      <c r="A228">
        <v>227</v>
      </c>
      <c r="B228" t="s">
        <v>766</v>
      </c>
      <c r="C228">
        <f t="shared" si="31"/>
        <v>6</v>
      </c>
      <c r="D228" t="str">
        <f t="shared" si="32"/>
        <v>Insurance and Pensions6</v>
      </c>
      <c r="E228" t="s">
        <v>772</v>
      </c>
      <c r="F228" s="269">
        <f>Knowledge!D235</f>
        <v>5.3438819419095784E-2</v>
      </c>
      <c r="G228" s="270">
        <f>Knowledge!I235</f>
        <v>93.215579140566177</v>
      </c>
    </row>
    <row r="229" spans="1:7" x14ac:dyDescent="0.25">
      <c r="A229">
        <v>228</v>
      </c>
      <c r="B229" t="s">
        <v>766</v>
      </c>
      <c r="C229">
        <f t="shared" si="31"/>
        <v>7</v>
      </c>
      <c r="D229" t="str">
        <f t="shared" si="32"/>
        <v>Insurance and Pensions7</v>
      </c>
      <c r="E229" t="s">
        <v>773</v>
      </c>
      <c r="F229" s="269">
        <f>Knowledge!D236</f>
        <v>0.22522580330604366</v>
      </c>
      <c r="G229" s="270">
        <f>Knowledge!I236</f>
        <v>94.764444025091848</v>
      </c>
    </row>
    <row r="230" spans="1:7" x14ac:dyDescent="0.25">
      <c r="A230">
        <v>229</v>
      </c>
      <c r="B230" t="s">
        <v>1257</v>
      </c>
      <c r="C230">
        <f t="shared" si="31"/>
        <v>1</v>
      </c>
      <c r="D230" t="str">
        <f t="shared" si="32"/>
        <v>Arrange Current Account1</v>
      </c>
      <c r="E230" t="s">
        <v>775</v>
      </c>
      <c r="F230" s="269">
        <f>Knowledge!D237</f>
        <v>5.9879008186890542E-2</v>
      </c>
      <c r="G230" s="270">
        <f>Knowledge!I237</f>
        <v>90.390414581143943</v>
      </c>
    </row>
    <row r="231" spans="1:7" x14ac:dyDescent="0.25">
      <c r="A231">
        <v>230</v>
      </c>
      <c r="B231" t="s">
        <v>1257</v>
      </c>
      <c r="C231">
        <f t="shared" si="31"/>
        <v>2</v>
      </c>
      <c r="D231" t="str">
        <f t="shared" si="32"/>
        <v>Arrange Current Account2</v>
      </c>
      <c r="E231" t="s">
        <v>776</v>
      </c>
      <c r="F231" s="269">
        <f>Knowledge!D238</f>
        <v>2.406743755540491E-2</v>
      </c>
      <c r="G231" s="270">
        <f>Knowledge!I238</f>
        <v>88.840835439805161</v>
      </c>
    </row>
    <row r="232" spans="1:7" x14ac:dyDescent="0.25">
      <c r="A232">
        <v>231</v>
      </c>
      <c r="B232" t="s">
        <v>1257</v>
      </c>
      <c r="C232">
        <f t="shared" si="31"/>
        <v>3</v>
      </c>
      <c r="D232" t="str">
        <f t="shared" si="32"/>
        <v>Arrange Current Account3</v>
      </c>
      <c r="E232" t="s">
        <v>777</v>
      </c>
      <c r="F232" s="269">
        <f>Knowledge!D239</f>
        <v>4.6883949522865953E-3</v>
      </c>
      <c r="G232" s="270">
        <f>Knowledge!I239</f>
        <v>92.233558611390677</v>
      </c>
    </row>
    <row r="233" spans="1:7" x14ac:dyDescent="0.25">
      <c r="A233">
        <v>232</v>
      </c>
      <c r="B233" t="s">
        <v>1257</v>
      </c>
      <c r="C233">
        <f t="shared" si="31"/>
        <v>4</v>
      </c>
      <c r="D233" t="str">
        <f t="shared" si="32"/>
        <v>Arrange Current Account4</v>
      </c>
      <c r="E233" t="s">
        <v>778</v>
      </c>
      <c r="F233" s="269">
        <f>Knowledge!D240</f>
        <v>1.0303203316472857E-2</v>
      </c>
      <c r="G233" s="270">
        <f>Knowledge!I240</f>
        <v>86.975249326637453</v>
      </c>
    </row>
    <row r="234" spans="1:7" x14ac:dyDescent="0.25">
      <c r="A234">
        <v>233</v>
      </c>
      <c r="B234" t="s">
        <v>1258</v>
      </c>
      <c r="C234">
        <f t="shared" si="31"/>
        <v>1</v>
      </c>
      <c r="D234" t="str">
        <f t="shared" si="32"/>
        <v>Manage Current Account1</v>
      </c>
      <c r="E234" t="s">
        <v>775</v>
      </c>
      <c r="F234" s="269">
        <f>Knowledge!D241</f>
        <v>0.69373016582364311</v>
      </c>
      <c r="G234" s="270">
        <f>Knowledge!I241</f>
        <v>99.026844129897924</v>
      </c>
    </row>
    <row r="235" spans="1:7" x14ac:dyDescent="0.25">
      <c r="A235">
        <v>234</v>
      </c>
      <c r="B235" t="s">
        <v>1258</v>
      </c>
      <c r="C235">
        <f t="shared" si="31"/>
        <v>2</v>
      </c>
      <c r="D235" t="str">
        <f t="shared" si="32"/>
        <v>Manage Current Account2</v>
      </c>
      <c r="E235" t="s">
        <v>780</v>
      </c>
      <c r="F235" s="269">
        <f>Knowledge!D242</f>
        <v>0.13264322991083075</v>
      </c>
      <c r="G235" s="270">
        <f>Knowledge!I242</f>
        <v>96.153983059183787</v>
      </c>
    </row>
    <row r="236" spans="1:7" x14ac:dyDescent="0.25">
      <c r="A236">
        <v>235</v>
      </c>
      <c r="B236" t="s">
        <v>1258</v>
      </c>
      <c r="C236">
        <f t="shared" si="31"/>
        <v>3</v>
      </c>
      <c r="D236" t="str">
        <f t="shared" si="32"/>
        <v>Manage Current Account3</v>
      </c>
      <c r="E236" t="s">
        <v>776</v>
      </c>
      <c r="F236" s="269">
        <f>Knowledge!D243</f>
        <v>0.52295038848620734</v>
      </c>
      <c r="G236" s="270">
        <f>Knowledge!I243</f>
        <v>97.306371747633662</v>
      </c>
    </row>
    <row r="237" spans="1:7" x14ac:dyDescent="0.25">
      <c r="A237">
        <v>236</v>
      </c>
      <c r="B237" t="s">
        <v>1258</v>
      </c>
      <c r="C237">
        <f t="shared" si="31"/>
        <v>4</v>
      </c>
      <c r="D237" t="str">
        <f t="shared" si="32"/>
        <v>Manage Current Account4</v>
      </c>
      <c r="E237" t="s">
        <v>777</v>
      </c>
      <c r="F237" s="269">
        <f>Knowledge!D244</f>
        <v>0.36617211138342814</v>
      </c>
      <c r="G237" s="270">
        <f>Knowledge!I244</f>
        <v>102.51427745620299</v>
      </c>
    </row>
    <row r="238" spans="1:7" x14ac:dyDescent="0.25">
      <c r="A238">
        <v>237</v>
      </c>
      <c r="B238" t="s">
        <v>1258</v>
      </c>
      <c r="C238">
        <f t="shared" si="31"/>
        <v>5</v>
      </c>
      <c r="D238" t="str">
        <f t="shared" si="32"/>
        <v>Manage Current Account5</v>
      </c>
      <c r="E238" t="s">
        <v>778</v>
      </c>
      <c r="F238" s="269">
        <f>Knowledge!D245</f>
        <v>0.21333848255723009</v>
      </c>
      <c r="G238" s="270">
        <f>Knowledge!I245</f>
        <v>95.093225252035268</v>
      </c>
    </row>
    <row r="239" spans="1:7" x14ac:dyDescent="0.25">
      <c r="A239">
        <v>238</v>
      </c>
      <c r="B239" t="s">
        <v>1259</v>
      </c>
      <c r="C239">
        <f t="shared" si="31"/>
        <v>1</v>
      </c>
      <c r="D239" t="str">
        <f t="shared" si="32"/>
        <v>Arrange Savings Account1</v>
      </c>
      <c r="E239" t="s">
        <v>775</v>
      </c>
      <c r="F239" s="269">
        <f>Knowledge!D246</f>
        <v>5.2196114616467636E-2</v>
      </c>
      <c r="G239" s="270">
        <f>Knowledge!I246</f>
        <v>91.627873132225218</v>
      </c>
    </row>
    <row r="240" spans="1:7" x14ac:dyDescent="0.25">
      <c r="A240">
        <v>239</v>
      </c>
      <c r="B240" t="s">
        <v>1259</v>
      </c>
      <c r="C240">
        <f t="shared" si="31"/>
        <v>2</v>
      </c>
      <c r="D240" t="str">
        <f t="shared" si="32"/>
        <v>Arrange Savings Account2</v>
      </c>
      <c r="E240" t="s">
        <v>776</v>
      </c>
      <c r="F240" s="269">
        <f>Knowledge!D247</f>
        <v>4.4112839338791239E-2</v>
      </c>
      <c r="G240" s="270">
        <f>Knowledge!I247</f>
        <v>88.534163120692014</v>
      </c>
    </row>
    <row r="241" spans="1:7" x14ac:dyDescent="0.25">
      <c r="A241">
        <v>240</v>
      </c>
      <c r="B241" t="s">
        <v>1259</v>
      </c>
      <c r="C241">
        <f t="shared" si="31"/>
        <v>3</v>
      </c>
      <c r="D241" t="str">
        <f t="shared" si="32"/>
        <v>Arrange Savings Account3</v>
      </c>
      <c r="E241" t="s">
        <v>778</v>
      </c>
      <c r="F241" s="269">
        <f>Knowledge!D248</f>
        <v>9.6703968295353826E-3</v>
      </c>
      <c r="G241" s="270">
        <f>Knowledge!I248</f>
        <v>88.567950595394024</v>
      </c>
    </row>
    <row r="242" spans="1:7" x14ac:dyDescent="0.25">
      <c r="A242">
        <v>241</v>
      </c>
      <c r="B242" t="s">
        <v>1260</v>
      </c>
      <c r="C242">
        <f t="shared" si="31"/>
        <v>1</v>
      </c>
      <c r="D242" t="str">
        <f t="shared" si="32"/>
        <v>Manage Savings Account1</v>
      </c>
      <c r="E242" t="s">
        <v>775</v>
      </c>
      <c r="F242" s="269">
        <f>Knowledge!D249</f>
        <v>0.28898563070344679</v>
      </c>
      <c r="G242" s="270">
        <f>Knowledge!I249</f>
        <v>97.347553190558031</v>
      </c>
    </row>
    <row r="243" spans="1:7" x14ac:dyDescent="0.25">
      <c r="A243">
        <v>242</v>
      </c>
      <c r="B243" t="s">
        <v>1260</v>
      </c>
      <c r="C243">
        <f t="shared" si="31"/>
        <v>2</v>
      </c>
      <c r="D243" t="str">
        <f t="shared" si="32"/>
        <v>Manage Savings Account2</v>
      </c>
      <c r="E243" t="s">
        <v>780</v>
      </c>
      <c r="F243" s="269">
        <f>Knowledge!D250</f>
        <v>4.3041989883714861E-2</v>
      </c>
      <c r="G243" s="270">
        <f>Knowledge!I250</f>
        <v>93.41223101109199</v>
      </c>
    </row>
    <row r="244" spans="1:7" x14ac:dyDescent="0.25">
      <c r="A244">
        <v>243</v>
      </c>
      <c r="B244" t="s">
        <v>1260</v>
      </c>
      <c r="C244">
        <f t="shared" si="31"/>
        <v>3</v>
      </c>
      <c r="D244" t="str">
        <f t="shared" si="32"/>
        <v>Manage Savings Account3</v>
      </c>
      <c r="E244" t="s">
        <v>776</v>
      </c>
      <c r="F244" s="269">
        <f>Knowledge!D251</f>
        <v>0.28081202273556871</v>
      </c>
      <c r="G244" s="270">
        <f>Knowledge!I251</f>
        <v>94.646824851374262</v>
      </c>
    </row>
    <row r="245" spans="1:7" x14ac:dyDescent="0.25">
      <c r="A245">
        <v>244</v>
      </c>
      <c r="B245" t="s">
        <v>1260</v>
      </c>
      <c r="C245">
        <f t="shared" si="31"/>
        <v>4</v>
      </c>
      <c r="D245" t="str">
        <f t="shared" si="32"/>
        <v>Manage Savings Account4</v>
      </c>
      <c r="E245" t="s">
        <v>777</v>
      </c>
      <c r="F245" s="269">
        <f>Knowledge!D252</f>
        <v>0.11683636960942799</v>
      </c>
      <c r="G245" s="270">
        <f>Knowledge!I252</f>
        <v>95.636327381801252</v>
      </c>
    </row>
    <row r="246" spans="1:7" x14ac:dyDescent="0.25">
      <c r="A246">
        <v>245</v>
      </c>
      <c r="B246" t="s">
        <v>1260</v>
      </c>
      <c r="C246">
        <f t="shared" si="31"/>
        <v>5</v>
      </c>
      <c r="D246" t="str">
        <f t="shared" si="32"/>
        <v>Manage Savings Account5</v>
      </c>
      <c r="E246" t="s">
        <v>778</v>
      </c>
      <c r="F246" s="269">
        <f>Knowledge!D253</f>
        <v>5.5431035094123171E-2</v>
      </c>
      <c r="G246" s="270">
        <f>Knowledge!I253</f>
        <v>89.884458956384222</v>
      </c>
    </row>
    <row r="247" spans="1:7" x14ac:dyDescent="0.25">
      <c r="A247">
        <v>246</v>
      </c>
      <c r="B247" t="s">
        <v>1261</v>
      </c>
      <c r="C247">
        <f t="shared" si="31"/>
        <v>1</v>
      </c>
      <c r="D247" t="str">
        <f t="shared" si="32"/>
        <v>Arrange Credit Card1</v>
      </c>
      <c r="E247" t="s">
        <v>775</v>
      </c>
      <c r="F247" s="269">
        <f>Knowledge!D254</f>
        <v>2.2270229441518484E-2</v>
      </c>
      <c r="G247" s="270">
        <f>Knowledge!I254</f>
        <v>89.811244610838287</v>
      </c>
    </row>
    <row r="248" spans="1:7" x14ac:dyDescent="0.25">
      <c r="A248">
        <v>247</v>
      </c>
      <c r="B248" t="s">
        <v>1261</v>
      </c>
      <c r="C248">
        <f t="shared" si="31"/>
        <v>2</v>
      </c>
      <c r="D248" t="str">
        <f t="shared" si="32"/>
        <v>Arrange Credit Card2</v>
      </c>
      <c r="E248" t="s">
        <v>776</v>
      </c>
      <c r="F248" s="269">
        <f>Knowledge!D255</f>
        <v>4.2544442822130685E-2</v>
      </c>
      <c r="G248" s="270">
        <f>Knowledge!I255</f>
        <v>94.164371948106449</v>
      </c>
    </row>
    <row r="249" spans="1:7" x14ac:dyDescent="0.25">
      <c r="A249">
        <v>248</v>
      </c>
      <c r="B249" t="s">
        <v>1261</v>
      </c>
      <c r="C249">
        <f t="shared" si="31"/>
        <v>3</v>
      </c>
      <c r="D249" t="str">
        <f t="shared" si="32"/>
        <v>Arrange Credit Card3</v>
      </c>
      <c r="E249" t="s">
        <v>777</v>
      </c>
      <c r="F249" s="269">
        <f>Knowledge!D256</f>
        <v>7.8612713145956078E-3</v>
      </c>
      <c r="G249" s="270">
        <f>Knowledge!I256</f>
        <v>95.131270405073764</v>
      </c>
    </row>
    <row r="250" spans="1:7" x14ac:dyDescent="0.25">
      <c r="A250">
        <v>249</v>
      </c>
      <c r="B250" t="s">
        <v>1261</v>
      </c>
      <c r="C250">
        <f t="shared" si="31"/>
        <v>4</v>
      </c>
      <c r="D250" t="str">
        <f t="shared" si="32"/>
        <v>Arrange Credit Card4</v>
      </c>
      <c r="E250" t="s">
        <v>778</v>
      </c>
      <c r="F250" s="269">
        <f>Knowledge!D257</f>
        <v>8.8109235021119076E-3</v>
      </c>
      <c r="G250" s="270">
        <f>Knowledge!I257</f>
        <v>94.319543941633398</v>
      </c>
    </row>
    <row r="251" spans="1:7" x14ac:dyDescent="0.25">
      <c r="A251">
        <v>250</v>
      </c>
      <c r="B251" t="s">
        <v>1262</v>
      </c>
      <c r="C251">
        <f t="shared" si="31"/>
        <v>1</v>
      </c>
      <c r="D251" t="str">
        <f t="shared" si="32"/>
        <v>Manage Credit Card1</v>
      </c>
      <c r="E251" t="s">
        <v>775</v>
      </c>
      <c r="F251" s="269">
        <f>Knowledge!D258</f>
        <v>0.12212208270323828</v>
      </c>
      <c r="G251" s="270">
        <f>Knowledge!I258</f>
        <v>97.206710729285632</v>
      </c>
    </row>
    <row r="252" spans="1:7" x14ac:dyDescent="0.25">
      <c r="A252">
        <v>251</v>
      </c>
      <c r="B252" t="s">
        <v>1262</v>
      </c>
      <c r="C252">
        <f t="shared" si="31"/>
        <v>2</v>
      </c>
      <c r="D252" t="str">
        <f t="shared" si="32"/>
        <v>Manage Credit Card2</v>
      </c>
      <c r="E252" t="s">
        <v>780</v>
      </c>
      <c r="F252" s="269">
        <f>Knowledge!D259</f>
        <v>2.8655544662877411E-2</v>
      </c>
      <c r="G252" s="270">
        <f>Knowledge!I259</f>
        <v>93.312922296259899</v>
      </c>
    </row>
    <row r="253" spans="1:7" x14ac:dyDescent="0.25">
      <c r="A253">
        <v>252</v>
      </c>
      <c r="B253" t="s">
        <v>1262</v>
      </c>
      <c r="C253">
        <f t="shared" si="31"/>
        <v>3</v>
      </c>
      <c r="D253" t="str">
        <f t="shared" si="32"/>
        <v>Manage Credit Card3</v>
      </c>
      <c r="E253" t="s">
        <v>776</v>
      </c>
      <c r="F253" s="269">
        <f>Knowledge!D260</f>
        <v>0.2469266381602962</v>
      </c>
      <c r="G253" s="270">
        <f>Knowledge!I260</f>
        <v>93.639920930098782</v>
      </c>
    </row>
    <row r="254" spans="1:7" x14ac:dyDescent="0.25">
      <c r="A254">
        <v>253</v>
      </c>
      <c r="B254" t="s">
        <v>1262</v>
      </c>
      <c r="C254">
        <f t="shared" si="31"/>
        <v>4</v>
      </c>
      <c r="D254" t="str">
        <f t="shared" si="32"/>
        <v>Manage Credit Card4</v>
      </c>
      <c r="E254" t="s">
        <v>777</v>
      </c>
      <c r="F254" s="269">
        <f>Knowledge!D261</f>
        <v>0.11113810971476251</v>
      </c>
      <c r="G254" s="270">
        <f>Knowledge!I261</f>
        <v>94.768584018681963</v>
      </c>
    </row>
    <row r="255" spans="1:7" x14ac:dyDescent="0.25">
      <c r="A255">
        <v>254</v>
      </c>
      <c r="B255" t="s">
        <v>1262</v>
      </c>
      <c r="C255">
        <f t="shared" si="31"/>
        <v>5</v>
      </c>
      <c r="D255" t="str">
        <f t="shared" si="32"/>
        <v>Manage Credit Card5</v>
      </c>
      <c r="E255" t="s">
        <v>778</v>
      </c>
      <c r="F255" s="269">
        <f>Knowledge!D262</f>
        <v>7.3896540647650819E-2</v>
      </c>
      <c r="G255" s="270">
        <f>Knowledge!I262</f>
        <v>92.817120295388321</v>
      </c>
    </row>
    <row r="256" spans="1:7" x14ac:dyDescent="0.25">
      <c r="A256">
        <v>255</v>
      </c>
      <c r="B256" t="s">
        <v>1263</v>
      </c>
      <c r="C256">
        <f t="shared" si="31"/>
        <v>1</v>
      </c>
      <c r="D256" t="str">
        <f t="shared" si="32"/>
        <v>Arrange Mortgage1</v>
      </c>
      <c r="E256" t="s">
        <v>775</v>
      </c>
      <c r="F256" s="269">
        <f>Knowledge!D263</f>
        <v>0.21002222245398142</v>
      </c>
      <c r="G256" s="270">
        <f>Knowledge!I263</f>
        <v>102.50810043168883</v>
      </c>
    </row>
    <row r="257" spans="1:7" x14ac:dyDescent="0.25">
      <c r="A257">
        <v>256</v>
      </c>
      <c r="B257" t="s">
        <v>1263</v>
      </c>
      <c r="C257">
        <f t="shared" si="31"/>
        <v>2</v>
      </c>
      <c r="D257" t="str">
        <f t="shared" si="32"/>
        <v>Arrange Mortgage2</v>
      </c>
      <c r="E257" t="s">
        <v>776</v>
      </c>
      <c r="F257" s="269">
        <f>Knowledge!D264</f>
        <v>1.4926473379569276E-2</v>
      </c>
      <c r="G257" s="270">
        <f>Knowledge!I264</f>
        <v>92.956417863295513</v>
      </c>
    </row>
    <row r="258" spans="1:7" x14ac:dyDescent="0.25">
      <c r="A258">
        <v>257</v>
      </c>
      <c r="B258" t="s">
        <v>1263</v>
      </c>
      <c r="C258">
        <f t="shared" si="31"/>
        <v>3</v>
      </c>
      <c r="D258" t="str">
        <f t="shared" si="32"/>
        <v>Arrange Mortgage3</v>
      </c>
      <c r="E258" t="s">
        <v>778</v>
      </c>
      <c r="F258" s="269">
        <f>Knowledge!D265</f>
        <v>4.4498907545497207E-2</v>
      </c>
      <c r="G258" s="270">
        <f>Knowledge!I265</f>
        <v>95.853552106252423</v>
      </c>
    </row>
    <row r="259" spans="1:7" x14ac:dyDescent="0.25">
      <c r="A259">
        <v>258</v>
      </c>
      <c r="B259" t="s">
        <v>1264</v>
      </c>
      <c r="C259">
        <f t="shared" ref="C259:C322" si="33">IF(B259&lt;&gt;B258,1,1+C258)</f>
        <v>1</v>
      </c>
      <c r="D259" t="str">
        <f t="shared" ref="D259:D322" si="34">B259&amp;C259</f>
        <v>Arrange Pension1</v>
      </c>
      <c r="E259" t="s">
        <v>775</v>
      </c>
      <c r="F259" s="269">
        <f>Knowledge!D266</f>
        <v>9.3131344840173113E-3</v>
      </c>
      <c r="G259" s="270">
        <f>Knowledge!I266</f>
        <v>93.445354432819187</v>
      </c>
    </row>
    <row r="260" spans="1:7" x14ac:dyDescent="0.25">
      <c r="A260">
        <v>259</v>
      </c>
      <c r="B260" t="s">
        <v>1264</v>
      </c>
      <c r="C260">
        <f t="shared" si="33"/>
        <v>2</v>
      </c>
      <c r="D260" t="str">
        <f t="shared" si="34"/>
        <v>Arrange Pension2</v>
      </c>
      <c r="E260" t="s">
        <v>776</v>
      </c>
      <c r="F260" s="269">
        <f>Knowledge!D267</f>
        <v>9.9383636648068033E-4</v>
      </c>
      <c r="G260" s="270">
        <f>Knowledge!I267</f>
        <v>89.244209870132025</v>
      </c>
    </row>
    <row r="261" spans="1:7" x14ac:dyDescent="0.25">
      <c r="A261">
        <v>260</v>
      </c>
      <c r="B261" t="s">
        <v>1264</v>
      </c>
      <c r="C261">
        <f t="shared" si="33"/>
        <v>3</v>
      </c>
      <c r="D261" t="str">
        <f t="shared" si="34"/>
        <v>Arrange Pension3</v>
      </c>
      <c r="E261" t="s">
        <v>778</v>
      </c>
      <c r="F261" s="269">
        <f>Knowledge!D268</f>
        <v>2.0649767951191529E-3</v>
      </c>
      <c r="G261" s="270">
        <f>Knowledge!I268</f>
        <v>94.454439250074401</v>
      </c>
    </row>
    <row r="262" spans="1:7" x14ac:dyDescent="0.25">
      <c r="A262">
        <v>261</v>
      </c>
      <c r="B262" t="s">
        <v>1265</v>
      </c>
      <c r="C262">
        <f t="shared" si="33"/>
        <v>1</v>
      </c>
      <c r="D262" t="str">
        <f t="shared" si="34"/>
        <v>Arrange Personal Loan1</v>
      </c>
      <c r="E262" t="s">
        <v>775</v>
      </c>
      <c r="F262" s="269">
        <f>Knowledge!D269</f>
        <v>5.5978387130416647E-2</v>
      </c>
      <c r="G262" s="270">
        <f>Knowledge!I269</f>
        <v>105.74705064310778</v>
      </c>
    </row>
    <row r="263" spans="1:7" x14ac:dyDescent="0.25">
      <c r="A263">
        <v>262</v>
      </c>
      <c r="B263" t="s">
        <v>1265</v>
      </c>
      <c r="C263">
        <f t="shared" si="33"/>
        <v>2</v>
      </c>
      <c r="D263" t="str">
        <f t="shared" si="34"/>
        <v>Arrange Personal Loan2</v>
      </c>
      <c r="E263" t="s">
        <v>776</v>
      </c>
      <c r="F263" s="269">
        <f>Knowledge!D270</f>
        <v>2.6908705219794552E-2</v>
      </c>
      <c r="G263" s="270">
        <f>Knowledge!I270</f>
        <v>101.05881583637424</v>
      </c>
    </row>
    <row r="264" spans="1:7" x14ac:dyDescent="0.25">
      <c r="A264">
        <v>263</v>
      </c>
      <c r="B264" t="s">
        <v>1265</v>
      </c>
      <c r="C264">
        <f t="shared" si="33"/>
        <v>3</v>
      </c>
      <c r="D264" t="str">
        <f t="shared" si="34"/>
        <v>Arrange Personal Loan3</v>
      </c>
      <c r="E264" t="s">
        <v>777</v>
      </c>
      <c r="F264" s="269">
        <f>Knowledge!D271</f>
        <v>5.0268785524326008E-3</v>
      </c>
      <c r="G264" s="270">
        <f>Knowledge!I271</f>
        <v>101.11534195528739</v>
      </c>
    </row>
    <row r="265" spans="1:7" x14ac:dyDescent="0.25">
      <c r="A265">
        <v>264</v>
      </c>
      <c r="B265" t="s">
        <v>1265</v>
      </c>
      <c r="C265">
        <f t="shared" si="33"/>
        <v>4</v>
      </c>
      <c r="D265" t="str">
        <f t="shared" si="34"/>
        <v>Arrange Personal Loan4</v>
      </c>
      <c r="E265" t="s">
        <v>778</v>
      </c>
      <c r="F265" s="269">
        <f>Knowledge!D272</f>
        <v>2.2823213224174792E-2</v>
      </c>
      <c r="G265" s="270">
        <f>Knowledge!I272</f>
        <v>103.30408691150288</v>
      </c>
    </row>
    <row r="266" spans="1:7" x14ac:dyDescent="0.25">
      <c r="A266">
        <v>265</v>
      </c>
      <c r="B266" t="s">
        <v>1266</v>
      </c>
      <c r="C266">
        <f t="shared" si="33"/>
        <v>1</v>
      </c>
      <c r="D266" t="str">
        <f t="shared" si="34"/>
        <v>Arrange Insurance1</v>
      </c>
      <c r="E266" t="s">
        <v>775</v>
      </c>
      <c r="F266" s="269">
        <f>Knowledge!D273</f>
        <v>3.6034299421181616E-2</v>
      </c>
      <c r="G266" s="270">
        <f>Knowledge!I273</f>
        <v>99.209597294249491</v>
      </c>
    </row>
    <row r="267" spans="1:7" x14ac:dyDescent="0.25">
      <c r="A267">
        <v>266</v>
      </c>
      <c r="B267" t="s">
        <v>1266</v>
      </c>
      <c r="C267">
        <f t="shared" si="33"/>
        <v>2</v>
      </c>
      <c r="D267" t="str">
        <f t="shared" si="34"/>
        <v>Arrange Insurance2</v>
      </c>
      <c r="E267" t="s">
        <v>776</v>
      </c>
      <c r="F267" s="269">
        <f>Knowledge!D274</f>
        <v>0.17028796735672944</v>
      </c>
      <c r="G267" s="270">
        <f>Knowledge!I274</f>
        <v>98.423614537850796</v>
      </c>
    </row>
    <row r="268" spans="1:7" x14ac:dyDescent="0.25">
      <c r="A268">
        <v>267</v>
      </c>
      <c r="B268" t="s">
        <v>1266</v>
      </c>
      <c r="C268">
        <f t="shared" si="33"/>
        <v>3</v>
      </c>
      <c r="D268" t="str">
        <f t="shared" si="34"/>
        <v>Arrange Insurance3</v>
      </c>
      <c r="E268" t="s">
        <v>778</v>
      </c>
      <c r="F268" s="269">
        <f>Knowledge!D275</f>
        <v>8.1949904573186655E-2</v>
      </c>
      <c r="G268" s="270">
        <f>Knowledge!I275</f>
        <v>97.787275919451133</v>
      </c>
    </row>
    <row r="269" spans="1:7" x14ac:dyDescent="0.25">
      <c r="A269">
        <v>268</v>
      </c>
      <c r="B269" t="s">
        <v>1267</v>
      </c>
      <c r="C269">
        <f t="shared" si="33"/>
        <v>1</v>
      </c>
      <c r="D269" t="str">
        <f t="shared" si="34"/>
        <v>Arrange Investments1</v>
      </c>
      <c r="E269" t="s">
        <v>775</v>
      </c>
      <c r="F269" s="269">
        <f>Knowledge!D276</f>
        <v>6.0580977212285544E-3</v>
      </c>
      <c r="G269" s="270">
        <f>Knowledge!I276</f>
        <v>86.847445131489266</v>
      </c>
    </row>
    <row r="270" spans="1:7" x14ac:dyDescent="0.25">
      <c r="A270">
        <v>269</v>
      </c>
      <c r="B270" t="s">
        <v>1267</v>
      </c>
      <c r="C270">
        <f t="shared" si="33"/>
        <v>2</v>
      </c>
      <c r="D270" t="str">
        <f t="shared" si="34"/>
        <v>Arrange Investments2</v>
      </c>
      <c r="E270" t="s">
        <v>776</v>
      </c>
      <c r="F270" s="269">
        <f>Knowledge!D277</f>
        <v>2.0214538248944053E-3</v>
      </c>
      <c r="G270" s="270">
        <f>Knowledge!I277</f>
        <v>82.304332497493718</v>
      </c>
    </row>
    <row r="271" spans="1:7" x14ac:dyDescent="0.25">
      <c r="A271">
        <v>270</v>
      </c>
      <c r="B271" t="s">
        <v>1267</v>
      </c>
      <c r="C271">
        <f t="shared" si="33"/>
        <v>3</v>
      </c>
      <c r="D271" t="str">
        <f t="shared" si="34"/>
        <v>Arrange Investments3</v>
      </c>
      <c r="E271" t="s">
        <v>778</v>
      </c>
      <c r="F271" s="269">
        <f>Knowledge!D278</f>
        <v>9.8759555717786891E-4</v>
      </c>
      <c r="G271" s="270">
        <f>Knowledge!I278</f>
        <v>88.872413458699739</v>
      </c>
    </row>
    <row r="272" spans="1:7" x14ac:dyDescent="0.25">
      <c r="A272">
        <v>271</v>
      </c>
      <c r="B272" t="s">
        <v>1268</v>
      </c>
      <c r="C272">
        <f t="shared" si="33"/>
        <v>1</v>
      </c>
      <c r="D272" t="str">
        <f t="shared" si="34"/>
        <v>Arrange Life Assurance1</v>
      </c>
      <c r="E272" t="s">
        <v>775</v>
      </c>
      <c r="F272" s="269">
        <f>Knowledge!D279</f>
        <v>7.9570485477394818E-3</v>
      </c>
      <c r="G272" s="270">
        <f>Knowledge!I279</f>
        <v>97.922124640816904</v>
      </c>
    </row>
    <row r="273" spans="1:7" x14ac:dyDescent="0.25">
      <c r="A273">
        <v>272</v>
      </c>
      <c r="B273" t="s">
        <v>1268</v>
      </c>
      <c r="C273">
        <f t="shared" si="33"/>
        <v>2</v>
      </c>
      <c r="D273" t="str">
        <f t="shared" si="34"/>
        <v>Arrange Life Assurance2</v>
      </c>
      <c r="E273" t="s">
        <v>776</v>
      </c>
      <c r="F273" s="269">
        <f>Knowledge!D280</f>
        <v>1.9766032226104188E-3</v>
      </c>
      <c r="G273" s="270">
        <f>Knowledge!I280</f>
        <v>97.422916816987566</v>
      </c>
    </row>
    <row r="274" spans="1:7" x14ac:dyDescent="0.25">
      <c r="A274">
        <v>273</v>
      </c>
      <c r="B274" t="s">
        <v>1268</v>
      </c>
      <c r="C274">
        <f t="shared" si="33"/>
        <v>3</v>
      </c>
      <c r="D274" t="str">
        <f t="shared" si="34"/>
        <v>Arrange Life Assurance3</v>
      </c>
      <c r="E274" t="s">
        <v>778</v>
      </c>
      <c r="F274" s="269">
        <f>Knowledge!D281</f>
        <v>2.9362955623924497E-3</v>
      </c>
      <c r="G274" s="270">
        <f>Knowledge!I281</f>
        <v>96.920995017599054</v>
      </c>
    </row>
    <row r="275" spans="1:7" x14ac:dyDescent="0.25">
      <c r="A275">
        <v>274</v>
      </c>
      <c r="B275" t="s">
        <v>791</v>
      </c>
      <c r="C275">
        <f t="shared" si="33"/>
        <v>1</v>
      </c>
      <c r="D275" t="str">
        <f t="shared" si="34"/>
        <v>Expenditure per person per week1</v>
      </c>
      <c r="E275" t="s">
        <v>792</v>
      </c>
      <c r="F275" s="269">
        <f>Knowledge!D282</f>
        <v>293.62169568232787</v>
      </c>
      <c r="G275" s="270">
        <f>Knowledge!I282</f>
        <v>99.169967030900182</v>
      </c>
    </row>
    <row r="276" spans="1:7" x14ac:dyDescent="0.25">
      <c r="A276">
        <v>275</v>
      </c>
      <c r="B276" t="s">
        <v>791</v>
      </c>
      <c r="C276">
        <f t="shared" si="33"/>
        <v>2</v>
      </c>
      <c r="D276" t="str">
        <f t="shared" si="34"/>
        <v>Expenditure per person per week2</v>
      </c>
      <c r="E276" t="s">
        <v>793</v>
      </c>
      <c r="F276" s="269">
        <f>Knowledge!D283</f>
        <v>37.062316003545916</v>
      </c>
      <c r="G276" s="270">
        <f>Knowledge!I283</f>
        <v>99.80550001631363</v>
      </c>
    </row>
    <row r="277" spans="1:7" x14ac:dyDescent="0.25">
      <c r="A277">
        <v>276</v>
      </c>
      <c r="B277" t="s">
        <v>791</v>
      </c>
      <c r="C277">
        <f t="shared" si="33"/>
        <v>3</v>
      </c>
      <c r="D277" t="str">
        <f t="shared" si="34"/>
        <v>Expenditure per person per week3</v>
      </c>
      <c r="E277" t="s">
        <v>794</v>
      </c>
      <c r="F277" s="269">
        <f>Knowledge!D284</f>
        <v>14.61350686603744</v>
      </c>
      <c r="G277" s="270">
        <f>Knowledge!I284</f>
        <v>100.77631288246616</v>
      </c>
    </row>
    <row r="278" spans="1:7" x14ac:dyDescent="0.25">
      <c r="A278">
        <v>277</v>
      </c>
      <c r="B278" t="s">
        <v>791</v>
      </c>
      <c r="C278">
        <f t="shared" si="33"/>
        <v>4</v>
      </c>
      <c r="D278" t="str">
        <f t="shared" si="34"/>
        <v>Expenditure per person per week4</v>
      </c>
      <c r="E278" t="s">
        <v>795</v>
      </c>
      <c r="F278" s="269">
        <f>Knowledge!D285</f>
        <v>23.824595117067322</v>
      </c>
      <c r="G278" s="270">
        <f>Knowledge!I285</f>
        <v>98.847272668944029</v>
      </c>
    </row>
    <row r="279" spans="1:7" x14ac:dyDescent="0.25">
      <c r="A279">
        <v>278</v>
      </c>
      <c r="B279" t="s">
        <v>791</v>
      </c>
      <c r="C279">
        <f t="shared" si="33"/>
        <v>5</v>
      </c>
      <c r="D279" t="str">
        <f t="shared" si="34"/>
        <v>Expenditure per person per week5</v>
      </c>
      <c r="E279" t="s">
        <v>796</v>
      </c>
      <c r="F279" s="269">
        <f>Knowledge!D286</f>
        <v>38.552753979245978</v>
      </c>
      <c r="G279" s="270">
        <f>Knowledge!I286</f>
        <v>99.643198049407772</v>
      </c>
    </row>
    <row r="280" spans="1:7" x14ac:dyDescent="0.25">
      <c r="A280">
        <v>279</v>
      </c>
      <c r="B280" t="s">
        <v>791</v>
      </c>
      <c r="C280">
        <f t="shared" si="33"/>
        <v>6</v>
      </c>
      <c r="D280" t="str">
        <f t="shared" si="34"/>
        <v>Expenditure per person per week6</v>
      </c>
      <c r="E280" t="s">
        <v>797</v>
      </c>
      <c r="F280" s="269">
        <f>Knowledge!D287</f>
        <v>19.953423075559261</v>
      </c>
      <c r="G280" s="270">
        <f>Knowledge!I287</f>
        <v>97.744314681991867</v>
      </c>
    </row>
    <row r="281" spans="1:7" x14ac:dyDescent="0.25">
      <c r="A281">
        <v>280</v>
      </c>
      <c r="B281" t="s">
        <v>791</v>
      </c>
      <c r="C281">
        <f t="shared" si="33"/>
        <v>7</v>
      </c>
      <c r="D281" t="str">
        <f t="shared" si="34"/>
        <v>Expenditure per person per week7</v>
      </c>
      <c r="E281" t="s">
        <v>798</v>
      </c>
      <c r="F281" s="269">
        <f>Knowledge!D288</f>
        <v>6.96073828440319</v>
      </c>
      <c r="G281" s="270">
        <f>Knowledge!I288</f>
        <v>97.916163020919882</v>
      </c>
    </row>
    <row r="282" spans="1:7" x14ac:dyDescent="0.25">
      <c r="A282">
        <v>281</v>
      </c>
      <c r="B282" t="s">
        <v>791</v>
      </c>
      <c r="C282">
        <f t="shared" si="33"/>
        <v>8</v>
      </c>
      <c r="D282" t="str">
        <f t="shared" si="34"/>
        <v>Expenditure per person per week8</v>
      </c>
      <c r="E282" t="s">
        <v>799</v>
      </c>
      <c r="F282" s="269">
        <f>Knowledge!D289</f>
        <v>39.159276411326076</v>
      </c>
      <c r="G282" s="270">
        <f>Knowledge!I289</f>
        <v>98.345771901845907</v>
      </c>
    </row>
    <row r="283" spans="1:7" x14ac:dyDescent="0.25">
      <c r="A283">
        <v>282</v>
      </c>
      <c r="B283" t="s">
        <v>791</v>
      </c>
      <c r="C283">
        <f t="shared" si="33"/>
        <v>9</v>
      </c>
      <c r="D283" t="str">
        <f t="shared" si="34"/>
        <v>Expenditure per person per week9</v>
      </c>
      <c r="E283" t="s">
        <v>800</v>
      </c>
      <c r="F283" s="269">
        <f>Knowledge!D290</f>
        <v>9.1773224748396522</v>
      </c>
      <c r="G283" s="270">
        <f>Knowledge!I290</f>
        <v>100.24908430823831</v>
      </c>
    </row>
    <row r="284" spans="1:7" x14ac:dyDescent="0.25">
      <c r="A284">
        <v>283</v>
      </c>
      <c r="B284" t="s">
        <v>791</v>
      </c>
      <c r="C284">
        <f t="shared" si="33"/>
        <v>10</v>
      </c>
      <c r="D284" t="str">
        <f t="shared" si="34"/>
        <v>Expenditure per person per week10</v>
      </c>
      <c r="E284" t="s">
        <v>801</v>
      </c>
      <c r="F284" s="269">
        <f>Knowledge!D291</f>
        <v>42.985881045001832</v>
      </c>
      <c r="G284" s="270">
        <f>Knowledge!I291</f>
        <v>99.678488022944364</v>
      </c>
    </row>
    <row r="285" spans="1:7" x14ac:dyDescent="0.25">
      <c r="A285">
        <v>284</v>
      </c>
      <c r="B285" t="s">
        <v>791</v>
      </c>
      <c r="C285">
        <f t="shared" si="33"/>
        <v>11</v>
      </c>
      <c r="D285" t="str">
        <f t="shared" si="34"/>
        <v>Expenditure per person per week11</v>
      </c>
      <c r="E285" t="s">
        <v>802</v>
      </c>
      <c r="F285" s="269">
        <f>Knowledge!D292</f>
        <v>7.7759193111539853</v>
      </c>
      <c r="G285" s="270">
        <f>Knowledge!I292</f>
        <v>94.338719898308128</v>
      </c>
    </row>
    <row r="286" spans="1:7" x14ac:dyDescent="0.25">
      <c r="A286">
        <v>285</v>
      </c>
      <c r="B286" t="s">
        <v>791</v>
      </c>
      <c r="C286">
        <f t="shared" si="33"/>
        <v>12</v>
      </c>
      <c r="D286" t="str">
        <f t="shared" si="34"/>
        <v>Expenditure per person per week12</v>
      </c>
      <c r="E286" t="s">
        <v>803</v>
      </c>
      <c r="F286" s="269">
        <f>Knowledge!D293</f>
        <v>32.09139315012775</v>
      </c>
      <c r="G286" s="270">
        <f>Knowledge!I293</f>
        <v>98.986100750889676</v>
      </c>
    </row>
    <row r="287" spans="1:7" x14ac:dyDescent="0.25">
      <c r="A287">
        <v>286</v>
      </c>
      <c r="B287" t="s">
        <v>791</v>
      </c>
      <c r="C287">
        <f t="shared" si="33"/>
        <v>13</v>
      </c>
      <c r="D287" t="str">
        <f t="shared" si="34"/>
        <v>Expenditure per person per week13</v>
      </c>
      <c r="E287" t="s">
        <v>804</v>
      </c>
      <c r="F287" s="269">
        <f>Knowledge!D294</f>
        <v>21.387362962924335</v>
      </c>
      <c r="G287" s="270">
        <f>Knowledge!I294</f>
        <v>100.21075938732949</v>
      </c>
    </row>
    <row r="288" spans="1:7" x14ac:dyDescent="0.25">
      <c r="A288">
        <v>287</v>
      </c>
      <c r="B288" t="s">
        <v>791</v>
      </c>
      <c r="C288">
        <f t="shared" si="33"/>
        <v>14</v>
      </c>
      <c r="D288" t="str">
        <f t="shared" si="34"/>
        <v>Expenditure per person per week14</v>
      </c>
      <c r="E288" t="s">
        <v>805</v>
      </c>
      <c r="F288" s="269">
        <f>Knowledge!D295</f>
        <v>16.44822824007926</v>
      </c>
      <c r="G288" s="270">
        <f>Knowledge!I295</f>
        <v>96.688584460983449</v>
      </c>
    </row>
    <row r="289" spans="1:7" x14ac:dyDescent="0.25">
      <c r="A289">
        <v>288</v>
      </c>
      <c r="B289" t="s">
        <v>807</v>
      </c>
      <c r="C289">
        <f t="shared" si="33"/>
        <v>1</v>
      </c>
      <c r="D289" t="str">
        <f t="shared" si="34"/>
        <v>Internet Access: Frequency1</v>
      </c>
      <c r="E289" t="s">
        <v>808</v>
      </c>
      <c r="F289" s="269">
        <f>Knowledge!D296</f>
        <v>0.80737403764926718</v>
      </c>
      <c r="G289" s="270">
        <f>Knowledge!I296</f>
        <v>98.954438083563616</v>
      </c>
    </row>
    <row r="290" spans="1:7" x14ac:dyDescent="0.25">
      <c r="A290">
        <v>289</v>
      </c>
      <c r="B290" t="s">
        <v>807</v>
      </c>
      <c r="C290">
        <f t="shared" si="33"/>
        <v>2</v>
      </c>
      <c r="D290" t="str">
        <f t="shared" si="34"/>
        <v>Internet Access: Frequency2</v>
      </c>
      <c r="E290" t="s">
        <v>809</v>
      </c>
      <c r="F290" s="269">
        <f>Knowledge!D297</f>
        <v>2.1995273504719189E-2</v>
      </c>
      <c r="G290" s="270">
        <f>Knowledge!I297</f>
        <v>108.68048730810851</v>
      </c>
    </row>
    <row r="291" spans="1:7" x14ac:dyDescent="0.25">
      <c r="A291">
        <v>290</v>
      </c>
      <c r="B291" t="s">
        <v>807</v>
      </c>
      <c r="C291">
        <f t="shared" si="33"/>
        <v>3</v>
      </c>
      <c r="D291" t="str">
        <f t="shared" si="34"/>
        <v>Internet Access: Frequency3</v>
      </c>
      <c r="E291" t="s">
        <v>810</v>
      </c>
      <c r="F291" s="269">
        <f>Knowledge!D298</f>
        <v>1.0612570787923034E-2</v>
      </c>
      <c r="G291" s="270">
        <f>Knowledge!I298</f>
        <v>106.72448301013419</v>
      </c>
    </row>
    <row r="292" spans="1:7" x14ac:dyDescent="0.25">
      <c r="A292">
        <v>291</v>
      </c>
      <c r="B292" t="s">
        <v>807</v>
      </c>
      <c r="C292">
        <f t="shared" si="33"/>
        <v>4</v>
      </c>
      <c r="D292" t="str">
        <f t="shared" si="34"/>
        <v>Internet Access: Frequency4</v>
      </c>
      <c r="E292" t="s">
        <v>811</v>
      </c>
      <c r="F292" s="269">
        <f>Knowledge!D299</f>
        <v>0.14785494498618137</v>
      </c>
      <c r="G292" s="270">
        <f>Knowledge!I299</f>
        <v>103.70137158226025</v>
      </c>
    </row>
    <row r="293" spans="1:7" x14ac:dyDescent="0.25">
      <c r="A293">
        <v>292</v>
      </c>
      <c r="B293" t="s">
        <v>812</v>
      </c>
      <c r="C293">
        <f t="shared" si="33"/>
        <v>1</v>
      </c>
      <c r="D293" t="str">
        <f t="shared" si="34"/>
        <v>Internet Access: Usage in Last Week1</v>
      </c>
      <c r="E293" t="s">
        <v>813</v>
      </c>
      <c r="F293" s="269">
        <f>Knowledge!D300</f>
        <v>0.12625400010429158</v>
      </c>
      <c r="G293" s="270">
        <f>Knowledge!I300</f>
        <v>105.92594284995842</v>
      </c>
    </row>
    <row r="294" spans="1:7" x14ac:dyDescent="0.25">
      <c r="A294">
        <v>293</v>
      </c>
      <c r="B294" t="s">
        <v>812</v>
      </c>
      <c r="C294">
        <f t="shared" si="33"/>
        <v>2</v>
      </c>
      <c r="D294" t="str">
        <f t="shared" si="34"/>
        <v>Internet Access: Usage in Last Week2</v>
      </c>
      <c r="E294" t="s">
        <v>814</v>
      </c>
      <c r="F294" s="269">
        <f>Knowledge!D301</f>
        <v>0.22859719507743653</v>
      </c>
      <c r="G294" s="270">
        <f>Knowledge!I301</f>
        <v>105.84251484999916</v>
      </c>
    </row>
    <row r="295" spans="1:7" x14ac:dyDescent="0.25">
      <c r="A295">
        <v>294</v>
      </c>
      <c r="B295" t="s">
        <v>812</v>
      </c>
      <c r="C295">
        <f t="shared" si="33"/>
        <v>3</v>
      </c>
      <c r="D295" t="str">
        <f t="shared" si="34"/>
        <v>Internet Access: Usage in Last Week3</v>
      </c>
      <c r="E295" t="s">
        <v>815</v>
      </c>
      <c r="F295" s="269">
        <f>Knowledge!D302</f>
        <v>0.25954971893413986</v>
      </c>
      <c r="G295" s="270">
        <f>Knowledge!I302</f>
        <v>97.578419965505418</v>
      </c>
    </row>
    <row r="296" spans="1:7" x14ac:dyDescent="0.25">
      <c r="A296">
        <v>295</v>
      </c>
      <c r="B296" t="s">
        <v>812</v>
      </c>
      <c r="C296">
        <f t="shared" si="33"/>
        <v>4</v>
      </c>
      <c r="D296" t="str">
        <f t="shared" si="34"/>
        <v>Internet Access: Usage in Last Week4</v>
      </c>
      <c r="E296" t="s">
        <v>816</v>
      </c>
      <c r="F296" s="269">
        <f>Knowledge!D303</f>
        <v>0.19010064973666366</v>
      </c>
      <c r="G296" s="270">
        <f>Knowledge!I303</f>
        <v>88.997573991413574</v>
      </c>
    </row>
    <row r="297" spans="1:7" x14ac:dyDescent="0.25">
      <c r="A297">
        <v>296</v>
      </c>
      <c r="B297" t="s">
        <v>817</v>
      </c>
      <c r="C297">
        <f t="shared" si="33"/>
        <v>1</v>
      </c>
      <c r="D297" t="str">
        <f t="shared" si="34"/>
        <v>Digital Attitudes1</v>
      </c>
      <c r="E297" t="s">
        <v>309</v>
      </c>
      <c r="F297" s="269">
        <f>Knowledge!D304</f>
        <v>0.54037217336386423</v>
      </c>
      <c r="G297" s="270">
        <f>Knowledge!I304</f>
        <v>99.757063718714605</v>
      </c>
    </row>
    <row r="298" spans="1:7" x14ac:dyDescent="0.25">
      <c r="A298">
        <v>297</v>
      </c>
      <c r="B298" t="s">
        <v>817</v>
      </c>
      <c r="C298">
        <f t="shared" si="33"/>
        <v>2</v>
      </c>
      <c r="D298" t="str">
        <f t="shared" si="34"/>
        <v>Digital Attitudes2</v>
      </c>
      <c r="E298" t="s">
        <v>310</v>
      </c>
      <c r="F298" s="269">
        <f>Knowledge!D305</f>
        <v>0.23419852822629861</v>
      </c>
      <c r="G298" s="270">
        <f>Knowledge!I305</f>
        <v>100.79806142738687</v>
      </c>
    </row>
    <row r="299" spans="1:7" x14ac:dyDescent="0.25">
      <c r="A299">
        <v>298</v>
      </c>
      <c r="B299" t="s">
        <v>817</v>
      </c>
      <c r="C299">
        <f t="shared" si="33"/>
        <v>3</v>
      </c>
      <c r="D299" t="str">
        <f t="shared" si="34"/>
        <v>Digital Attitudes3</v>
      </c>
      <c r="E299" t="s">
        <v>311</v>
      </c>
      <c r="F299" s="269">
        <f>Knowledge!D306</f>
        <v>0.1721378727857184</v>
      </c>
      <c r="G299" s="270">
        <f>Knowledge!I306</f>
        <v>99.853614730509079</v>
      </c>
    </row>
    <row r="300" spans="1:7" x14ac:dyDescent="0.25">
      <c r="A300">
        <v>299</v>
      </c>
      <c r="B300" t="s">
        <v>817</v>
      </c>
      <c r="C300">
        <f t="shared" si="33"/>
        <v>4</v>
      </c>
      <c r="D300" t="str">
        <f t="shared" si="34"/>
        <v>Digital Attitudes4</v>
      </c>
      <c r="E300" t="s">
        <v>312</v>
      </c>
      <c r="F300" s="269">
        <f>Knowledge!D307</f>
        <v>0.31732582462753517</v>
      </c>
      <c r="G300" s="270">
        <f>Knowledge!I307</f>
        <v>99.996580871863728</v>
      </c>
    </row>
    <row r="301" spans="1:7" x14ac:dyDescent="0.25">
      <c r="A301">
        <v>300</v>
      </c>
      <c r="B301" t="s">
        <v>817</v>
      </c>
      <c r="C301">
        <f t="shared" si="33"/>
        <v>5</v>
      </c>
      <c r="D301" t="str">
        <f t="shared" si="34"/>
        <v>Digital Attitudes5</v>
      </c>
      <c r="E301" t="s">
        <v>313</v>
      </c>
      <c r="F301" s="269">
        <f>Knowledge!D308</f>
        <v>0.57534746724902741</v>
      </c>
      <c r="G301" s="270">
        <f>Knowledge!I308</f>
        <v>99.326682633997336</v>
      </c>
    </row>
    <row r="302" spans="1:7" x14ac:dyDescent="0.25">
      <c r="A302">
        <v>301</v>
      </c>
      <c r="B302" t="s">
        <v>817</v>
      </c>
      <c r="C302">
        <f t="shared" si="33"/>
        <v>6</v>
      </c>
      <c r="D302" t="str">
        <f t="shared" si="34"/>
        <v>Digital Attitudes6</v>
      </c>
      <c r="E302" t="s">
        <v>314</v>
      </c>
      <c r="F302" s="269">
        <f>Knowledge!D309</f>
        <v>0.4247269836649743</v>
      </c>
      <c r="G302" s="270">
        <f>Knowledge!I309</f>
        <v>98.192662048152968</v>
      </c>
    </row>
    <row r="303" spans="1:7" x14ac:dyDescent="0.25">
      <c r="A303">
        <v>302</v>
      </c>
      <c r="B303" t="s">
        <v>818</v>
      </c>
      <c r="C303">
        <f t="shared" si="33"/>
        <v>1</v>
      </c>
      <c r="D303" t="str">
        <f t="shared" si="34"/>
        <v>Technology at Home1</v>
      </c>
      <c r="E303" t="s">
        <v>819</v>
      </c>
      <c r="F303" s="269">
        <f>Knowledge!D310</f>
        <v>0.12943198675496689</v>
      </c>
      <c r="G303" s="270">
        <f>Knowledge!I310</f>
        <v>96.305173412216675</v>
      </c>
    </row>
    <row r="304" spans="1:7" x14ac:dyDescent="0.25">
      <c r="A304">
        <v>303</v>
      </c>
      <c r="B304" t="s">
        <v>818</v>
      </c>
      <c r="C304">
        <f t="shared" si="33"/>
        <v>2</v>
      </c>
      <c r="D304" t="str">
        <f t="shared" si="34"/>
        <v>Technology at Home2</v>
      </c>
      <c r="E304" t="s">
        <v>820</v>
      </c>
      <c r="F304" s="269">
        <f>Knowledge!D311</f>
        <v>0.27352115450800446</v>
      </c>
      <c r="G304" s="270">
        <f>Knowledge!I311</f>
        <v>102.46497386885534</v>
      </c>
    </row>
    <row r="305" spans="1:7" x14ac:dyDescent="0.25">
      <c r="A305">
        <v>304</v>
      </c>
      <c r="B305" t="s">
        <v>821</v>
      </c>
      <c r="C305">
        <f t="shared" si="33"/>
        <v>1</v>
      </c>
      <c r="D305" t="str">
        <f t="shared" si="34"/>
        <v>TV on Demand1</v>
      </c>
      <c r="E305" t="s">
        <v>822</v>
      </c>
      <c r="F305" s="269">
        <f>Knowledge!D312</f>
        <v>0.23851777391183041</v>
      </c>
      <c r="G305" s="270">
        <f>Knowledge!I312</f>
        <v>97.656838778433709</v>
      </c>
    </row>
    <row r="306" spans="1:7" x14ac:dyDescent="0.25">
      <c r="A306">
        <v>305</v>
      </c>
      <c r="B306" t="s">
        <v>821</v>
      </c>
      <c r="C306">
        <f t="shared" si="33"/>
        <v>2</v>
      </c>
      <c r="D306" t="str">
        <f t="shared" si="34"/>
        <v>TV on Demand2</v>
      </c>
      <c r="E306" t="s">
        <v>823</v>
      </c>
      <c r="F306" s="269">
        <f>Knowledge!D313</f>
        <v>0.28696186220961506</v>
      </c>
      <c r="G306" s="270">
        <f>Knowledge!I313</f>
        <v>104.65222241862237</v>
      </c>
    </row>
    <row r="307" spans="1:7" x14ac:dyDescent="0.25">
      <c r="A307">
        <v>306</v>
      </c>
      <c r="B307" t="s">
        <v>821</v>
      </c>
      <c r="C307">
        <f t="shared" si="33"/>
        <v>3</v>
      </c>
      <c r="D307" t="str">
        <f t="shared" si="34"/>
        <v>TV on Demand3</v>
      </c>
      <c r="E307" t="s">
        <v>824</v>
      </c>
      <c r="F307" s="269">
        <f>Knowledge!D314</f>
        <v>8.4556839863433805E-2</v>
      </c>
      <c r="G307" s="270">
        <f>Knowledge!I314</f>
        <v>99.562201985067389</v>
      </c>
    </row>
    <row r="308" spans="1:7" x14ac:dyDescent="0.25">
      <c r="A308">
        <v>307</v>
      </c>
      <c r="B308" t="s">
        <v>825</v>
      </c>
      <c r="C308">
        <f t="shared" si="33"/>
        <v>1</v>
      </c>
      <c r="D308" t="str">
        <f t="shared" si="34"/>
        <v>Smartphone Brand1</v>
      </c>
      <c r="E308" t="s">
        <v>826</v>
      </c>
      <c r="F308" s="269">
        <f>Knowledge!D315</f>
        <v>5.7722093132398185E-2</v>
      </c>
      <c r="G308" s="270">
        <f>Knowledge!I315</f>
        <v>99.615847661271047</v>
      </c>
    </row>
    <row r="309" spans="1:7" x14ac:dyDescent="0.25">
      <c r="A309">
        <v>308</v>
      </c>
      <c r="B309" t="s">
        <v>825</v>
      </c>
      <c r="C309">
        <f t="shared" si="33"/>
        <v>2</v>
      </c>
      <c r="D309" t="str">
        <f t="shared" si="34"/>
        <v>Smartphone Brand2</v>
      </c>
      <c r="E309" t="s">
        <v>827</v>
      </c>
      <c r="F309" s="269">
        <f>Knowledge!D316</f>
        <v>0.18044127548625963</v>
      </c>
      <c r="G309" s="270">
        <f>Knowledge!I316</f>
        <v>99.040545786561367</v>
      </c>
    </row>
    <row r="310" spans="1:7" x14ac:dyDescent="0.25">
      <c r="A310">
        <v>309</v>
      </c>
      <c r="B310" t="s">
        <v>825</v>
      </c>
      <c r="C310">
        <f t="shared" si="33"/>
        <v>3</v>
      </c>
      <c r="D310" t="str">
        <f t="shared" si="34"/>
        <v>Smartphone Brand3</v>
      </c>
      <c r="E310" t="s">
        <v>828</v>
      </c>
      <c r="F310" s="269">
        <f>Knowledge!D317</f>
        <v>5.2337727486050999E-2</v>
      </c>
      <c r="G310" s="270">
        <f>Knowledge!I317</f>
        <v>99.279899484552558</v>
      </c>
    </row>
    <row r="311" spans="1:7" x14ac:dyDescent="0.25">
      <c r="A311">
        <v>310</v>
      </c>
      <c r="B311" t="s">
        <v>825</v>
      </c>
      <c r="C311">
        <f t="shared" si="33"/>
        <v>4</v>
      </c>
      <c r="D311" t="str">
        <f t="shared" si="34"/>
        <v>Smartphone Brand4</v>
      </c>
      <c r="E311" t="s">
        <v>829</v>
      </c>
      <c r="F311" s="269">
        <f>Knowledge!D318</f>
        <v>1.1845308442404969E-2</v>
      </c>
      <c r="G311" s="270">
        <f>Knowledge!I318</f>
        <v>100.73431982783711</v>
      </c>
    </row>
    <row r="312" spans="1:7" x14ac:dyDescent="0.25">
      <c r="A312">
        <v>311</v>
      </c>
      <c r="B312" t="s">
        <v>825</v>
      </c>
      <c r="C312">
        <f t="shared" si="33"/>
        <v>5</v>
      </c>
      <c r="D312" t="str">
        <f t="shared" si="34"/>
        <v>Smartphone Brand5</v>
      </c>
      <c r="E312" t="s">
        <v>830</v>
      </c>
      <c r="F312" s="269">
        <f>Knowledge!D319</f>
        <v>6.9924440736298709E-3</v>
      </c>
      <c r="G312" s="270">
        <f>Knowledge!I319</f>
        <v>98.016352245136034</v>
      </c>
    </row>
    <row r="313" spans="1:7" x14ac:dyDescent="0.25">
      <c r="A313">
        <v>312</v>
      </c>
      <c r="B313" t="s">
        <v>825</v>
      </c>
      <c r="C313">
        <f t="shared" si="33"/>
        <v>6</v>
      </c>
      <c r="D313" t="str">
        <f t="shared" si="34"/>
        <v>Smartphone Brand6</v>
      </c>
      <c r="E313" t="s">
        <v>831</v>
      </c>
      <c r="F313" s="269">
        <f>Knowledge!D320</f>
        <v>6.5209130729519754E-2</v>
      </c>
      <c r="G313" s="270">
        <f>Knowledge!I320</f>
        <v>100.02585130209391</v>
      </c>
    </row>
    <row r="314" spans="1:7" x14ac:dyDescent="0.25">
      <c r="A314">
        <v>313</v>
      </c>
      <c r="B314" t="s">
        <v>825</v>
      </c>
      <c r="C314">
        <f t="shared" si="33"/>
        <v>7</v>
      </c>
      <c r="D314" t="str">
        <f t="shared" si="34"/>
        <v>Smartphone Brand7</v>
      </c>
      <c r="E314" t="s">
        <v>832</v>
      </c>
      <c r="F314" s="269">
        <f>Knowledge!D321</f>
        <v>0.16493531157115293</v>
      </c>
      <c r="G314" s="270">
        <f>Knowledge!I321</f>
        <v>102.92523982147472</v>
      </c>
    </row>
    <row r="315" spans="1:7" x14ac:dyDescent="0.25">
      <c r="A315">
        <v>314</v>
      </c>
      <c r="B315" t="s">
        <v>825</v>
      </c>
      <c r="C315">
        <f t="shared" si="33"/>
        <v>8</v>
      </c>
      <c r="D315" t="str">
        <f t="shared" si="34"/>
        <v>Smartphone Brand8</v>
      </c>
      <c r="E315" t="s">
        <v>833</v>
      </c>
      <c r="F315" s="269">
        <f>Knowledge!D322</f>
        <v>3.3438433540178336E-2</v>
      </c>
      <c r="G315" s="270">
        <f>Knowledge!I322</f>
        <v>101.36403276966932</v>
      </c>
    </row>
    <row r="316" spans="1:7" x14ac:dyDescent="0.25">
      <c r="A316">
        <v>315</v>
      </c>
      <c r="B316" t="s">
        <v>834</v>
      </c>
      <c r="C316">
        <f t="shared" si="33"/>
        <v>1</v>
      </c>
      <c r="D316" t="str">
        <f t="shared" si="34"/>
        <v>Social Media Activity (at least weekly)1</v>
      </c>
      <c r="E316" t="s">
        <v>332</v>
      </c>
      <c r="F316" s="269">
        <f>Knowledge!D323</f>
        <v>0.18077268394430829</v>
      </c>
      <c r="G316" s="270">
        <f>Knowledge!I323</f>
        <v>99.423449372928104</v>
      </c>
    </row>
    <row r="317" spans="1:7" x14ac:dyDescent="0.25">
      <c r="A317">
        <v>316</v>
      </c>
      <c r="B317" t="s">
        <v>834</v>
      </c>
      <c r="C317">
        <f t="shared" si="33"/>
        <v>2</v>
      </c>
      <c r="D317" t="str">
        <f t="shared" si="34"/>
        <v>Social Media Activity (at least weekly)2</v>
      </c>
      <c r="E317" t="s">
        <v>334</v>
      </c>
      <c r="F317" s="269">
        <f>Knowledge!D324</f>
        <v>0.29907946811284347</v>
      </c>
      <c r="G317" s="270">
        <f>Knowledge!I324</f>
        <v>99.7674488319457</v>
      </c>
    </row>
    <row r="318" spans="1:7" x14ac:dyDescent="0.25">
      <c r="A318">
        <v>317</v>
      </c>
      <c r="B318" t="s">
        <v>834</v>
      </c>
      <c r="C318">
        <f t="shared" si="33"/>
        <v>3</v>
      </c>
      <c r="D318" t="str">
        <f t="shared" si="34"/>
        <v>Social Media Activity (at least weekly)3</v>
      </c>
      <c r="E318" t="s">
        <v>336</v>
      </c>
      <c r="F318" s="269">
        <f>Knowledge!D325</f>
        <v>0.16550001772957196</v>
      </c>
      <c r="G318" s="270">
        <f>Knowledge!I325</f>
        <v>98.660542925118307</v>
      </c>
    </row>
    <row r="319" spans="1:7" x14ac:dyDescent="0.25">
      <c r="A319">
        <v>318</v>
      </c>
      <c r="B319" t="s">
        <v>834</v>
      </c>
      <c r="C319">
        <f t="shared" si="33"/>
        <v>4</v>
      </c>
      <c r="D319" t="str">
        <f t="shared" si="34"/>
        <v>Social Media Activity (at least weekly)4</v>
      </c>
      <c r="E319" t="s">
        <v>338</v>
      </c>
      <c r="F319" s="269">
        <f>Knowledge!D326</f>
        <v>0.13712121812587999</v>
      </c>
      <c r="G319" s="270">
        <f>Knowledge!I326</f>
        <v>101.37783593990125</v>
      </c>
    </row>
    <row r="320" spans="1:7" x14ac:dyDescent="0.25">
      <c r="A320">
        <v>319</v>
      </c>
      <c r="B320" t="s">
        <v>834</v>
      </c>
      <c r="C320">
        <f t="shared" si="33"/>
        <v>5</v>
      </c>
      <c r="D320" t="str">
        <f t="shared" si="34"/>
        <v>Social Media Activity (at least weekly)5</v>
      </c>
      <c r="E320" t="s">
        <v>340</v>
      </c>
      <c r="F320" s="269">
        <f>Knowledge!D327</f>
        <v>0.19650025029983831</v>
      </c>
      <c r="G320" s="270">
        <f>Knowledge!I327</f>
        <v>101.06642810662944</v>
      </c>
    </row>
    <row r="321" spans="1:7" x14ac:dyDescent="0.25">
      <c r="A321">
        <v>320</v>
      </c>
      <c r="B321" t="s">
        <v>834</v>
      </c>
      <c r="C321">
        <f t="shared" si="33"/>
        <v>6</v>
      </c>
      <c r="D321" t="str">
        <f t="shared" si="34"/>
        <v>Social Media Activity (at least weekly)6</v>
      </c>
      <c r="E321" t="s">
        <v>342</v>
      </c>
      <c r="F321" s="269">
        <f>Knowledge!D328</f>
        <v>7.6706205871617014E-2</v>
      </c>
      <c r="G321" s="270">
        <f>Knowledge!I328</f>
        <v>99.254625757446732</v>
      </c>
    </row>
    <row r="322" spans="1:7" x14ac:dyDescent="0.25">
      <c r="A322">
        <v>321</v>
      </c>
      <c r="B322" t="s">
        <v>834</v>
      </c>
      <c r="C322">
        <f t="shared" si="33"/>
        <v>7</v>
      </c>
      <c r="D322" t="str">
        <f t="shared" si="34"/>
        <v>Social Media Activity (at least weekly)7</v>
      </c>
      <c r="E322" t="s">
        <v>344</v>
      </c>
      <c r="F322" s="269">
        <f>Knowledge!D329</f>
        <v>0.31535939928038809</v>
      </c>
      <c r="G322" s="270">
        <f>Knowledge!I329</f>
        <v>99.965975825040815</v>
      </c>
    </row>
    <row r="323" spans="1:7" x14ac:dyDescent="0.25">
      <c r="A323">
        <v>322</v>
      </c>
      <c r="B323" t="s">
        <v>834</v>
      </c>
      <c r="C323">
        <f t="shared" ref="C323:C386" si="35">IF(B323&lt;&gt;B322,1,1+C322)</f>
        <v>8</v>
      </c>
      <c r="D323" t="str">
        <f t="shared" ref="D323:D386" si="36">B323&amp;C323</f>
        <v>Social Media Activity (at least weekly)8</v>
      </c>
      <c r="E323" t="s">
        <v>346</v>
      </c>
      <c r="F323" s="269">
        <f>Knowledge!D330</f>
        <v>0.4096403957866192</v>
      </c>
      <c r="G323" s="270">
        <f>Knowledge!I330</f>
        <v>99.780312576868496</v>
      </c>
    </row>
    <row r="324" spans="1:7" x14ac:dyDescent="0.25">
      <c r="A324">
        <v>323</v>
      </c>
      <c r="B324" t="s">
        <v>834</v>
      </c>
      <c r="C324">
        <f t="shared" si="35"/>
        <v>9</v>
      </c>
      <c r="D324" t="str">
        <f t="shared" si="36"/>
        <v>Social Media Activity (at least weekly)9</v>
      </c>
      <c r="E324" t="s">
        <v>348</v>
      </c>
      <c r="F324" s="269">
        <f>Knowledge!D331</f>
        <v>0.41466776450956877</v>
      </c>
      <c r="G324" s="270">
        <f>Knowledge!I331</f>
        <v>99.61589003360028</v>
      </c>
    </row>
    <row r="325" spans="1:7" x14ac:dyDescent="0.25">
      <c r="A325">
        <v>324</v>
      </c>
      <c r="B325" t="s">
        <v>834</v>
      </c>
      <c r="C325">
        <f t="shared" si="35"/>
        <v>10</v>
      </c>
      <c r="D325" t="str">
        <f t="shared" si="36"/>
        <v>Social Media Activity (at least weekly)10</v>
      </c>
      <c r="E325" t="s">
        <v>350</v>
      </c>
      <c r="F325" s="269">
        <f>Knowledge!D332</f>
        <v>0.12307512123898418</v>
      </c>
      <c r="G325" s="270">
        <f>Knowledge!I332</f>
        <v>101.71625923066952</v>
      </c>
    </row>
    <row r="326" spans="1:7" x14ac:dyDescent="0.25">
      <c r="A326">
        <v>325</v>
      </c>
      <c r="B326" t="s">
        <v>834</v>
      </c>
      <c r="C326">
        <f t="shared" si="35"/>
        <v>11</v>
      </c>
      <c r="D326" t="str">
        <f t="shared" si="36"/>
        <v>Social Media Activity (at least weekly)11</v>
      </c>
      <c r="E326" t="s">
        <v>328</v>
      </c>
      <c r="F326" s="269">
        <f>Knowledge!D333</f>
        <v>0.13762572978046622</v>
      </c>
      <c r="G326" s="270">
        <f>Knowledge!I333</f>
        <v>98.955336687126746</v>
      </c>
    </row>
    <row r="327" spans="1:7" x14ac:dyDescent="0.25">
      <c r="A327">
        <v>326</v>
      </c>
      <c r="B327" t="s">
        <v>834</v>
      </c>
      <c r="C327">
        <f t="shared" si="35"/>
        <v>12</v>
      </c>
      <c r="D327" t="str">
        <f t="shared" si="36"/>
        <v>Social Media Activity (at least weekly)12</v>
      </c>
      <c r="E327" t="s">
        <v>329</v>
      </c>
      <c r="F327" s="269">
        <f>Knowledge!D334</f>
        <v>0.13844412786150073</v>
      </c>
      <c r="G327" s="270">
        <f>Knowledge!I334</f>
        <v>101.49920854746668</v>
      </c>
    </row>
    <row r="328" spans="1:7" x14ac:dyDescent="0.25">
      <c r="A328">
        <v>327</v>
      </c>
      <c r="B328" t="s">
        <v>834</v>
      </c>
      <c r="C328">
        <f t="shared" si="35"/>
        <v>13</v>
      </c>
      <c r="D328" t="str">
        <f t="shared" si="36"/>
        <v>Social Media Activity (at least weekly)13</v>
      </c>
      <c r="E328" t="s">
        <v>330</v>
      </c>
      <c r="F328" s="269">
        <f>Knowledge!D335</f>
        <v>0.10467306930176777</v>
      </c>
      <c r="G328" s="270">
        <f>Knowledge!I335</f>
        <v>98.823818092826116</v>
      </c>
    </row>
    <row r="329" spans="1:7" x14ac:dyDescent="0.25">
      <c r="A329">
        <v>328</v>
      </c>
      <c r="B329" t="s">
        <v>834</v>
      </c>
      <c r="C329">
        <f t="shared" si="35"/>
        <v>14</v>
      </c>
      <c r="D329" t="str">
        <f t="shared" si="36"/>
        <v>Social Media Activity (at least weekly)14</v>
      </c>
      <c r="E329" t="s">
        <v>331</v>
      </c>
      <c r="F329" s="269">
        <f>Knowledge!D336</f>
        <v>0.13844412786150073</v>
      </c>
      <c r="G329" s="270">
        <f>Knowledge!I336</f>
        <v>101.49920854746668</v>
      </c>
    </row>
    <row r="330" spans="1:7" x14ac:dyDescent="0.25">
      <c r="A330">
        <v>329</v>
      </c>
      <c r="B330" t="s">
        <v>834</v>
      </c>
      <c r="C330">
        <f t="shared" si="35"/>
        <v>15</v>
      </c>
      <c r="D330" t="str">
        <f t="shared" si="36"/>
        <v>Social Media Activity (at least weekly)15</v>
      </c>
      <c r="E330" t="s">
        <v>356</v>
      </c>
      <c r="F330" s="269">
        <f>Knowledge!D337</f>
        <v>0.20117520675809561</v>
      </c>
      <c r="G330" s="270">
        <f>Knowledge!I337</f>
        <v>102.75708595715413</v>
      </c>
    </row>
    <row r="331" spans="1:7" x14ac:dyDescent="0.25">
      <c r="A331">
        <v>330</v>
      </c>
      <c r="B331" t="s">
        <v>834</v>
      </c>
      <c r="C331">
        <f t="shared" si="35"/>
        <v>16</v>
      </c>
      <c r="D331" t="str">
        <f t="shared" si="36"/>
        <v>Social Media Activity (at least weekly)16</v>
      </c>
      <c r="E331" t="s">
        <v>358</v>
      </c>
      <c r="F331" s="269">
        <f>Knowledge!D338</f>
        <v>0.13535064660791571</v>
      </c>
      <c r="G331" s="270">
        <f>Knowledge!I338</f>
        <v>100.13104256007601</v>
      </c>
    </row>
    <row r="332" spans="1:7" x14ac:dyDescent="0.25">
      <c r="A332">
        <v>331</v>
      </c>
      <c r="B332" t="s">
        <v>834</v>
      </c>
      <c r="C332">
        <f t="shared" si="35"/>
        <v>17</v>
      </c>
      <c r="D332" t="str">
        <f t="shared" si="36"/>
        <v>Social Media Activity (at least weekly)17</v>
      </c>
      <c r="E332" t="s">
        <v>360</v>
      </c>
      <c r="F332" s="269">
        <f>Knowledge!D339</f>
        <v>7.2155035719872765E-2</v>
      </c>
      <c r="G332" s="270">
        <f>Knowledge!I339</f>
        <v>95.932171060951902</v>
      </c>
    </row>
    <row r="333" spans="1:7" x14ac:dyDescent="0.25">
      <c r="A333">
        <v>332</v>
      </c>
      <c r="B333" t="s">
        <v>834</v>
      </c>
      <c r="C333">
        <f t="shared" si="35"/>
        <v>18</v>
      </c>
      <c r="D333" t="str">
        <f t="shared" si="36"/>
        <v>Social Media Activity (at least weekly)18</v>
      </c>
      <c r="E333" t="s">
        <v>362</v>
      </c>
      <c r="F333" s="269">
        <f>Knowledge!D340</f>
        <v>7.5803946394117958E-2</v>
      </c>
      <c r="G333" s="270">
        <f>Knowledge!I340</f>
        <v>100.63026323338107</v>
      </c>
    </row>
    <row r="334" spans="1:7" x14ac:dyDescent="0.25">
      <c r="A334">
        <v>333</v>
      </c>
      <c r="B334" t="s">
        <v>835</v>
      </c>
      <c r="C334">
        <f t="shared" si="35"/>
        <v>1</v>
      </c>
      <c r="D334" t="str">
        <f t="shared" si="36"/>
        <v>Social Media Brands (used at least weekly)1</v>
      </c>
      <c r="E334" t="s">
        <v>836</v>
      </c>
      <c r="F334" s="269">
        <f>Knowledge!D341</f>
        <v>2.8775658340720657E-3</v>
      </c>
      <c r="G334" s="270">
        <f>Knowledge!I341</f>
        <v>87.843565985950192</v>
      </c>
    </row>
    <row r="335" spans="1:7" x14ac:dyDescent="0.25">
      <c r="A335">
        <v>334</v>
      </c>
      <c r="B335" t="s">
        <v>835</v>
      </c>
      <c r="C335">
        <f t="shared" si="35"/>
        <v>2</v>
      </c>
      <c r="D335" t="str">
        <f t="shared" si="36"/>
        <v>Social Media Brands (used at least weekly)2</v>
      </c>
      <c r="E335" t="s">
        <v>380</v>
      </c>
      <c r="F335" s="269">
        <f>Knowledge!D342</f>
        <v>0.19311313344110123</v>
      </c>
      <c r="G335" s="270">
        <f>Knowledge!I342</f>
        <v>99.443702796343729</v>
      </c>
    </row>
    <row r="336" spans="1:7" x14ac:dyDescent="0.25">
      <c r="A336">
        <v>335</v>
      </c>
      <c r="B336" t="s">
        <v>835</v>
      </c>
      <c r="C336">
        <f t="shared" si="35"/>
        <v>3</v>
      </c>
      <c r="D336" t="str">
        <f t="shared" si="36"/>
        <v>Social Media Brands (used at least weekly)3</v>
      </c>
      <c r="E336" t="s">
        <v>837</v>
      </c>
      <c r="F336" s="269">
        <f>Knowledge!D343</f>
        <v>5.0246094801063769E-2</v>
      </c>
      <c r="G336" s="270">
        <f>Knowledge!I343</f>
        <v>92.978898674059849</v>
      </c>
    </row>
    <row r="337" spans="1:7" x14ac:dyDescent="0.25">
      <c r="A337">
        <v>336</v>
      </c>
      <c r="B337" t="s">
        <v>835</v>
      </c>
      <c r="C337">
        <f t="shared" si="35"/>
        <v>4</v>
      </c>
      <c r="D337" t="str">
        <f t="shared" si="36"/>
        <v>Social Media Brands (used at least weekly)4</v>
      </c>
      <c r="E337" t="s">
        <v>838</v>
      </c>
      <c r="F337" s="269">
        <f>Knowledge!D344</f>
        <v>0.17111065912290763</v>
      </c>
      <c r="G337" s="270">
        <f>Knowledge!I344</f>
        <v>98.5602760469407</v>
      </c>
    </row>
    <row r="338" spans="1:7" x14ac:dyDescent="0.25">
      <c r="A338">
        <v>337</v>
      </c>
      <c r="B338" t="s">
        <v>835</v>
      </c>
      <c r="C338">
        <f t="shared" si="35"/>
        <v>5</v>
      </c>
      <c r="D338" t="str">
        <f t="shared" si="36"/>
        <v>Social Media Brands (used at least weekly)5</v>
      </c>
      <c r="E338" t="s">
        <v>839</v>
      </c>
      <c r="F338" s="269">
        <f>Knowledge!D345</f>
        <v>6.6024573186629812E-2</v>
      </c>
      <c r="G338" s="270">
        <f>Knowledge!I345</f>
        <v>99.683325833754438</v>
      </c>
    </row>
    <row r="339" spans="1:7" x14ac:dyDescent="0.25">
      <c r="A339">
        <v>338</v>
      </c>
      <c r="B339" t="s">
        <v>835</v>
      </c>
      <c r="C339">
        <f t="shared" si="35"/>
        <v>6</v>
      </c>
      <c r="D339" t="str">
        <f t="shared" si="36"/>
        <v>Social Media Brands (used at least weekly)6</v>
      </c>
      <c r="E339" t="s">
        <v>840</v>
      </c>
      <c r="F339" s="269">
        <f>Knowledge!D346</f>
        <v>0.48272516347708194</v>
      </c>
      <c r="G339" s="270">
        <f>Knowledge!I346</f>
        <v>100.59005517404745</v>
      </c>
    </row>
    <row r="340" spans="1:7" x14ac:dyDescent="0.25">
      <c r="A340">
        <v>339</v>
      </c>
      <c r="B340" t="s">
        <v>835</v>
      </c>
      <c r="C340">
        <f t="shared" si="35"/>
        <v>7</v>
      </c>
      <c r="D340" t="str">
        <f t="shared" si="36"/>
        <v>Social Media Brands (used at least weekly)7</v>
      </c>
      <c r="E340" t="s">
        <v>841</v>
      </c>
      <c r="F340" s="269">
        <f>Knowledge!D347</f>
        <v>1.0771923658549305E-2</v>
      </c>
      <c r="G340" s="270">
        <f>Knowledge!I347</f>
        <v>94.58210539068827</v>
      </c>
    </row>
    <row r="341" spans="1:7" x14ac:dyDescent="0.25">
      <c r="A341">
        <v>340</v>
      </c>
      <c r="B341" t="s">
        <v>835</v>
      </c>
      <c r="C341">
        <f t="shared" si="35"/>
        <v>8</v>
      </c>
      <c r="D341" t="str">
        <f t="shared" si="36"/>
        <v>Social Media Brands (used at least weekly)8</v>
      </c>
      <c r="E341" t="s">
        <v>842</v>
      </c>
      <c r="F341" s="269">
        <f>Knowledge!D348</f>
        <v>4.81693028106586E-2</v>
      </c>
      <c r="G341" s="270">
        <f>Knowledge!I348</f>
        <v>100.38999277000578</v>
      </c>
    </row>
    <row r="342" spans="1:7" x14ac:dyDescent="0.25">
      <c r="A342">
        <v>341</v>
      </c>
      <c r="B342" t="s">
        <v>835</v>
      </c>
      <c r="C342">
        <f t="shared" si="35"/>
        <v>9</v>
      </c>
      <c r="D342" t="str">
        <f t="shared" si="36"/>
        <v>Social Media Brands (used at least weekly)9</v>
      </c>
      <c r="E342" t="s">
        <v>843</v>
      </c>
      <c r="F342" s="269">
        <f>Knowledge!D349</f>
        <v>8.1085996766960419E-2</v>
      </c>
      <c r="G342" s="270">
        <f>Knowledge!I349</f>
        <v>97.21062094098842</v>
      </c>
    </row>
    <row r="343" spans="1:7" x14ac:dyDescent="0.25">
      <c r="A343">
        <v>342</v>
      </c>
      <c r="B343" t="s">
        <v>835</v>
      </c>
      <c r="C343">
        <f t="shared" si="35"/>
        <v>10</v>
      </c>
      <c r="D343" t="str">
        <f t="shared" si="36"/>
        <v>Social Media Brands (used at least weekly)10</v>
      </c>
      <c r="E343" t="s">
        <v>844</v>
      </c>
      <c r="F343" s="269">
        <f>Knowledge!D350</f>
        <v>1.7329183918235389E-2</v>
      </c>
      <c r="G343" s="270">
        <f>Knowledge!I350</f>
        <v>94.55878672369208</v>
      </c>
    </row>
    <row r="344" spans="1:7" x14ac:dyDescent="0.25">
      <c r="A344">
        <v>343</v>
      </c>
      <c r="B344" t="s">
        <v>835</v>
      </c>
      <c r="C344">
        <f t="shared" si="35"/>
        <v>11</v>
      </c>
      <c r="D344" t="str">
        <f t="shared" si="36"/>
        <v>Social Media Brands (used at least weekly)11</v>
      </c>
      <c r="E344" t="s">
        <v>845</v>
      </c>
      <c r="F344" s="269">
        <f>Knowledge!D351</f>
        <v>8.2669531209261099E-3</v>
      </c>
      <c r="G344" s="270">
        <f>Knowledge!I351</f>
        <v>104.60474235423685</v>
      </c>
    </row>
    <row r="345" spans="1:7" x14ac:dyDescent="0.25">
      <c r="A345">
        <v>344</v>
      </c>
      <c r="B345" t="s">
        <v>835</v>
      </c>
      <c r="C345">
        <f t="shared" si="35"/>
        <v>12</v>
      </c>
      <c r="D345" t="str">
        <f t="shared" si="36"/>
        <v>Social Media Brands (used at least weekly)12</v>
      </c>
      <c r="E345" t="s">
        <v>846</v>
      </c>
      <c r="F345" s="269">
        <f>Knowledge!D352</f>
        <v>6.1004007926161542E-2</v>
      </c>
      <c r="G345" s="270">
        <f>Knowledge!I352</f>
        <v>96.627640629318392</v>
      </c>
    </row>
    <row r="346" spans="1:7" x14ac:dyDescent="0.25">
      <c r="A346">
        <v>345</v>
      </c>
      <c r="B346" t="s">
        <v>835</v>
      </c>
      <c r="C346">
        <f t="shared" si="35"/>
        <v>13</v>
      </c>
      <c r="D346" t="str">
        <f t="shared" si="36"/>
        <v>Social Media Brands (used at least weekly)13</v>
      </c>
      <c r="E346" t="s">
        <v>847</v>
      </c>
      <c r="F346" s="269">
        <f>Knowledge!D353</f>
        <v>0.15729936277832815</v>
      </c>
      <c r="G346" s="270">
        <f>Knowledge!I353</f>
        <v>99.519980963957991</v>
      </c>
    </row>
    <row r="347" spans="1:7" x14ac:dyDescent="0.25">
      <c r="A347">
        <v>346</v>
      </c>
      <c r="B347" t="s">
        <v>835</v>
      </c>
      <c r="C347">
        <f t="shared" si="35"/>
        <v>14</v>
      </c>
      <c r="D347" t="str">
        <f t="shared" si="36"/>
        <v>Social Media Brands (used at least weekly)14</v>
      </c>
      <c r="E347" t="s">
        <v>848</v>
      </c>
      <c r="F347" s="269">
        <f>Knowledge!D354</f>
        <v>2.0412546279397197E-2</v>
      </c>
      <c r="G347" s="270">
        <f>Knowledge!I354</f>
        <v>101.73815947599012</v>
      </c>
    </row>
    <row r="348" spans="1:7" x14ac:dyDescent="0.25">
      <c r="A348">
        <v>347</v>
      </c>
      <c r="B348" t="s">
        <v>835</v>
      </c>
      <c r="C348">
        <f t="shared" si="35"/>
        <v>15</v>
      </c>
      <c r="D348" t="str">
        <f t="shared" si="36"/>
        <v>Social Media Brands (used at least weekly)15</v>
      </c>
      <c r="E348" t="s">
        <v>849</v>
      </c>
      <c r="F348" s="269">
        <f>Knowledge!D355</f>
        <v>7.4753923971424118E-3</v>
      </c>
      <c r="G348" s="270">
        <f>Knowledge!I355</f>
        <v>89.002556328907062</v>
      </c>
    </row>
    <row r="349" spans="1:7" x14ac:dyDescent="0.25">
      <c r="A349">
        <v>348</v>
      </c>
      <c r="B349" t="s">
        <v>835</v>
      </c>
      <c r="C349">
        <f t="shared" si="35"/>
        <v>16</v>
      </c>
      <c r="D349" t="str">
        <f t="shared" si="36"/>
        <v>Social Media Brands (used at least weekly)16</v>
      </c>
      <c r="E349" t="s">
        <v>850</v>
      </c>
      <c r="F349" s="269">
        <f>Knowledge!D356</f>
        <v>1.2215295405955048E-2</v>
      </c>
      <c r="G349" s="270">
        <f>Knowledge!I356</f>
        <v>99.991248648451759</v>
      </c>
    </row>
    <row r="350" spans="1:7" x14ac:dyDescent="0.25">
      <c r="A350">
        <v>349</v>
      </c>
      <c r="B350" t="s">
        <v>835</v>
      </c>
      <c r="C350">
        <f t="shared" si="35"/>
        <v>17</v>
      </c>
      <c r="D350" t="str">
        <f t="shared" si="36"/>
        <v>Social Media Brands (used at least weekly)17</v>
      </c>
      <c r="E350" t="s">
        <v>851</v>
      </c>
      <c r="F350" s="269">
        <f>Knowledge!D357</f>
        <v>1.0286614173228348E-2</v>
      </c>
      <c r="G350" s="270">
        <f>Knowledge!I357</f>
        <v>98.278421401080493</v>
      </c>
    </row>
    <row r="351" spans="1:7" x14ac:dyDescent="0.25">
      <c r="A351">
        <v>350</v>
      </c>
      <c r="B351" t="s">
        <v>835</v>
      </c>
      <c r="C351">
        <f t="shared" si="35"/>
        <v>18</v>
      </c>
      <c r="D351" t="str">
        <f t="shared" si="36"/>
        <v>Social Media Brands (used at least weekly)18</v>
      </c>
      <c r="E351" t="s">
        <v>852</v>
      </c>
      <c r="F351" s="269">
        <f>Knowledge!D358</f>
        <v>0.11990168535224488</v>
      </c>
      <c r="G351" s="270">
        <f>Knowledge!I358</f>
        <v>97.001789256323605</v>
      </c>
    </row>
    <row r="352" spans="1:7" x14ac:dyDescent="0.25">
      <c r="A352">
        <v>351</v>
      </c>
      <c r="B352" t="s">
        <v>853</v>
      </c>
      <c r="C352">
        <f t="shared" si="35"/>
        <v>1</v>
      </c>
      <c r="D352" t="str">
        <f t="shared" si="36"/>
        <v>Have Mobile Phone with access to Internet1</v>
      </c>
      <c r="E352" t="s">
        <v>854</v>
      </c>
      <c r="F352" s="269">
        <f>Knowledge!D359</f>
        <v>0.57288950096469704</v>
      </c>
      <c r="G352" s="270">
        <f>Knowledge!I359</f>
        <v>101.09061270249249</v>
      </c>
    </row>
    <row r="353" spans="1:7" x14ac:dyDescent="0.25">
      <c r="A353">
        <v>352</v>
      </c>
      <c r="B353" t="s">
        <v>431</v>
      </c>
      <c r="C353">
        <f t="shared" si="35"/>
        <v>1</v>
      </c>
      <c r="D353" t="str">
        <f t="shared" si="36"/>
        <v>Apps on Mobile Phone (Free/Paid)1</v>
      </c>
      <c r="E353" t="s">
        <v>855</v>
      </c>
      <c r="F353" s="269">
        <f>Knowledge!D360</f>
        <v>5.128411638942483E-2</v>
      </c>
      <c r="G353" s="270">
        <f>Knowledge!I360</f>
        <v>102.32594822460659</v>
      </c>
    </row>
    <row r="354" spans="1:7" x14ac:dyDescent="0.25">
      <c r="A354">
        <v>353</v>
      </c>
      <c r="B354" t="s">
        <v>431</v>
      </c>
      <c r="C354">
        <f t="shared" si="35"/>
        <v>2</v>
      </c>
      <c r="D354" t="str">
        <f t="shared" si="36"/>
        <v>Apps on Mobile Phone (Free/Paid)2</v>
      </c>
      <c r="E354" t="s">
        <v>856</v>
      </c>
      <c r="F354" s="269">
        <f>Knowledge!D361</f>
        <v>0.22188933618397039</v>
      </c>
      <c r="G354" s="270">
        <f>Knowledge!I361</f>
        <v>100.16566367614939</v>
      </c>
    </row>
    <row r="355" spans="1:7" x14ac:dyDescent="0.25">
      <c r="A355">
        <v>354</v>
      </c>
      <c r="B355" t="s">
        <v>431</v>
      </c>
      <c r="C355">
        <f t="shared" si="35"/>
        <v>3</v>
      </c>
      <c r="D355" t="str">
        <f t="shared" si="36"/>
        <v>Apps on Mobile Phone (Free/Paid)3</v>
      </c>
      <c r="E355" t="s">
        <v>857</v>
      </c>
      <c r="F355" s="269">
        <f>Knowledge!D362</f>
        <v>0.13321599415967045</v>
      </c>
      <c r="G355" s="270">
        <f>Knowledge!I362</f>
        <v>99.639102284937366</v>
      </c>
    </row>
    <row r="356" spans="1:7" x14ac:dyDescent="0.25">
      <c r="A356">
        <v>355</v>
      </c>
      <c r="B356" t="s">
        <v>431</v>
      </c>
      <c r="C356">
        <f t="shared" si="35"/>
        <v>4</v>
      </c>
      <c r="D356" t="str">
        <f t="shared" si="36"/>
        <v>Apps on Mobile Phone (Free/Paid)4</v>
      </c>
      <c r="E356" t="s">
        <v>858</v>
      </c>
      <c r="F356" s="269">
        <f>Knowledge!D363</f>
        <v>7.9071549251707757E-2</v>
      </c>
      <c r="G356" s="270">
        <f>Knowledge!I363</f>
        <v>99.74037141449999</v>
      </c>
    </row>
    <row r="357" spans="1:7" x14ac:dyDescent="0.25">
      <c r="A357">
        <v>356</v>
      </c>
      <c r="B357" t="s">
        <v>431</v>
      </c>
      <c r="C357">
        <f t="shared" si="35"/>
        <v>5</v>
      </c>
      <c r="D357" t="str">
        <f t="shared" si="36"/>
        <v>Apps on Mobile Phone (Free/Paid)5</v>
      </c>
      <c r="E357" t="s">
        <v>859</v>
      </c>
      <c r="F357" s="269">
        <f>Knowledge!D364</f>
        <v>5.7424379725713105E-2</v>
      </c>
      <c r="G357" s="270">
        <f>Knowledge!I364</f>
        <v>95.993095549635783</v>
      </c>
    </row>
    <row r="358" spans="1:7" x14ac:dyDescent="0.25">
      <c r="A358">
        <v>357</v>
      </c>
      <c r="B358" t="s">
        <v>431</v>
      </c>
      <c r="C358">
        <f t="shared" si="35"/>
        <v>6</v>
      </c>
      <c r="D358" t="str">
        <f t="shared" si="36"/>
        <v>Apps on Mobile Phone (Free/Paid)6</v>
      </c>
      <c r="E358" t="s">
        <v>860</v>
      </c>
      <c r="F358" s="269">
        <f>Knowledge!D365</f>
        <v>3.4859852948844965E-2</v>
      </c>
      <c r="G358" s="270">
        <f>Knowledge!I365</f>
        <v>93.345480440953764</v>
      </c>
    </row>
    <row r="359" spans="1:7" x14ac:dyDescent="0.25">
      <c r="A359">
        <v>358</v>
      </c>
      <c r="B359" t="s">
        <v>861</v>
      </c>
      <c r="C359">
        <f t="shared" si="35"/>
        <v>1</v>
      </c>
      <c r="D359" t="str">
        <f t="shared" si="36"/>
        <v>Types of internet usage : Laptop or PC1</v>
      </c>
      <c r="E359" t="s">
        <v>862</v>
      </c>
      <c r="F359" s="269">
        <f>Knowledge!D366</f>
        <v>0.2762950539709027</v>
      </c>
      <c r="G359" s="270">
        <f>Knowledge!I366</f>
        <v>99.091407146289342</v>
      </c>
    </row>
    <row r="360" spans="1:7" x14ac:dyDescent="0.25">
      <c r="A360">
        <v>359</v>
      </c>
      <c r="B360" t="s">
        <v>861</v>
      </c>
      <c r="C360">
        <f t="shared" si="35"/>
        <v>2</v>
      </c>
      <c r="D360" t="str">
        <f t="shared" si="36"/>
        <v>Types of internet usage : Laptop or PC2</v>
      </c>
      <c r="E360" t="s">
        <v>863</v>
      </c>
      <c r="F360" s="269">
        <f>Knowledge!D367</f>
        <v>3.2987332742347601E-2</v>
      </c>
      <c r="G360" s="270">
        <f>Knowledge!I367</f>
        <v>104.29789937721785</v>
      </c>
    </row>
    <row r="361" spans="1:7" x14ac:dyDescent="0.25">
      <c r="A361">
        <v>360</v>
      </c>
      <c r="B361" t="s">
        <v>861</v>
      </c>
      <c r="C361">
        <f t="shared" si="35"/>
        <v>3</v>
      </c>
      <c r="D361" t="str">
        <f t="shared" si="36"/>
        <v>Types of internet usage : Laptop or PC3</v>
      </c>
      <c r="E361" t="s">
        <v>864</v>
      </c>
      <c r="F361" s="269">
        <f>Knowledge!D368</f>
        <v>0.18380421807373415</v>
      </c>
      <c r="G361" s="270">
        <f>Knowledge!I368</f>
        <v>96.130810487098202</v>
      </c>
    </row>
    <row r="362" spans="1:7" x14ac:dyDescent="0.25">
      <c r="A362">
        <v>361</v>
      </c>
      <c r="B362" t="s">
        <v>861</v>
      </c>
      <c r="C362">
        <f t="shared" si="35"/>
        <v>4</v>
      </c>
      <c r="D362" t="str">
        <f t="shared" si="36"/>
        <v>Types of internet usage : Laptop or PC4</v>
      </c>
      <c r="E362" t="s">
        <v>865</v>
      </c>
      <c r="F362" s="269">
        <f>Knowledge!D369</f>
        <v>0.22426779006101058</v>
      </c>
      <c r="G362" s="270">
        <f>Knowledge!I369</f>
        <v>94.625442562063739</v>
      </c>
    </row>
    <row r="363" spans="1:7" x14ac:dyDescent="0.25">
      <c r="A363">
        <v>362</v>
      </c>
      <c r="B363" t="s">
        <v>861</v>
      </c>
      <c r="C363">
        <f t="shared" si="35"/>
        <v>5</v>
      </c>
      <c r="D363" t="str">
        <f t="shared" si="36"/>
        <v>Types of internet usage : Laptop or PC5</v>
      </c>
      <c r="E363" t="s">
        <v>866</v>
      </c>
      <c r="F363" s="269">
        <f>Knowledge!D370</f>
        <v>0.28503263284142472</v>
      </c>
      <c r="G363" s="270">
        <f>Knowledge!I370</f>
        <v>97.401839711692702</v>
      </c>
    </row>
    <row r="364" spans="1:7" x14ac:dyDescent="0.25">
      <c r="A364">
        <v>363</v>
      </c>
      <c r="B364" t="s">
        <v>861</v>
      </c>
      <c r="C364">
        <f t="shared" si="35"/>
        <v>6</v>
      </c>
      <c r="D364" t="str">
        <f t="shared" si="36"/>
        <v>Types of internet usage : Laptop or PC6</v>
      </c>
      <c r="E364" t="s">
        <v>867</v>
      </c>
      <c r="F364" s="269">
        <f>Knowledge!D371</f>
        <v>5.0955800177295729E-2</v>
      </c>
      <c r="G364" s="270">
        <f>Knowledge!I371</f>
        <v>99.146490281785901</v>
      </c>
    </row>
    <row r="365" spans="1:7" x14ac:dyDescent="0.25">
      <c r="A365">
        <v>364</v>
      </c>
      <c r="B365" t="s">
        <v>861</v>
      </c>
      <c r="C365">
        <f t="shared" si="35"/>
        <v>7</v>
      </c>
      <c r="D365" t="str">
        <f t="shared" si="36"/>
        <v>Types of internet usage : Laptop or PC7</v>
      </c>
      <c r="E365" t="s">
        <v>868</v>
      </c>
      <c r="F365" s="269">
        <f>Knowledge!D372</f>
        <v>5.7575350159044678E-2</v>
      </c>
      <c r="G365" s="270">
        <f>Knowledge!I372</f>
        <v>99.524395149629797</v>
      </c>
    </row>
    <row r="366" spans="1:7" x14ac:dyDescent="0.25">
      <c r="A366">
        <v>365</v>
      </c>
      <c r="B366" t="s">
        <v>861</v>
      </c>
      <c r="C366">
        <f t="shared" si="35"/>
        <v>8</v>
      </c>
      <c r="D366" t="str">
        <f t="shared" si="36"/>
        <v>Types of internet usage : Laptop or PC8</v>
      </c>
      <c r="E366" t="s">
        <v>869</v>
      </c>
      <c r="F366" s="269">
        <f>Knowledge!D373</f>
        <v>0.56187268915888799</v>
      </c>
      <c r="G366" s="270">
        <f>Knowledge!I373</f>
        <v>98.15896871402424</v>
      </c>
    </row>
    <row r="367" spans="1:7" x14ac:dyDescent="0.25">
      <c r="A367">
        <v>366</v>
      </c>
      <c r="B367" t="s">
        <v>861</v>
      </c>
      <c r="C367">
        <f t="shared" si="35"/>
        <v>9</v>
      </c>
      <c r="D367" t="str">
        <f t="shared" si="36"/>
        <v>Types of internet usage : Laptop or PC9</v>
      </c>
      <c r="E367" t="s">
        <v>356</v>
      </c>
      <c r="F367" s="269">
        <f>Knowledge!D374</f>
        <v>0.26015804766126088</v>
      </c>
      <c r="G367" s="270">
        <f>Knowledge!I374</f>
        <v>101.66838517646966</v>
      </c>
    </row>
    <row r="368" spans="1:7" x14ac:dyDescent="0.25">
      <c r="A368">
        <v>367</v>
      </c>
      <c r="B368" t="s">
        <v>861</v>
      </c>
      <c r="C368">
        <f t="shared" si="35"/>
        <v>10</v>
      </c>
      <c r="D368" t="str">
        <f t="shared" si="36"/>
        <v>Types of internet usage : Laptop or PC10</v>
      </c>
      <c r="E368" t="s">
        <v>870</v>
      </c>
      <c r="F368" s="269">
        <f>Knowledge!D375</f>
        <v>0.16018351775564479</v>
      </c>
      <c r="G368" s="270">
        <f>Knowledge!I375</f>
        <v>96.707698826117152</v>
      </c>
    </row>
    <row r="369" spans="1:7" x14ac:dyDescent="0.25">
      <c r="A369">
        <v>368</v>
      </c>
      <c r="B369" t="s">
        <v>861</v>
      </c>
      <c r="C369">
        <f t="shared" si="35"/>
        <v>11</v>
      </c>
      <c r="D369" t="str">
        <f t="shared" si="36"/>
        <v>Types of internet usage : Laptop or PC11</v>
      </c>
      <c r="E369" t="s">
        <v>871</v>
      </c>
      <c r="F369" s="269">
        <f>Knowledge!D376</f>
        <v>0.25761413776920267</v>
      </c>
      <c r="G369" s="270">
        <f>Knowledge!I376</f>
        <v>95.948634828605535</v>
      </c>
    </row>
    <row r="370" spans="1:7" x14ac:dyDescent="0.25">
      <c r="A370">
        <v>369</v>
      </c>
      <c r="B370" t="s">
        <v>861</v>
      </c>
      <c r="C370">
        <f t="shared" si="35"/>
        <v>12</v>
      </c>
      <c r="D370" t="str">
        <f t="shared" si="36"/>
        <v>Types of internet usage : Laptop or PC12</v>
      </c>
      <c r="E370" t="s">
        <v>872</v>
      </c>
      <c r="F370" s="269">
        <f>Knowledge!D377</f>
        <v>6.549276216300777E-2</v>
      </c>
      <c r="G370" s="270">
        <f>Knowledge!I377</f>
        <v>100.85751131456115</v>
      </c>
    </row>
    <row r="371" spans="1:7" x14ac:dyDescent="0.25">
      <c r="A371">
        <v>370</v>
      </c>
      <c r="B371" t="s">
        <v>861</v>
      </c>
      <c r="C371">
        <f t="shared" si="35"/>
        <v>13</v>
      </c>
      <c r="D371" t="str">
        <f t="shared" si="36"/>
        <v>Types of internet usage : Laptop or PC13</v>
      </c>
      <c r="E371" t="s">
        <v>873</v>
      </c>
      <c r="F371" s="269">
        <f>Knowledge!D378</f>
        <v>0.30031322834645668</v>
      </c>
      <c r="G371" s="270">
        <f>Knowledge!I378</f>
        <v>98.364619979580056</v>
      </c>
    </row>
    <row r="372" spans="1:7" x14ac:dyDescent="0.25">
      <c r="A372">
        <v>371</v>
      </c>
      <c r="B372" t="s">
        <v>861</v>
      </c>
      <c r="C372">
        <f t="shared" si="35"/>
        <v>14</v>
      </c>
      <c r="D372" t="str">
        <f t="shared" si="36"/>
        <v>Types of internet usage : Laptop or PC14</v>
      </c>
      <c r="E372" t="s">
        <v>874</v>
      </c>
      <c r="F372" s="269">
        <f>Knowledge!D379</f>
        <v>0.45104671742191171</v>
      </c>
      <c r="G372" s="270">
        <f>Knowledge!I379</f>
        <v>97.585520672453427</v>
      </c>
    </row>
    <row r="373" spans="1:7" x14ac:dyDescent="0.25">
      <c r="A373">
        <v>372</v>
      </c>
      <c r="B373" t="s">
        <v>861</v>
      </c>
      <c r="C373">
        <f t="shared" si="35"/>
        <v>15</v>
      </c>
      <c r="D373" t="str">
        <f t="shared" si="36"/>
        <v>Types of internet usage : Laptop or PC15</v>
      </c>
      <c r="E373" t="s">
        <v>875</v>
      </c>
      <c r="F373" s="269">
        <f>Knowledge!D380</f>
        <v>0.3854075235959743</v>
      </c>
      <c r="G373" s="270">
        <f>Knowledge!I380</f>
        <v>96.323610533011433</v>
      </c>
    </row>
    <row r="374" spans="1:7" x14ac:dyDescent="0.25">
      <c r="A374">
        <v>373</v>
      </c>
      <c r="B374" t="s">
        <v>861</v>
      </c>
      <c r="C374">
        <f t="shared" si="35"/>
        <v>16</v>
      </c>
      <c r="D374" t="str">
        <f t="shared" si="36"/>
        <v>Types of internet usage : Laptop or PC16</v>
      </c>
      <c r="E374" t="s">
        <v>876</v>
      </c>
      <c r="F374" s="269">
        <f>Knowledge!D381</f>
        <v>0.24542637117380189</v>
      </c>
      <c r="G374" s="270">
        <f>Knowledge!I381</f>
        <v>97.245396573090517</v>
      </c>
    </row>
    <row r="375" spans="1:7" x14ac:dyDescent="0.25">
      <c r="A375">
        <v>374</v>
      </c>
      <c r="B375" t="s">
        <v>861</v>
      </c>
      <c r="C375">
        <f t="shared" si="35"/>
        <v>17</v>
      </c>
      <c r="D375" t="str">
        <f t="shared" si="36"/>
        <v>Types of internet usage : Laptop or PC17</v>
      </c>
      <c r="E375" t="s">
        <v>877</v>
      </c>
      <c r="F375" s="269">
        <f>Knowledge!D382</f>
        <v>0.19539003598060176</v>
      </c>
      <c r="G375" s="270">
        <f>Knowledge!I382</f>
        <v>99.197863277550979</v>
      </c>
    </row>
    <row r="376" spans="1:7" x14ac:dyDescent="0.25">
      <c r="A376">
        <v>375</v>
      </c>
      <c r="B376" t="s">
        <v>861</v>
      </c>
      <c r="C376">
        <f t="shared" si="35"/>
        <v>18</v>
      </c>
      <c r="D376" t="str">
        <f t="shared" si="36"/>
        <v>Types of internet usage : Laptop or PC18</v>
      </c>
      <c r="E376" t="s">
        <v>878</v>
      </c>
      <c r="F376" s="269">
        <f>Knowledge!D383</f>
        <v>0.37029964280127237</v>
      </c>
      <c r="G376" s="270">
        <f>Knowledge!I383</f>
        <v>97.121157096918978</v>
      </c>
    </row>
    <row r="377" spans="1:7" x14ac:dyDescent="0.25">
      <c r="A377">
        <v>376</v>
      </c>
      <c r="B377" t="s">
        <v>861</v>
      </c>
      <c r="C377">
        <f t="shared" si="35"/>
        <v>19</v>
      </c>
      <c r="D377" t="str">
        <f t="shared" si="36"/>
        <v>Types of internet usage : Laptop or PC19</v>
      </c>
      <c r="E377" t="s">
        <v>879</v>
      </c>
      <c r="F377" s="269">
        <f>Knowledge!D384</f>
        <v>0.33734941335975399</v>
      </c>
      <c r="G377" s="270">
        <f>Knowledge!I384</f>
        <v>97.741599627699912</v>
      </c>
    </row>
    <row r="378" spans="1:7" x14ac:dyDescent="0.25">
      <c r="A378">
        <v>377</v>
      </c>
      <c r="B378" t="s">
        <v>861</v>
      </c>
      <c r="C378">
        <f t="shared" si="35"/>
        <v>20</v>
      </c>
      <c r="D378" t="str">
        <f t="shared" si="36"/>
        <v>Types of internet usage : Laptop or PC20</v>
      </c>
      <c r="E378" t="s">
        <v>880</v>
      </c>
      <c r="F378" s="269">
        <f>Knowledge!D385</f>
        <v>0.42394789070240396</v>
      </c>
      <c r="G378" s="270">
        <f>Knowledge!I385</f>
        <v>97.258282296966115</v>
      </c>
    </row>
    <row r="379" spans="1:7" x14ac:dyDescent="0.25">
      <c r="A379">
        <v>378</v>
      </c>
      <c r="B379" t="s">
        <v>861</v>
      </c>
      <c r="C379">
        <f t="shared" si="35"/>
        <v>21</v>
      </c>
      <c r="D379" t="str">
        <f t="shared" si="36"/>
        <v>Types of internet usage : Laptop or PC21</v>
      </c>
      <c r="E379" t="s">
        <v>881</v>
      </c>
      <c r="F379" s="269">
        <f>Knowledge!D386</f>
        <v>3.8097063670021372E-2</v>
      </c>
      <c r="G379" s="270">
        <f>Knowledge!I386</f>
        <v>97.572863978355144</v>
      </c>
    </row>
    <row r="380" spans="1:7" x14ac:dyDescent="0.25">
      <c r="A380">
        <v>379</v>
      </c>
      <c r="B380" t="s">
        <v>861</v>
      </c>
      <c r="C380">
        <f t="shared" si="35"/>
        <v>22</v>
      </c>
      <c r="D380" t="str">
        <f t="shared" si="36"/>
        <v>Types of internet usage : Laptop or PC22</v>
      </c>
      <c r="E380" t="s">
        <v>882</v>
      </c>
      <c r="F380" s="269">
        <f>Knowledge!D387</f>
        <v>3.7031510663816027E-2</v>
      </c>
      <c r="G380" s="270">
        <f>Knowledge!I387</f>
        <v>101.8147224151019</v>
      </c>
    </row>
    <row r="381" spans="1:7" x14ac:dyDescent="0.25">
      <c r="A381">
        <v>380</v>
      </c>
      <c r="B381" t="s">
        <v>861</v>
      </c>
      <c r="C381">
        <f t="shared" si="35"/>
        <v>23</v>
      </c>
      <c r="D381" t="str">
        <f t="shared" si="36"/>
        <v>Types of internet usage : Laptop or PC23</v>
      </c>
      <c r="E381" t="s">
        <v>883</v>
      </c>
      <c r="F381" s="269">
        <f>Knowledge!D388</f>
        <v>2.4480713354539285E-2</v>
      </c>
      <c r="G381" s="270">
        <f>Knowledge!I388</f>
        <v>102.16453395946641</v>
      </c>
    </row>
    <row r="382" spans="1:7" x14ac:dyDescent="0.25">
      <c r="A382">
        <v>381</v>
      </c>
      <c r="B382" t="s">
        <v>861</v>
      </c>
      <c r="C382">
        <f t="shared" si="35"/>
        <v>24</v>
      </c>
      <c r="D382" t="str">
        <f t="shared" si="36"/>
        <v>Types of internet usage : Laptop or PC24</v>
      </c>
      <c r="E382" t="s">
        <v>884</v>
      </c>
      <c r="F382" s="269">
        <f>Knowledge!D389</f>
        <v>0.41318760755071199</v>
      </c>
      <c r="G382" s="270">
        <f>Knowledge!I389</f>
        <v>98.449756227463681</v>
      </c>
    </row>
    <row r="383" spans="1:7" x14ac:dyDescent="0.25">
      <c r="A383">
        <v>382</v>
      </c>
      <c r="B383" t="s">
        <v>861</v>
      </c>
      <c r="C383">
        <f t="shared" si="35"/>
        <v>25</v>
      </c>
      <c r="D383" t="str">
        <f t="shared" si="36"/>
        <v>Types of internet usage : Laptop or PC25</v>
      </c>
      <c r="E383" t="s">
        <v>885</v>
      </c>
      <c r="F383" s="269">
        <f>Knowledge!D390</f>
        <v>0.2116252104083016</v>
      </c>
      <c r="G383" s="270">
        <f>Knowledge!I390</f>
        <v>98.207463112545952</v>
      </c>
    </row>
    <row r="384" spans="1:7" x14ac:dyDescent="0.25">
      <c r="A384">
        <v>383</v>
      </c>
      <c r="B384" t="s">
        <v>861</v>
      </c>
      <c r="C384">
        <f t="shared" si="35"/>
        <v>26</v>
      </c>
      <c r="D384" t="str">
        <f t="shared" si="36"/>
        <v>Types of internet usage : Laptop or PC26</v>
      </c>
      <c r="E384" t="s">
        <v>886</v>
      </c>
      <c r="F384" s="269">
        <f>Knowledge!D391</f>
        <v>0.1705613182458153</v>
      </c>
      <c r="G384" s="270">
        <f>Knowledge!I391</f>
        <v>96.371259620442132</v>
      </c>
    </row>
    <row r="385" spans="1:7" x14ac:dyDescent="0.25">
      <c r="A385">
        <v>384</v>
      </c>
      <c r="B385" t="s">
        <v>861</v>
      </c>
      <c r="C385">
        <f t="shared" si="35"/>
        <v>27</v>
      </c>
      <c r="D385" t="str">
        <f t="shared" si="36"/>
        <v>Types of internet usage : Laptop or PC27</v>
      </c>
      <c r="E385" t="s">
        <v>887</v>
      </c>
      <c r="F385" s="269">
        <f>Knowledge!D392</f>
        <v>0.10329884340616362</v>
      </c>
      <c r="G385" s="270">
        <f>Knowledge!I392</f>
        <v>92.833363522022168</v>
      </c>
    </row>
    <row r="386" spans="1:7" x14ac:dyDescent="0.25">
      <c r="A386">
        <v>385</v>
      </c>
      <c r="B386" t="s">
        <v>861</v>
      </c>
      <c r="C386">
        <f t="shared" si="35"/>
        <v>28</v>
      </c>
      <c r="D386" t="str">
        <f t="shared" si="36"/>
        <v>Types of internet usage : Laptop or PC28</v>
      </c>
      <c r="E386" t="s">
        <v>888</v>
      </c>
      <c r="F386" s="269">
        <f>Knowledge!D393</f>
        <v>0.13301218125879957</v>
      </c>
      <c r="G386" s="270">
        <f>Knowledge!I393</f>
        <v>91.307367899968511</v>
      </c>
    </row>
    <row r="387" spans="1:7" x14ac:dyDescent="0.25">
      <c r="A387">
        <v>386</v>
      </c>
      <c r="B387" t="s">
        <v>861</v>
      </c>
      <c r="C387">
        <f t="shared" ref="C387:C450" si="37">IF(B387&lt;&gt;B386,1,1+C386)</f>
        <v>29</v>
      </c>
      <c r="D387" t="str">
        <f t="shared" ref="D387:D450" si="38">B387&amp;C387</f>
        <v>Types of internet usage : Laptop or PC29</v>
      </c>
      <c r="E387" t="s">
        <v>889</v>
      </c>
      <c r="F387" s="269">
        <f>Knowledge!D394</f>
        <v>0.15174135474787503</v>
      </c>
      <c r="G387" s="270">
        <f>Knowledge!I394</f>
        <v>98.08599662969641</v>
      </c>
    </row>
    <row r="388" spans="1:7" x14ac:dyDescent="0.25">
      <c r="A388">
        <v>387</v>
      </c>
      <c r="B388" t="s">
        <v>861</v>
      </c>
      <c r="C388">
        <f t="shared" si="37"/>
        <v>30</v>
      </c>
      <c r="D388" t="str">
        <f t="shared" si="38"/>
        <v>Types of internet usage : Laptop or PC30</v>
      </c>
      <c r="E388" t="s">
        <v>890</v>
      </c>
      <c r="F388" s="269">
        <f>Knowledge!D395</f>
        <v>0.20675084215466441</v>
      </c>
      <c r="G388" s="270">
        <f>Knowledge!I395</f>
        <v>97.279998593963967</v>
      </c>
    </row>
    <row r="389" spans="1:7" x14ac:dyDescent="0.25">
      <c r="A389">
        <v>388</v>
      </c>
      <c r="B389" t="s">
        <v>861</v>
      </c>
      <c r="C389">
        <f t="shared" si="37"/>
        <v>31</v>
      </c>
      <c r="D389" t="str">
        <f t="shared" si="38"/>
        <v>Types of internet usage : Laptop or PC31</v>
      </c>
      <c r="E389" t="s">
        <v>891</v>
      </c>
      <c r="F389" s="269">
        <f>Knowledge!D396</f>
        <v>6.3686856129738748E-2</v>
      </c>
      <c r="G389" s="270">
        <f>Knowledge!I396</f>
        <v>93.260225858263311</v>
      </c>
    </row>
    <row r="390" spans="1:7" x14ac:dyDescent="0.25">
      <c r="A390">
        <v>389</v>
      </c>
      <c r="B390" t="s">
        <v>861</v>
      </c>
      <c r="C390">
        <f t="shared" si="37"/>
        <v>32</v>
      </c>
      <c r="D390" t="str">
        <f t="shared" si="38"/>
        <v>Types of internet usage : Laptop or PC32</v>
      </c>
      <c r="E390" t="s">
        <v>892</v>
      </c>
      <c r="F390" s="269">
        <f>Knowledge!D397</f>
        <v>4.5557246701778159E-2</v>
      </c>
      <c r="G390" s="270">
        <f>Knowledge!I397</f>
        <v>99.071400205367766</v>
      </c>
    </row>
    <row r="391" spans="1:7" x14ac:dyDescent="0.25">
      <c r="A391">
        <v>390</v>
      </c>
      <c r="B391" t="s">
        <v>861</v>
      </c>
      <c r="C391">
        <f t="shared" si="37"/>
        <v>33</v>
      </c>
      <c r="D391" t="str">
        <f t="shared" si="38"/>
        <v>Types of internet usage : Laptop or PC33</v>
      </c>
      <c r="E391" t="s">
        <v>893</v>
      </c>
      <c r="F391" s="269">
        <f>Knowledge!D398</f>
        <v>0.31958879699640191</v>
      </c>
      <c r="G391" s="270">
        <f>Knowledge!I398</f>
        <v>96.396189857367446</v>
      </c>
    </row>
    <row r="392" spans="1:7" x14ac:dyDescent="0.25">
      <c r="A392">
        <v>391</v>
      </c>
      <c r="B392" t="s">
        <v>861</v>
      </c>
      <c r="C392">
        <f t="shared" si="37"/>
        <v>34</v>
      </c>
      <c r="D392" t="str">
        <f t="shared" si="38"/>
        <v>Types of internet usage : Laptop or PC34</v>
      </c>
      <c r="E392" t="s">
        <v>894</v>
      </c>
      <c r="F392" s="269">
        <f>Knowledge!D399</f>
        <v>7.7487490222662575E-2</v>
      </c>
      <c r="G392" s="270">
        <f>Knowledge!I399</f>
        <v>93.1783266042099</v>
      </c>
    </row>
    <row r="393" spans="1:7" x14ac:dyDescent="0.25">
      <c r="A393">
        <v>392</v>
      </c>
      <c r="B393" t="s">
        <v>861</v>
      </c>
      <c r="C393">
        <f t="shared" si="37"/>
        <v>35</v>
      </c>
      <c r="D393" t="str">
        <f t="shared" si="38"/>
        <v>Types of internet usage : Laptop or PC35</v>
      </c>
      <c r="E393" t="s">
        <v>895</v>
      </c>
      <c r="F393" s="269">
        <f>Knowledge!D400</f>
        <v>9.5597579391979992E-2</v>
      </c>
      <c r="G393" s="270">
        <f>Knowledge!I400</f>
        <v>98.214885032242336</v>
      </c>
    </row>
    <row r="394" spans="1:7" x14ac:dyDescent="0.25">
      <c r="A394">
        <v>393</v>
      </c>
      <c r="B394" t="s">
        <v>861</v>
      </c>
      <c r="C394">
        <f t="shared" si="37"/>
        <v>36</v>
      </c>
      <c r="D394" t="str">
        <f t="shared" si="38"/>
        <v>Types of internet usage : Laptop or PC36</v>
      </c>
      <c r="E394" t="s">
        <v>896</v>
      </c>
      <c r="F394" s="269">
        <f>Knowledge!D401</f>
        <v>0.36788566616259061</v>
      </c>
      <c r="G394" s="270">
        <f>Knowledge!I401</f>
        <v>98.23944415328954</v>
      </c>
    </row>
    <row r="395" spans="1:7" x14ac:dyDescent="0.25">
      <c r="A395">
        <v>394</v>
      </c>
      <c r="B395" t="s">
        <v>861</v>
      </c>
      <c r="C395">
        <f t="shared" si="37"/>
        <v>37</v>
      </c>
      <c r="D395" t="str">
        <f t="shared" si="38"/>
        <v>Types of internet usage : Laptop or PC37</v>
      </c>
      <c r="E395" t="s">
        <v>897</v>
      </c>
      <c r="F395" s="269">
        <f>Knowledge!D402</f>
        <v>0.1401199520258643</v>
      </c>
      <c r="G395" s="270">
        <f>Knowledge!I402</f>
        <v>94.02226109674649</v>
      </c>
    </row>
    <row r="396" spans="1:7" x14ac:dyDescent="0.25">
      <c r="A396">
        <v>395</v>
      </c>
      <c r="B396" t="s">
        <v>861</v>
      </c>
      <c r="C396">
        <f t="shared" si="37"/>
        <v>38</v>
      </c>
      <c r="D396" t="str">
        <f t="shared" si="38"/>
        <v>Types of internet usage : Laptop or PC38</v>
      </c>
      <c r="E396" t="s">
        <v>898</v>
      </c>
      <c r="F396" s="269">
        <f>Knowledge!D403</f>
        <v>0.39382181780257619</v>
      </c>
      <c r="G396" s="270">
        <f>Knowledge!I403</f>
        <v>98.725619419511418</v>
      </c>
    </row>
    <row r="397" spans="1:7" x14ac:dyDescent="0.25">
      <c r="A397">
        <v>396</v>
      </c>
      <c r="B397" t="s">
        <v>861</v>
      </c>
      <c r="C397">
        <f t="shared" si="37"/>
        <v>39</v>
      </c>
      <c r="D397" t="str">
        <f t="shared" si="38"/>
        <v>Types of internet usage : Laptop or PC39</v>
      </c>
      <c r="E397" t="s">
        <v>899</v>
      </c>
      <c r="F397" s="269">
        <f>Knowledge!D404</f>
        <v>0.36802694217030818</v>
      </c>
      <c r="G397" s="270">
        <f>Knowledge!I404</f>
        <v>99.100064931119974</v>
      </c>
    </row>
    <row r="398" spans="1:7" x14ac:dyDescent="0.25">
      <c r="A398">
        <v>397</v>
      </c>
      <c r="B398" t="s">
        <v>861</v>
      </c>
      <c r="C398">
        <f t="shared" si="37"/>
        <v>40</v>
      </c>
      <c r="D398" t="str">
        <f t="shared" si="38"/>
        <v>Types of internet usage : Laptop or PC40</v>
      </c>
      <c r="E398" t="s">
        <v>900</v>
      </c>
      <c r="F398" s="269">
        <f>Knowledge!D405</f>
        <v>0.2213130896386297</v>
      </c>
      <c r="G398" s="270">
        <f>Knowledge!I405</f>
        <v>95.079338198241388</v>
      </c>
    </row>
    <row r="399" spans="1:7" x14ac:dyDescent="0.25">
      <c r="A399">
        <v>398</v>
      </c>
      <c r="B399" t="s">
        <v>861</v>
      </c>
      <c r="C399">
        <f t="shared" si="37"/>
        <v>41</v>
      </c>
      <c r="D399" t="str">
        <f t="shared" si="38"/>
        <v>Types of internet usage : Laptop or PC41</v>
      </c>
      <c r="E399" t="s">
        <v>901</v>
      </c>
      <c r="F399" s="269">
        <f>Knowledge!D406</f>
        <v>0.12046589977577309</v>
      </c>
      <c r="G399" s="270">
        <f>Knowledge!I406</f>
        <v>95.247749495203692</v>
      </c>
    </row>
    <row r="400" spans="1:7" x14ac:dyDescent="0.25">
      <c r="A400">
        <v>399</v>
      </c>
      <c r="B400" t="s">
        <v>861</v>
      </c>
      <c r="C400">
        <f t="shared" si="37"/>
        <v>42</v>
      </c>
      <c r="D400" t="str">
        <f t="shared" si="38"/>
        <v>Types of internet usage : Laptop or PC42</v>
      </c>
      <c r="E400" t="s">
        <v>902</v>
      </c>
      <c r="F400" s="269">
        <f>Knowledge!D407</f>
        <v>4.5569835740731077E-2</v>
      </c>
      <c r="G400" s="270">
        <f>Knowledge!I407</f>
        <v>109.88488827198557</v>
      </c>
    </row>
    <row r="401" spans="1:7" x14ac:dyDescent="0.25">
      <c r="A401">
        <v>400</v>
      </c>
      <c r="B401" t="s">
        <v>861</v>
      </c>
      <c r="C401">
        <f t="shared" si="37"/>
        <v>43</v>
      </c>
      <c r="D401" t="str">
        <f t="shared" si="38"/>
        <v>Types of internet usage : Laptop or PC43</v>
      </c>
      <c r="E401" t="s">
        <v>903</v>
      </c>
      <c r="F401" s="269">
        <f>Knowledge!D408</f>
        <v>8.2057245658862132E-2</v>
      </c>
      <c r="G401" s="270">
        <f>Knowledge!I408</f>
        <v>94.185485308290879</v>
      </c>
    </row>
    <row r="402" spans="1:7" x14ac:dyDescent="0.25">
      <c r="A402">
        <v>401</v>
      </c>
      <c r="B402" t="s">
        <v>861</v>
      </c>
      <c r="C402">
        <f t="shared" si="37"/>
        <v>44</v>
      </c>
      <c r="D402" t="str">
        <f t="shared" si="38"/>
        <v>Types of internet usage : Laptop or PC44</v>
      </c>
      <c r="E402" t="s">
        <v>904</v>
      </c>
      <c r="F402" s="269">
        <f>Knowledge!D409</f>
        <v>0.14364519476456175</v>
      </c>
      <c r="G402" s="270">
        <f>Knowledge!I409</f>
        <v>98.549789712948353</v>
      </c>
    </row>
    <row r="403" spans="1:7" x14ac:dyDescent="0.25">
      <c r="A403">
        <v>402</v>
      </c>
      <c r="B403" t="s">
        <v>861</v>
      </c>
      <c r="C403">
        <f t="shared" si="37"/>
        <v>45</v>
      </c>
      <c r="D403" t="str">
        <f t="shared" si="38"/>
        <v>Types of internet usage : Laptop or PC45</v>
      </c>
      <c r="E403" t="s">
        <v>905</v>
      </c>
      <c r="F403" s="269">
        <f>Knowledge!D410</f>
        <v>0.17346796005631751</v>
      </c>
      <c r="G403" s="270">
        <f>Knowledge!I410</f>
        <v>95.273716306700834</v>
      </c>
    </row>
    <row r="404" spans="1:7" x14ac:dyDescent="0.25">
      <c r="A404">
        <v>403</v>
      </c>
      <c r="B404" t="s">
        <v>861</v>
      </c>
      <c r="C404">
        <f t="shared" si="37"/>
        <v>46</v>
      </c>
      <c r="D404" t="str">
        <f t="shared" si="38"/>
        <v>Types of internet usage : Laptop or PC46</v>
      </c>
      <c r="E404" t="s">
        <v>906</v>
      </c>
      <c r="F404" s="269">
        <f>Knowledge!D411</f>
        <v>0.54985296553162644</v>
      </c>
      <c r="G404" s="270">
        <f>Knowledge!I411</f>
        <v>98.485252300418722</v>
      </c>
    </row>
    <row r="405" spans="1:7" x14ac:dyDescent="0.25">
      <c r="A405">
        <v>404</v>
      </c>
      <c r="B405" t="s">
        <v>907</v>
      </c>
      <c r="C405">
        <f t="shared" si="37"/>
        <v>1</v>
      </c>
      <c r="D405" t="str">
        <f t="shared" si="38"/>
        <v>Types of internet usage : Mobile Phone1</v>
      </c>
      <c r="E405" t="s">
        <v>862</v>
      </c>
      <c r="F405" s="269">
        <f>Knowledge!D412</f>
        <v>8.682647442248527E-2</v>
      </c>
      <c r="G405" s="270">
        <f>Knowledge!I412</f>
        <v>104.2154599395548</v>
      </c>
    </row>
    <row r="406" spans="1:7" x14ac:dyDescent="0.25">
      <c r="A406">
        <v>405</v>
      </c>
      <c r="B406" t="s">
        <v>907</v>
      </c>
      <c r="C406">
        <f t="shared" si="37"/>
        <v>2</v>
      </c>
      <c r="D406" t="str">
        <f t="shared" si="38"/>
        <v>Types of internet usage : Mobile Phone2</v>
      </c>
      <c r="E406" t="s">
        <v>863</v>
      </c>
      <c r="F406" s="269">
        <f>Knowledge!D413</f>
        <v>0.10439839808103457</v>
      </c>
      <c r="G406" s="270">
        <f>Knowledge!I413</f>
        <v>99.487702053088</v>
      </c>
    </row>
    <row r="407" spans="1:7" x14ac:dyDescent="0.25">
      <c r="A407">
        <v>406</v>
      </c>
      <c r="B407" t="s">
        <v>907</v>
      </c>
      <c r="C407">
        <f t="shared" si="37"/>
        <v>3</v>
      </c>
      <c r="D407" t="str">
        <f t="shared" si="38"/>
        <v>Types of internet usage : Mobile Phone3</v>
      </c>
      <c r="E407" t="s">
        <v>864</v>
      </c>
      <c r="F407" s="269">
        <f>Knowledge!D414</f>
        <v>0.29553583042185955</v>
      </c>
      <c r="G407" s="270">
        <f>Knowledge!I414</f>
        <v>97.452046690802661</v>
      </c>
    </row>
    <row r="408" spans="1:7" x14ac:dyDescent="0.25">
      <c r="A408">
        <v>407</v>
      </c>
      <c r="B408" t="s">
        <v>907</v>
      </c>
      <c r="C408">
        <f t="shared" si="37"/>
        <v>4</v>
      </c>
      <c r="D408" t="str">
        <f t="shared" si="38"/>
        <v>Types of internet usage : Mobile Phone4</v>
      </c>
      <c r="E408" t="s">
        <v>865</v>
      </c>
      <c r="F408" s="269">
        <f>Knowledge!D415</f>
        <v>8.652305835114979E-2</v>
      </c>
      <c r="G408" s="270">
        <f>Knowledge!I415</f>
        <v>97.064943334625454</v>
      </c>
    </row>
    <row r="409" spans="1:7" x14ac:dyDescent="0.25">
      <c r="A409">
        <v>408</v>
      </c>
      <c r="B409" t="s">
        <v>907</v>
      </c>
      <c r="C409">
        <f t="shared" si="37"/>
        <v>5</v>
      </c>
      <c r="D409" t="str">
        <f t="shared" si="38"/>
        <v>Types of internet usage : Mobile Phone5</v>
      </c>
      <c r="E409" t="s">
        <v>866</v>
      </c>
      <c r="F409" s="269">
        <f>Knowledge!D416</f>
        <v>0.24356024821400643</v>
      </c>
      <c r="G409" s="270">
        <f>Knowledge!I416</f>
        <v>99.646661474394421</v>
      </c>
    </row>
    <row r="410" spans="1:7" x14ac:dyDescent="0.25">
      <c r="A410">
        <v>409</v>
      </c>
      <c r="B410" t="s">
        <v>907</v>
      </c>
      <c r="C410">
        <f t="shared" si="37"/>
        <v>6</v>
      </c>
      <c r="D410" t="str">
        <f t="shared" si="38"/>
        <v>Types of internet usage : Mobile Phone6</v>
      </c>
      <c r="E410" t="s">
        <v>867</v>
      </c>
      <c r="F410" s="269">
        <f>Knowledge!D417</f>
        <v>4.2815383010898475E-2</v>
      </c>
      <c r="G410" s="270">
        <f>Knowledge!I417</f>
        <v>101.60767773423362</v>
      </c>
    </row>
    <row r="411" spans="1:7" x14ac:dyDescent="0.25">
      <c r="A411">
        <v>410</v>
      </c>
      <c r="B411" t="s">
        <v>907</v>
      </c>
      <c r="C411">
        <f t="shared" si="37"/>
        <v>7</v>
      </c>
      <c r="D411" t="str">
        <f t="shared" si="38"/>
        <v>Types of internet usage : Mobile Phone7</v>
      </c>
      <c r="E411" t="s">
        <v>868</v>
      </c>
      <c r="F411" s="269">
        <f>Knowledge!D418</f>
        <v>2.9633638733899986E-2</v>
      </c>
      <c r="G411" s="270">
        <f>Knowledge!I418</f>
        <v>100.96042220489937</v>
      </c>
    </row>
    <row r="412" spans="1:7" x14ac:dyDescent="0.25">
      <c r="A412">
        <v>411</v>
      </c>
      <c r="B412" t="s">
        <v>907</v>
      </c>
      <c r="C412">
        <f t="shared" si="37"/>
        <v>8</v>
      </c>
      <c r="D412" t="str">
        <f t="shared" si="38"/>
        <v>Types of internet usage : Mobile Phone8</v>
      </c>
      <c r="E412" t="s">
        <v>869</v>
      </c>
      <c r="F412" s="269">
        <f>Knowledge!D419</f>
        <v>0.32029150336340401</v>
      </c>
      <c r="G412" s="270">
        <f>Knowledge!I419</f>
        <v>98.030382823419899</v>
      </c>
    </row>
    <row r="413" spans="1:7" x14ac:dyDescent="0.25">
      <c r="A413">
        <v>412</v>
      </c>
      <c r="B413" t="s">
        <v>907</v>
      </c>
      <c r="C413">
        <f t="shared" si="37"/>
        <v>9</v>
      </c>
      <c r="D413" t="str">
        <f t="shared" si="38"/>
        <v>Types of internet usage : Mobile Phone9</v>
      </c>
      <c r="E413" t="s">
        <v>356</v>
      </c>
      <c r="F413" s="269">
        <f>Knowledge!D420</f>
        <v>0.22453424831829802</v>
      </c>
      <c r="G413" s="270">
        <f>Knowledge!I420</f>
        <v>100.52457265940518</v>
      </c>
    </row>
    <row r="414" spans="1:7" x14ac:dyDescent="0.25">
      <c r="A414">
        <v>413</v>
      </c>
      <c r="B414" t="s">
        <v>907</v>
      </c>
      <c r="C414">
        <f t="shared" si="37"/>
        <v>10</v>
      </c>
      <c r="D414" t="str">
        <f t="shared" si="38"/>
        <v>Types of internet usage : Mobile Phone10</v>
      </c>
      <c r="E414" t="s">
        <v>870</v>
      </c>
      <c r="F414" s="269">
        <f>Knowledge!D421</f>
        <v>0.12313070292537935</v>
      </c>
      <c r="G414" s="270">
        <f>Knowledge!I421</f>
        <v>100.81009148865611</v>
      </c>
    </row>
    <row r="415" spans="1:7" x14ac:dyDescent="0.25">
      <c r="A415">
        <v>414</v>
      </c>
      <c r="B415" t="s">
        <v>907</v>
      </c>
      <c r="C415">
        <f t="shared" si="37"/>
        <v>11</v>
      </c>
      <c r="D415" t="str">
        <f t="shared" si="38"/>
        <v>Types of internet usage : Mobile Phone11</v>
      </c>
      <c r="E415" t="s">
        <v>871</v>
      </c>
      <c r="F415" s="269">
        <f>Knowledge!D422</f>
        <v>0.30026828388173332</v>
      </c>
      <c r="G415" s="270">
        <f>Knowledge!I422</f>
        <v>99.956750418616807</v>
      </c>
    </row>
    <row r="416" spans="1:7" x14ac:dyDescent="0.25">
      <c r="A416">
        <v>415</v>
      </c>
      <c r="B416" t="s">
        <v>907</v>
      </c>
      <c r="C416">
        <f t="shared" si="37"/>
        <v>12</v>
      </c>
      <c r="D416" t="str">
        <f t="shared" si="38"/>
        <v>Types of internet usage : Mobile Phone12</v>
      </c>
      <c r="E416" t="s">
        <v>872</v>
      </c>
      <c r="F416" s="269">
        <f>Knowledge!D423</f>
        <v>0.3804956458257287</v>
      </c>
      <c r="G416" s="270">
        <f>Knowledge!I423</f>
        <v>99.938193910997541</v>
      </c>
    </row>
    <row r="417" spans="1:7" x14ac:dyDescent="0.25">
      <c r="A417">
        <v>416</v>
      </c>
      <c r="B417" t="s">
        <v>907</v>
      </c>
      <c r="C417">
        <f t="shared" si="37"/>
        <v>13</v>
      </c>
      <c r="D417" t="str">
        <f t="shared" si="38"/>
        <v>Types of internet usage : Mobile Phone13</v>
      </c>
      <c r="E417" t="s">
        <v>873</v>
      </c>
      <c r="F417" s="269">
        <f>Knowledge!D424</f>
        <v>0.11161779214684257</v>
      </c>
      <c r="G417" s="270">
        <f>Knowledge!I424</f>
        <v>100.9810243962814</v>
      </c>
    </row>
    <row r="418" spans="1:7" x14ac:dyDescent="0.25">
      <c r="A418">
        <v>417</v>
      </c>
      <c r="B418" t="s">
        <v>907</v>
      </c>
      <c r="C418">
        <f t="shared" si="37"/>
        <v>14</v>
      </c>
      <c r="D418" t="str">
        <f t="shared" si="38"/>
        <v>Types of internet usage : Mobile Phone14</v>
      </c>
      <c r="E418" t="s">
        <v>874</v>
      </c>
      <c r="F418" s="269">
        <f>Knowledge!D425</f>
        <v>0.20096860614277515</v>
      </c>
      <c r="G418" s="270">
        <f>Knowledge!I425</f>
        <v>100.48440932213765</v>
      </c>
    </row>
    <row r="419" spans="1:7" x14ac:dyDescent="0.25">
      <c r="A419">
        <v>418</v>
      </c>
      <c r="B419" t="s">
        <v>907</v>
      </c>
      <c r="C419">
        <f t="shared" si="37"/>
        <v>15</v>
      </c>
      <c r="D419" t="str">
        <f t="shared" si="38"/>
        <v>Types of internet usage : Mobile Phone15</v>
      </c>
      <c r="E419" t="s">
        <v>875</v>
      </c>
      <c r="F419" s="269">
        <f>Knowledge!D426</f>
        <v>9.0412573916670985E-2</v>
      </c>
      <c r="G419" s="270">
        <f>Knowledge!I426</f>
        <v>100.84492131466736</v>
      </c>
    </row>
    <row r="420" spans="1:7" x14ac:dyDescent="0.25">
      <c r="A420">
        <v>419</v>
      </c>
      <c r="B420" t="s">
        <v>907</v>
      </c>
      <c r="C420">
        <f t="shared" si="37"/>
        <v>16</v>
      </c>
      <c r="D420" t="str">
        <f t="shared" si="38"/>
        <v>Types of internet usage : Mobile Phone16</v>
      </c>
      <c r="E420" t="s">
        <v>876</v>
      </c>
      <c r="F420" s="269">
        <f>Knowledge!D427</f>
        <v>0.11110922302758511</v>
      </c>
      <c r="G420" s="270">
        <f>Knowledge!I427</f>
        <v>98.687219986807492</v>
      </c>
    </row>
    <row r="421" spans="1:7" x14ac:dyDescent="0.25">
      <c r="A421">
        <v>420</v>
      </c>
      <c r="B421" t="s">
        <v>907</v>
      </c>
      <c r="C421">
        <f t="shared" si="37"/>
        <v>17</v>
      </c>
      <c r="D421" t="str">
        <f t="shared" si="38"/>
        <v>Types of internet usage : Mobile Phone17</v>
      </c>
      <c r="E421" t="s">
        <v>877</v>
      </c>
      <c r="F421" s="269">
        <f>Knowledge!D428</f>
        <v>0.31088229024352088</v>
      </c>
      <c r="G421" s="270">
        <f>Knowledge!I428</f>
        <v>98.988479892335761</v>
      </c>
    </row>
    <row r="422" spans="1:7" x14ac:dyDescent="0.25">
      <c r="A422">
        <v>421</v>
      </c>
      <c r="B422" t="s">
        <v>907</v>
      </c>
      <c r="C422">
        <f t="shared" si="37"/>
        <v>18</v>
      </c>
      <c r="D422" t="str">
        <f t="shared" si="38"/>
        <v>Types of internet usage : Mobile Phone18</v>
      </c>
      <c r="E422" t="s">
        <v>878</v>
      </c>
      <c r="F422" s="269">
        <f>Knowledge!D429</f>
        <v>0.25341874224331223</v>
      </c>
      <c r="G422" s="270">
        <f>Knowledge!I429</f>
        <v>98.2568484255507</v>
      </c>
    </row>
    <row r="423" spans="1:7" x14ac:dyDescent="0.25">
      <c r="A423">
        <v>422</v>
      </c>
      <c r="B423" t="s">
        <v>907</v>
      </c>
      <c r="C423">
        <f t="shared" si="37"/>
        <v>19</v>
      </c>
      <c r="D423" t="str">
        <f t="shared" si="38"/>
        <v>Types of internet usage : Mobile Phone19</v>
      </c>
      <c r="E423" t="s">
        <v>879</v>
      </c>
      <c r="F423" s="269">
        <f>Knowledge!D430</f>
        <v>0.13316333733117799</v>
      </c>
      <c r="G423" s="270">
        <f>Knowledge!I430</f>
        <v>100.03059287652691</v>
      </c>
    </row>
    <row r="424" spans="1:7" x14ac:dyDescent="0.25">
      <c r="A424">
        <v>423</v>
      </c>
      <c r="B424" t="s">
        <v>907</v>
      </c>
      <c r="C424">
        <f t="shared" si="37"/>
        <v>20</v>
      </c>
      <c r="D424" t="str">
        <f t="shared" si="38"/>
        <v>Types of internet usage : Mobile Phone20</v>
      </c>
      <c r="E424" t="s">
        <v>880</v>
      </c>
      <c r="F424" s="269">
        <f>Knowledge!D431</f>
        <v>0.16531697345778798</v>
      </c>
      <c r="G424" s="270">
        <f>Knowledge!I431</f>
        <v>99.687938385031543</v>
      </c>
    </row>
    <row r="425" spans="1:7" x14ac:dyDescent="0.25">
      <c r="A425">
        <v>424</v>
      </c>
      <c r="B425" t="s">
        <v>907</v>
      </c>
      <c r="C425">
        <f t="shared" si="37"/>
        <v>21</v>
      </c>
      <c r="D425" t="str">
        <f t="shared" si="38"/>
        <v>Types of internet usage : Mobile Phone21</v>
      </c>
      <c r="E425" t="s">
        <v>881</v>
      </c>
      <c r="F425" s="269">
        <f>Knowledge!D432</f>
        <v>8.6864861031443918E-2</v>
      </c>
      <c r="G425" s="270">
        <f>Knowledge!I432</f>
        <v>98.420237648942035</v>
      </c>
    </row>
    <row r="426" spans="1:7" x14ac:dyDescent="0.25">
      <c r="A426">
        <v>425</v>
      </c>
      <c r="B426" t="s">
        <v>907</v>
      </c>
      <c r="C426">
        <f t="shared" si="37"/>
        <v>22</v>
      </c>
      <c r="D426" t="str">
        <f t="shared" si="38"/>
        <v>Types of internet usage : Mobile Phone22</v>
      </c>
      <c r="E426" t="s">
        <v>882</v>
      </c>
      <c r="F426" s="269">
        <f>Knowledge!D433</f>
        <v>0.11182819001929395</v>
      </c>
      <c r="G426" s="270">
        <f>Knowledge!I433</f>
        <v>100.36780333992617</v>
      </c>
    </row>
    <row r="427" spans="1:7" x14ac:dyDescent="0.25">
      <c r="A427">
        <v>426</v>
      </c>
      <c r="B427" t="s">
        <v>907</v>
      </c>
      <c r="C427">
        <f t="shared" si="37"/>
        <v>23</v>
      </c>
      <c r="D427" t="str">
        <f t="shared" si="38"/>
        <v>Types of internet usage : Mobile Phone23</v>
      </c>
      <c r="E427" t="s">
        <v>883</v>
      </c>
      <c r="F427" s="269">
        <f>Knowledge!D434</f>
        <v>2.6754067893831154E-2</v>
      </c>
      <c r="G427" s="270">
        <f>Knowledge!I434</f>
        <v>95.568031286880455</v>
      </c>
    </row>
    <row r="428" spans="1:7" x14ac:dyDescent="0.25">
      <c r="A428">
        <v>427</v>
      </c>
      <c r="B428" t="s">
        <v>907</v>
      </c>
      <c r="C428">
        <f t="shared" si="37"/>
        <v>24</v>
      </c>
      <c r="D428" t="str">
        <f t="shared" si="38"/>
        <v>Types of internet usage : Mobile Phone24</v>
      </c>
      <c r="E428" t="s">
        <v>884</v>
      </c>
      <c r="F428" s="269">
        <f>Knowledge!D435</f>
        <v>0.17048286489023307</v>
      </c>
      <c r="G428" s="270">
        <f>Knowledge!I435</f>
        <v>99.246890911724549</v>
      </c>
    </row>
    <row r="429" spans="1:7" x14ac:dyDescent="0.25">
      <c r="A429">
        <v>428</v>
      </c>
      <c r="B429" t="s">
        <v>907</v>
      </c>
      <c r="C429">
        <f t="shared" si="37"/>
        <v>25</v>
      </c>
      <c r="D429" t="str">
        <f t="shared" si="38"/>
        <v>Types of internet usage : Mobile Phone25</v>
      </c>
      <c r="E429" t="s">
        <v>885</v>
      </c>
      <c r="F429" s="269">
        <f>Knowledge!D436</f>
        <v>7.3963727381759381E-2</v>
      </c>
      <c r="G429" s="270">
        <f>Knowledge!I436</f>
        <v>99.740275375033619</v>
      </c>
    </row>
    <row r="430" spans="1:7" x14ac:dyDescent="0.25">
      <c r="A430">
        <v>429</v>
      </c>
      <c r="B430" t="s">
        <v>907</v>
      </c>
      <c r="C430">
        <f t="shared" si="37"/>
        <v>26</v>
      </c>
      <c r="D430" t="str">
        <f t="shared" si="38"/>
        <v>Types of internet usage : Mobile Phone26</v>
      </c>
      <c r="E430" t="s">
        <v>886</v>
      </c>
      <c r="F430" s="269">
        <f>Knowledge!D437</f>
        <v>6.1827923032799673E-2</v>
      </c>
      <c r="G430" s="270">
        <f>Knowledge!I437</f>
        <v>101.4341496840775</v>
      </c>
    </row>
    <row r="431" spans="1:7" x14ac:dyDescent="0.25">
      <c r="A431">
        <v>430</v>
      </c>
      <c r="B431" t="s">
        <v>907</v>
      </c>
      <c r="C431">
        <f t="shared" si="37"/>
        <v>27</v>
      </c>
      <c r="D431" t="str">
        <f t="shared" si="38"/>
        <v>Types of internet usage : Mobile Phone27</v>
      </c>
      <c r="E431" t="s">
        <v>887</v>
      </c>
      <c r="F431" s="269">
        <f>Knowledge!D438</f>
        <v>3.9567544454294203E-2</v>
      </c>
      <c r="G431" s="270">
        <f>Knowledge!I438</f>
        <v>95.900124490716323</v>
      </c>
    </row>
    <row r="432" spans="1:7" x14ac:dyDescent="0.25">
      <c r="A432">
        <v>431</v>
      </c>
      <c r="B432" t="s">
        <v>907</v>
      </c>
      <c r="C432">
        <f t="shared" si="37"/>
        <v>28</v>
      </c>
      <c r="D432" t="str">
        <f t="shared" si="38"/>
        <v>Types of internet usage : Mobile Phone28</v>
      </c>
      <c r="E432" t="s">
        <v>888</v>
      </c>
      <c r="F432" s="269">
        <f>Knowledge!D439</f>
        <v>5.0192626583928666E-2</v>
      </c>
      <c r="G432" s="270">
        <f>Knowledge!I439</f>
        <v>99.976565862177736</v>
      </c>
    </row>
    <row r="433" spans="1:7" x14ac:dyDescent="0.25">
      <c r="A433">
        <v>432</v>
      </c>
      <c r="B433" t="s">
        <v>907</v>
      </c>
      <c r="C433">
        <f t="shared" si="37"/>
        <v>29</v>
      </c>
      <c r="D433" t="str">
        <f t="shared" si="38"/>
        <v>Types of internet usage : Mobile Phone29</v>
      </c>
      <c r="E433" t="s">
        <v>889</v>
      </c>
      <c r="F433" s="269">
        <f>Knowledge!D440</f>
        <v>9.3875587943891114E-2</v>
      </c>
      <c r="G433" s="270">
        <f>Knowledge!I440</f>
        <v>101.39518692057885</v>
      </c>
    </row>
    <row r="434" spans="1:7" x14ac:dyDescent="0.25">
      <c r="A434">
        <v>433</v>
      </c>
      <c r="B434" t="s">
        <v>907</v>
      </c>
      <c r="C434">
        <f t="shared" si="37"/>
        <v>30</v>
      </c>
      <c r="D434" t="str">
        <f t="shared" si="38"/>
        <v>Types of internet usage : Mobile Phone30</v>
      </c>
      <c r="E434" t="s">
        <v>890</v>
      </c>
      <c r="F434" s="269">
        <f>Knowledge!D441</f>
        <v>9.6375750117328074E-2</v>
      </c>
      <c r="G434" s="270">
        <f>Knowledge!I441</f>
        <v>99.992197291367489</v>
      </c>
    </row>
    <row r="435" spans="1:7" x14ac:dyDescent="0.25">
      <c r="A435">
        <v>434</v>
      </c>
      <c r="B435" t="s">
        <v>907</v>
      </c>
      <c r="C435">
        <f t="shared" si="37"/>
        <v>31</v>
      </c>
      <c r="D435" t="str">
        <f t="shared" si="38"/>
        <v>Types of internet usage : Mobile Phone31</v>
      </c>
      <c r="E435" t="s">
        <v>891</v>
      </c>
      <c r="F435" s="269">
        <f>Knowledge!D442</f>
        <v>2.82378474213902E-2</v>
      </c>
      <c r="G435" s="270">
        <f>Knowledge!I442</f>
        <v>101.08112698918947</v>
      </c>
    </row>
    <row r="436" spans="1:7" x14ac:dyDescent="0.25">
      <c r="A436">
        <v>435</v>
      </c>
      <c r="B436" t="s">
        <v>907</v>
      </c>
      <c r="C436">
        <f t="shared" si="37"/>
        <v>32</v>
      </c>
      <c r="D436" t="str">
        <f t="shared" si="38"/>
        <v>Types of internet usage : Mobile Phone32</v>
      </c>
      <c r="E436" t="s">
        <v>892</v>
      </c>
      <c r="F436" s="269">
        <f>Knowledge!D443</f>
        <v>3.003744329144287E-2</v>
      </c>
      <c r="G436" s="270">
        <f>Knowledge!I443</f>
        <v>94.721154358715239</v>
      </c>
    </row>
    <row r="437" spans="1:7" x14ac:dyDescent="0.25">
      <c r="A437">
        <v>436</v>
      </c>
      <c r="B437" t="s">
        <v>907</v>
      </c>
      <c r="C437">
        <f t="shared" si="37"/>
        <v>33</v>
      </c>
      <c r="D437" t="str">
        <f t="shared" si="38"/>
        <v>Types of internet usage : Mobile Phone33</v>
      </c>
      <c r="E437" t="s">
        <v>893</v>
      </c>
      <c r="F437" s="269">
        <f>Knowledge!D444</f>
        <v>0.18490369087969963</v>
      </c>
      <c r="G437" s="270">
        <f>Knowledge!I444</f>
        <v>96.334160516121727</v>
      </c>
    </row>
    <row r="438" spans="1:7" x14ac:dyDescent="0.25">
      <c r="A438">
        <v>437</v>
      </c>
      <c r="B438" t="s">
        <v>907</v>
      </c>
      <c r="C438">
        <f t="shared" si="37"/>
        <v>34</v>
      </c>
      <c r="D438" t="str">
        <f t="shared" si="38"/>
        <v>Types of internet usage : Mobile Phone34</v>
      </c>
      <c r="E438" t="s">
        <v>894</v>
      </c>
      <c r="F438" s="269">
        <f>Knowledge!D445</f>
        <v>5.380660582990042E-2</v>
      </c>
      <c r="G438" s="270">
        <f>Knowledge!I445</f>
        <v>92.856416819482462</v>
      </c>
    </row>
    <row r="439" spans="1:7" x14ac:dyDescent="0.25">
      <c r="A439">
        <v>438</v>
      </c>
      <c r="B439" t="s">
        <v>907</v>
      </c>
      <c r="C439">
        <f t="shared" si="37"/>
        <v>35</v>
      </c>
      <c r="D439" t="str">
        <f t="shared" si="38"/>
        <v>Types of internet usage : Mobile Phone35</v>
      </c>
      <c r="E439" t="s">
        <v>895</v>
      </c>
      <c r="F439" s="269">
        <f>Knowledge!D446</f>
        <v>4.4373960994941855E-2</v>
      </c>
      <c r="G439" s="270">
        <f>Knowledge!I446</f>
        <v>99.175588535066467</v>
      </c>
    </row>
    <row r="440" spans="1:7" x14ac:dyDescent="0.25">
      <c r="A440">
        <v>439</v>
      </c>
      <c r="B440" t="s">
        <v>907</v>
      </c>
      <c r="C440">
        <f t="shared" si="37"/>
        <v>36</v>
      </c>
      <c r="D440" t="str">
        <f t="shared" si="38"/>
        <v>Types of internet usage : Mobile Phone36</v>
      </c>
      <c r="E440" t="s">
        <v>896</v>
      </c>
      <c r="F440" s="269">
        <f>Knowledge!D447</f>
        <v>0.1513206445220838</v>
      </c>
      <c r="G440" s="270">
        <f>Knowledge!I447</f>
        <v>100.42160429437618</v>
      </c>
    </row>
    <row r="441" spans="1:7" x14ac:dyDescent="0.25">
      <c r="A441">
        <v>440</v>
      </c>
      <c r="B441" t="s">
        <v>907</v>
      </c>
      <c r="C441">
        <f t="shared" si="37"/>
        <v>37</v>
      </c>
      <c r="D441" t="str">
        <f t="shared" si="38"/>
        <v>Types of internet usage : Mobile Phone37</v>
      </c>
      <c r="E441" t="s">
        <v>897</v>
      </c>
      <c r="F441" s="269">
        <f>Knowledge!D448</f>
        <v>3.7130222662564542E-2</v>
      </c>
      <c r="G441" s="270">
        <f>Knowledge!I448</f>
        <v>94.206035026252906</v>
      </c>
    </row>
    <row r="442" spans="1:7" x14ac:dyDescent="0.25">
      <c r="A442">
        <v>441</v>
      </c>
      <c r="B442" t="s">
        <v>907</v>
      </c>
      <c r="C442">
        <f t="shared" si="37"/>
        <v>38</v>
      </c>
      <c r="D442" t="str">
        <f t="shared" si="38"/>
        <v>Types of internet usage : Mobile Phone38</v>
      </c>
      <c r="E442" t="s">
        <v>898</v>
      </c>
      <c r="F442" s="269">
        <f>Knowledge!D449</f>
        <v>0.21105022057673251</v>
      </c>
      <c r="G442" s="270">
        <f>Knowledge!I449</f>
        <v>100.41693112869456</v>
      </c>
    </row>
    <row r="443" spans="1:7" x14ac:dyDescent="0.25">
      <c r="A443">
        <v>442</v>
      </c>
      <c r="B443" t="s">
        <v>907</v>
      </c>
      <c r="C443">
        <f t="shared" si="37"/>
        <v>39</v>
      </c>
      <c r="D443" t="str">
        <f t="shared" si="38"/>
        <v>Types of internet usage : Mobile Phone39</v>
      </c>
      <c r="E443" t="s">
        <v>899</v>
      </c>
      <c r="F443" s="269">
        <f>Knowledge!D450</f>
        <v>0.31542198310476099</v>
      </c>
      <c r="G443" s="270">
        <f>Knowledge!I450</f>
        <v>100.14078053843991</v>
      </c>
    </row>
    <row r="444" spans="1:7" x14ac:dyDescent="0.25">
      <c r="A444">
        <v>443</v>
      </c>
      <c r="B444" t="s">
        <v>907</v>
      </c>
      <c r="C444">
        <f t="shared" si="37"/>
        <v>40</v>
      </c>
      <c r="D444" t="str">
        <f t="shared" si="38"/>
        <v>Types of internet usage : Mobile Phone40</v>
      </c>
      <c r="E444" t="s">
        <v>900</v>
      </c>
      <c r="F444" s="269">
        <f>Knowledge!D451</f>
        <v>0.10725963810815038</v>
      </c>
      <c r="G444" s="270">
        <f>Knowledge!I451</f>
        <v>92.697586592085102</v>
      </c>
    </row>
    <row r="445" spans="1:7" x14ac:dyDescent="0.25">
      <c r="A445">
        <v>444</v>
      </c>
      <c r="B445" t="s">
        <v>907</v>
      </c>
      <c r="C445">
        <f t="shared" si="37"/>
        <v>41</v>
      </c>
      <c r="D445" t="str">
        <f t="shared" si="38"/>
        <v>Types of internet usage : Mobile Phone41</v>
      </c>
      <c r="E445" t="s">
        <v>901</v>
      </c>
      <c r="F445" s="269">
        <f>Knowledge!D452</f>
        <v>4.8057412525421069E-2</v>
      </c>
      <c r="G445" s="270">
        <f>Knowledge!I452</f>
        <v>94.734108418597629</v>
      </c>
    </row>
    <row r="446" spans="1:7" x14ac:dyDescent="0.25">
      <c r="A446">
        <v>445</v>
      </c>
      <c r="B446" t="s">
        <v>907</v>
      </c>
      <c r="C446">
        <f t="shared" si="37"/>
        <v>42</v>
      </c>
      <c r="D446" t="str">
        <f t="shared" si="38"/>
        <v>Types of internet usage : Mobile Phone42</v>
      </c>
      <c r="E446" t="s">
        <v>902</v>
      </c>
      <c r="F446" s="269">
        <f>Knowledge!D453</f>
        <v>3.611898524273871E-2</v>
      </c>
      <c r="G446" s="270">
        <f>Knowledge!I453</f>
        <v>106.53452365850286</v>
      </c>
    </row>
    <row r="447" spans="1:7" x14ac:dyDescent="0.25">
      <c r="A447">
        <v>446</v>
      </c>
      <c r="B447" t="s">
        <v>907</v>
      </c>
      <c r="C447">
        <f t="shared" si="37"/>
        <v>43</v>
      </c>
      <c r="D447" t="str">
        <f t="shared" si="38"/>
        <v>Types of internet usage : Mobile Phone43</v>
      </c>
      <c r="E447" t="s">
        <v>903</v>
      </c>
      <c r="F447" s="269">
        <f>Knowledge!D454</f>
        <v>2.6846182927465188E-2</v>
      </c>
      <c r="G447" s="270">
        <f>Knowledge!I454</f>
        <v>97.713648723944473</v>
      </c>
    </row>
    <row r="448" spans="1:7" x14ac:dyDescent="0.25">
      <c r="A448">
        <v>447</v>
      </c>
      <c r="B448" t="s">
        <v>907</v>
      </c>
      <c r="C448">
        <f t="shared" si="37"/>
        <v>44</v>
      </c>
      <c r="D448" t="str">
        <f t="shared" si="38"/>
        <v>Types of internet usage : Mobile Phone44</v>
      </c>
      <c r="E448" t="s">
        <v>904</v>
      </c>
      <c r="F448" s="269">
        <f>Knowledge!D455</f>
        <v>9.3526322678208262E-2</v>
      </c>
      <c r="G448" s="270">
        <f>Knowledge!I455</f>
        <v>100.4522954219909</v>
      </c>
    </row>
    <row r="449" spans="1:7" x14ac:dyDescent="0.25">
      <c r="A449">
        <v>448</v>
      </c>
      <c r="B449" t="s">
        <v>907</v>
      </c>
      <c r="C449">
        <f t="shared" si="37"/>
        <v>45</v>
      </c>
      <c r="D449" t="str">
        <f t="shared" si="38"/>
        <v>Types of internet usage : Mobile Phone45</v>
      </c>
      <c r="E449" t="s">
        <v>905</v>
      </c>
      <c r="F449" s="269">
        <f>Knowledge!D456</f>
        <v>6.4060472440944885E-2</v>
      </c>
      <c r="G449" s="270">
        <f>Knowledge!I456</f>
        <v>98.756960764891019</v>
      </c>
    </row>
    <row r="450" spans="1:7" x14ac:dyDescent="0.25">
      <c r="A450">
        <v>449</v>
      </c>
      <c r="B450" t="s">
        <v>907</v>
      </c>
      <c r="C450">
        <f t="shared" si="37"/>
        <v>46</v>
      </c>
      <c r="D450" t="str">
        <f t="shared" si="38"/>
        <v>Types of internet usage : Mobile Phone46</v>
      </c>
      <c r="E450" t="s">
        <v>906</v>
      </c>
      <c r="F450" s="269">
        <f>Knowledge!D457</f>
        <v>0.16088250925587949</v>
      </c>
      <c r="G450" s="270">
        <f>Knowledge!I457</f>
        <v>101.24290868563723</v>
      </c>
    </row>
    <row r="451" spans="1:7" x14ac:dyDescent="0.25">
      <c r="A451">
        <v>450</v>
      </c>
      <c r="B451" t="s">
        <v>908</v>
      </c>
      <c r="C451">
        <f t="shared" ref="C451:C514" si="39">IF(B451&lt;&gt;B450,1,1+C450)</f>
        <v>1</v>
      </c>
      <c r="D451" t="str">
        <f t="shared" ref="D451:D514" si="40">B451&amp;C451</f>
        <v>Types of internet usage : Tablet / iPad1</v>
      </c>
      <c r="E451" t="s">
        <v>862</v>
      </c>
      <c r="F451" s="269">
        <f>Knowledge!D458</f>
        <v>8.1208885644261361E-2</v>
      </c>
      <c r="G451" s="270">
        <f>Knowledge!I458</f>
        <v>101.69408252552957</v>
      </c>
    </row>
    <row r="452" spans="1:7" x14ac:dyDescent="0.25">
      <c r="A452">
        <v>451</v>
      </c>
      <c r="B452" t="s">
        <v>908</v>
      </c>
      <c r="C452">
        <f t="shared" si="39"/>
        <v>2</v>
      </c>
      <c r="D452" t="str">
        <f t="shared" si="40"/>
        <v>Types of internet usage : Tablet / iPad2</v>
      </c>
      <c r="E452" t="s">
        <v>863</v>
      </c>
      <c r="F452" s="269">
        <f>Knowledge!D459</f>
        <v>2.2515359023830631E-2</v>
      </c>
      <c r="G452" s="270">
        <f>Knowledge!I459</f>
        <v>94.109201138641552</v>
      </c>
    </row>
    <row r="453" spans="1:7" x14ac:dyDescent="0.25">
      <c r="A453">
        <v>452</v>
      </c>
      <c r="B453" t="s">
        <v>908</v>
      </c>
      <c r="C453">
        <f t="shared" si="39"/>
        <v>3</v>
      </c>
      <c r="D453" t="str">
        <f t="shared" si="40"/>
        <v>Types of internet usage : Tablet / iPad3</v>
      </c>
      <c r="E453" t="s">
        <v>864</v>
      </c>
      <c r="F453" s="269">
        <f>Knowledge!D460</f>
        <v>8.535259373207485E-2</v>
      </c>
      <c r="G453" s="270">
        <f>Knowledge!I460</f>
        <v>95.459485899911016</v>
      </c>
    </row>
    <row r="454" spans="1:7" x14ac:dyDescent="0.25">
      <c r="A454">
        <v>453</v>
      </c>
      <c r="B454" t="s">
        <v>908</v>
      </c>
      <c r="C454">
        <f t="shared" si="39"/>
        <v>4</v>
      </c>
      <c r="D454" t="str">
        <f t="shared" si="40"/>
        <v>Types of internet usage : Tablet / iPad4</v>
      </c>
      <c r="E454" t="s">
        <v>865</v>
      </c>
      <c r="F454" s="269">
        <f>Knowledge!D461</f>
        <v>7.7814381811545097E-2</v>
      </c>
      <c r="G454" s="270">
        <f>Knowledge!I461</f>
        <v>95.283178017683909</v>
      </c>
    </row>
    <row r="455" spans="1:7" x14ac:dyDescent="0.25">
      <c r="A455">
        <v>454</v>
      </c>
      <c r="B455" t="s">
        <v>908</v>
      </c>
      <c r="C455">
        <f t="shared" si="39"/>
        <v>5</v>
      </c>
      <c r="D455" t="str">
        <f t="shared" si="40"/>
        <v>Types of internet usage : Tablet / iPad5</v>
      </c>
      <c r="E455" t="s">
        <v>866</v>
      </c>
      <c r="F455" s="269">
        <f>Knowledge!D462</f>
        <v>0.12119860562131721</v>
      </c>
      <c r="G455" s="270">
        <f>Knowledge!I462</f>
        <v>98.449134366825774</v>
      </c>
    </row>
    <row r="456" spans="1:7" x14ac:dyDescent="0.25">
      <c r="A456">
        <v>455</v>
      </c>
      <c r="B456" t="s">
        <v>908</v>
      </c>
      <c r="C456">
        <f t="shared" si="39"/>
        <v>6</v>
      </c>
      <c r="D456" t="str">
        <f t="shared" si="40"/>
        <v>Types of internet usage : Tablet / iPad6</v>
      </c>
      <c r="E456" t="s">
        <v>867</v>
      </c>
      <c r="F456" s="269">
        <f>Knowledge!D463</f>
        <v>2.7374426656932786E-2</v>
      </c>
      <c r="G456" s="270">
        <f>Knowledge!I463</f>
        <v>100.09616722602568</v>
      </c>
    </row>
    <row r="457" spans="1:7" x14ac:dyDescent="0.25">
      <c r="A457">
        <v>456</v>
      </c>
      <c r="B457" t="s">
        <v>908</v>
      </c>
      <c r="C457">
        <f t="shared" si="39"/>
        <v>7</v>
      </c>
      <c r="D457" t="str">
        <f t="shared" si="40"/>
        <v>Types of internet usage : Tablet / iPad7</v>
      </c>
      <c r="E457" t="s">
        <v>868</v>
      </c>
      <c r="F457" s="269">
        <f>Knowledge!D464</f>
        <v>2.0516869687646662E-2</v>
      </c>
      <c r="G457" s="270">
        <f>Knowledge!I464</f>
        <v>96.559870454738473</v>
      </c>
    </row>
    <row r="458" spans="1:7" x14ac:dyDescent="0.25">
      <c r="A458">
        <v>457</v>
      </c>
      <c r="B458" t="s">
        <v>908</v>
      </c>
      <c r="C458">
        <f t="shared" si="39"/>
        <v>8</v>
      </c>
      <c r="D458" t="str">
        <f t="shared" si="40"/>
        <v>Types of internet usage : Tablet / iPad8</v>
      </c>
      <c r="E458" t="s">
        <v>869</v>
      </c>
      <c r="F458" s="269">
        <f>Knowledge!D465</f>
        <v>0.19183212702716798</v>
      </c>
      <c r="G458" s="270">
        <f>Knowledge!I465</f>
        <v>95.589106132078584</v>
      </c>
    </row>
    <row r="459" spans="1:7" x14ac:dyDescent="0.25">
      <c r="A459">
        <v>458</v>
      </c>
      <c r="B459" t="s">
        <v>908</v>
      </c>
      <c r="C459">
        <f t="shared" si="39"/>
        <v>9</v>
      </c>
      <c r="D459" t="str">
        <f t="shared" si="40"/>
        <v>Types of internet usage : Tablet / iPad9</v>
      </c>
      <c r="E459" t="s">
        <v>356</v>
      </c>
      <c r="F459" s="269">
        <f>Knowledge!D466</f>
        <v>0.17239506961464254</v>
      </c>
      <c r="G459" s="270">
        <f>Knowledge!I466</f>
        <v>100.52653591691939</v>
      </c>
    </row>
    <row r="460" spans="1:7" x14ac:dyDescent="0.25">
      <c r="A460">
        <v>459</v>
      </c>
      <c r="B460" t="s">
        <v>908</v>
      </c>
      <c r="C460">
        <f t="shared" si="39"/>
        <v>10</v>
      </c>
      <c r="D460" t="str">
        <f t="shared" si="40"/>
        <v>Types of internet usage : Tablet / iPad10</v>
      </c>
      <c r="E460" t="s">
        <v>870</v>
      </c>
      <c r="F460" s="269">
        <f>Knowledge!D467</f>
        <v>6.5529029566668409E-2</v>
      </c>
      <c r="G460" s="270">
        <f>Knowledge!I467</f>
        <v>98.793417823436414</v>
      </c>
    </row>
    <row r="461" spans="1:7" x14ac:dyDescent="0.25">
      <c r="A461">
        <v>460</v>
      </c>
      <c r="B461" t="s">
        <v>908</v>
      </c>
      <c r="C461">
        <f t="shared" si="39"/>
        <v>11</v>
      </c>
      <c r="D461" t="str">
        <f t="shared" si="40"/>
        <v>Types of internet usage : Tablet / iPad11</v>
      </c>
      <c r="E461" t="s">
        <v>871</v>
      </c>
      <c r="F461" s="269">
        <f>Knowledge!D468</f>
        <v>0.1008497929811754</v>
      </c>
      <c r="G461" s="270">
        <f>Knowledge!I468</f>
        <v>97.821568027105116</v>
      </c>
    </row>
    <row r="462" spans="1:7" x14ac:dyDescent="0.25">
      <c r="A462">
        <v>461</v>
      </c>
      <c r="B462" t="s">
        <v>908</v>
      </c>
      <c r="C462">
        <f t="shared" si="39"/>
        <v>12</v>
      </c>
      <c r="D462" t="str">
        <f t="shared" si="40"/>
        <v>Types of internet usage : Tablet / iPad12</v>
      </c>
      <c r="E462" t="s">
        <v>872</v>
      </c>
      <c r="F462" s="269">
        <f>Knowledge!D469</f>
        <v>0.10620401418365753</v>
      </c>
      <c r="G462" s="270">
        <f>Knowledge!I469</f>
        <v>97.62778130529594</v>
      </c>
    </row>
    <row r="463" spans="1:7" x14ac:dyDescent="0.25">
      <c r="A463">
        <v>462</v>
      </c>
      <c r="B463" t="s">
        <v>908</v>
      </c>
      <c r="C463">
        <f t="shared" si="39"/>
        <v>13</v>
      </c>
      <c r="D463" t="str">
        <f t="shared" si="40"/>
        <v>Types of internet usage : Tablet / iPad13</v>
      </c>
      <c r="E463" t="s">
        <v>873</v>
      </c>
      <c r="F463" s="269">
        <f>Knowledge!D470</f>
        <v>6.6014368775095186E-2</v>
      </c>
      <c r="G463" s="270">
        <f>Knowledge!I470</f>
        <v>99.887010722085463</v>
      </c>
    </row>
    <row r="464" spans="1:7" x14ac:dyDescent="0.25">
      <c r="A464">
        <v>463</v>
      </c>
      <c r="B464" t="s">
        <v>908</v>
      </c>
      <c r="C464">
        <f t="shared" si="39"/>
        <v>14</v>
      </c>
      <c r="D464" t="str">
        <f t="shared" si="40"/>
        <v>Types of internet usage : Tablet / iPad14</v>
      </c>
      <c r="E464" t="s">
        <v>874</v>
      </c>
      <c r="F464" s="269">
        <f>Knowledge!D471</f>
        <v>0.16952928820983471</v>
      </c>
      <c r="G464" s="270">
        <f>Knowledge!I471</f>
        <v>96.603956162681385</v>
      </c>
    </row>
    <row r="465" spans="1:7" x14ac:dyDescent="0.25">
      <c r="A465">
        <v>464</v>
      </c>
      <c r="B465" t="s">
        <v>908</v>
      </c>
      <c r="C465">
        <f t="shared" si="39"/>
        <v>15</v>
      </c>
      <c r="D465" t="str">
        <f t="shared" si="40"/>
        <v>Types of internet usage : Tablet / iPad15</v>
      </c>
      <c r="E465" t="s">
        <v>875</v>
      </c>
      <c r="F465" s="269">
        <f>Knowledge!D472</f>
        <v>9.4429781509099447E-2</v>
      </c>
      <c r="G465" s="270">
        <f>Knowledge!I472</f>
        <v>98.175017825957809</v>
      </c>
    </row>
    <row r="466" spans="1:7" x14ac:dyDescent="0.25">
      <c r="A466">
        <v>465</v>
      </c>
      <c r="B466" t="s">
        <v>908</v>
      </c>
      <c r="C466">
        <f t="shared" si="39"/>
        <v>16</v>
      </c>
      <c r="D466" t="str">
        <f t="shared" si="40"/>
        <v>Types of internet usage : Tablet / iPad16</v>
      </c>
      <c r="E466" t="s">
        <v>876</v>
      </c>
      <c r="F466" s="269">
        <f>Knowledge!D473</f>
        <v>7.0107362986911406E-2</v>
      </c>
      <c r="G466" s="270">
        <f>Knowledge!I473</f>
        <v>96.610905995123659</v>
      </c>
    </row>
    <row r="467" spans="1:7" x14ac:dyDescent="0.25">
      <c r="A467">
        <v>466</v>
      </c>
      <c r="B467" t="s">
        <v>908</v>
      </c>
      <c r="C467">
        <f t="shared" si="39"/>
        <v>17</v>
      </c>
      <c r="D467" t="str">
        <f t="shared" si="40"/>
        <v>Types of internet usage : Tablet / iPad17</v>
      </c>
      <c r="E467" t="s">
        <v>877</v>
      </c>
      <c r="F467" s="269">
        <f>Knowledge!D474</f>
        <v>9.0826039526516147E-2</v>
      </c>
      <c r="G467" s="270">
        <f>Knowledge!I474</f>
        <v>96.165767825022414</v>
      </c>
    </row>
    <row r="468" spans="1:7" x14ac:dyDescent="0.25">
      <c r="A468">
        <v>467</v>
      </c>
      <c r="B468" t="s">
        <v>908</v>
      </c>
      <c r="C468">
        <f t="shared" si="39"/>
        <v>18</v>
      </c>
      <c r="D468" t="str">
        <f t="shared" si="40"/>
        <v>Types of internet usage : Tablet / iPad18</v>
      </c>
      <c r="E468" t="s">
        <v>878</v>
      </c>
      <c r="F468" s="269">
        <f>Knowledge!D475</f>
        <v>0.12996180945924807</v>
      </c>
      <c r="G468" s="270">
        <f>Knowledge!I475</f>
        <v>97.040267251437044</v>
      </c>
    </row>
    <row r="469" spans="1:7" x14ac:dyDescent="0.25">
      <c r="A469">
        <v>468</v>
      </c>
      <c r="B469" t="s">
        <v>908</v>
      </c>
      <c r="C469">
        <f t="shared" si="39"/>
        <v>19</v>
      </c>
      <c r="D469" t="str">
        <f t="shared" si="40"/>
        <v>Types of internet usage : Tablet / iPad19</v>
      </c>
      <c r="E469" t="s">
        <v>879</v>
      </c>
      <c r="F469" s="269">
        <f>Knowledge!D476</f>
        <v>0.14846365594201383</v>
      </c>
      <c r="G469" s="270">
        <f>Knowledge!I476</f>
        <v>97.614995560649746</v>
      </c>
    </row>
    <row r="470" spans="1:7" x14ac:dyDescent="0.25">
      <c r="A470">
        <v>469</v>
      </c>
      <c r="B470" t="s">
        <v>908</v>
      </c>
      <c r="C470">
        <f t="shared" si="39"/>
        <v>20</v>
      </c>
      <c r="D470" t="str">
        <f t="shared" si="40"/>
        <v>Types of internet usage : Tablet / iPad20</v>
      </c>
      <c r="E470" t="s">
        <v>880</v>
      </c>
      <c r="F470" s="269">
        <f>Knowledge!D477</f>
        <v>0.10093404494967929</v>
      </c>
      <c r="G470" s="270">
        <f>Knowledge!I477</f>
        <v>96.964462757072724</v>
      </c>
    </row>
    <row r="471" spans="1:7" x14ac:dyDescent="0.25">
      <c r="A471">
        <v>470</v>
      </c>
      <c r="B471" t="s">
        <v>908</v>
      </c>
      <c r="C471">
        <f t="shared" si="39"/>
        <v>21</v>
      </c>
      <c r="D471" t="str">
        <f t="shared" si="40"/>
        <v>Types of internet usage : Tablet / iPad21</v>
      </c>
      <c r="E471" t="s">
        <v>881</v>
      </c>
      <c r="F471" s="269">
        <f>Knowledge!D478</f>
        <v>2.418218438754758E-2</v>
      </c>
      <c r="G471" s="270">
        <f>Knowledge!I478</f>
        <v>96.818068167100861</v>
      </c>
    </row>
    <row r="472" spans="1:7" x14ac:dyDescent="0.25">
      <c r="A472">
        <v>471</v>
      </c>
      <c r="B472" t="s">
        <v>908</v>
      </c>
      <c r="C472">
        <f t="shared" si="39"/>
        <v>22</v>
      </c>
      <c r="D472" t="str">
        <f t="shared" si="40"/>
        <v>Types of internet usage : Tablet / iPad22</v>
      </c>
      <c r="E472" t="s">
        <v>882</v>
      </c>
      <c r="F472" s="269">
        <f>Knowledge!D479</f>
        <v>2.0454377639881106E-2</v>
      </c>
      <c r="G472" s="270">
        <f>Knowledge!I479</f>
        <v>103.01637549672293</v>
      </c>
    </row>
    <row r="473" spans="1:7" x14ac:dyDescent="0.25">
      <c r="A473">
        <v>472</v>
      </c>
      <c r="B473" t="s">
        <v>908</v>
      </c>
      <c r="C473">
        <f t="shared" si="39"/>
        <v>23</v>
      </c>
      <c r="D473" t="str">
        <f t="shared" si="40"/>
        <v>Types of internet usage : Tablet / iPad23</v>
      </c>
      <c r="E473" t="s">
        <v>883</v>
      </c>
      <c r="F473" s="269">
        <f>Knowledge!D480</f>
        <v>1.3412484747353601E-2</v>
      </c>
      <c r="G473" s="270">
        <f>Knowledge!I480</f>
        <v>94.023699863306803</v>
      </c>
    </row>
    <row r="474" spans="1:7" x14ac:dyDescent="0.25">
      <c r="A474">
        <v>473</v>
      </c>
      <c r="B474" t="s">
        <v>908</v>
      </c>
      <c r="C474">
        <f t="shared" si="39"/>
        <v>24</v>
      </c>
      <c r="D474" t="str">
        <f t="shared" si="40"/>
        <v>Types of internet usage : Tablet / iPad24</v>
      </c>
      <c r="E474" t="s">
        <v>884</v>
      </c>
      <c r="F474" s="269">
        <f>Knowledge!D481</f>
        <v>0.15096692913385826</v>
      </c>
      <c r="G474" s="270">
        <f>Knowledge!I481</f>
        <v>98.172217435686449</v>
      </c>
    </row>
    <row r="475" spans="1:7" x14ac:dyDescent="0.25">
      <c r="A475">
        <v>474</v>
      </c>
      <c r="B475" t="s">
        <v>908</v>
      </c>
      <c r="C475">
        <f t="shared" si="39"/>
        <v>25</v>
      </c>
      <c r="D475" t="str">
        <f t="shared" si="40"/>
        <v>Types of internet usage : Tablet / iPad25</v>
      </c>
      <c r="E475" t="s">
        <v>885</v>
      </c>
      <c r="F475" s="269">
        <f>Knowledge!D482</f>
        <v>6.6214551285393983E-2</v>
      </c>
      <c r="G475" s="270">
        <f>Knowledge!I482</f>
        <v>101.01968838528299</v>
      </c>
    </row>
    <row r="476" spans="1:7" x14ac:dyDescent="0.25">
      <c r="A476">
        <v>475</v>
      </c>
      <c r="B476" t="s">
        <v>908</v>
      </c>
      <c r="C476">
        <f t="shared" si="39"/>
        <v>26</v>
      </c>
      <c r="D476" t="str">
        <f t="shared" si="40"/>
        <v>Types of internet usage : Tablet / iPad26</v>
      </c>
      <c r="E476" t="s">
        <v>886</v>
      </c>
      <c r="F476" s="269">
        <f>Knowledge!D483</f>
        <v>5.0710414037649254E-2</v>
      </c>
      <c r="G476" s="270">
        <f>Knowledge!I483</f>
        <v>99.759948670869477</v>
      </c>
    </row>
    <row r="477" spans="1:7" x14ac:dyDescent="0.25">
      <c r="A477">
        <v>476</v>
      </c>
      <c r="B477" t="s">
        <v>908</v>
      </c>
      <c r="C477">
        <f t="shared" si="39"/>
        <v>27</v>
      </c>
      <c r="D477" t="str">
        <f t="shared" si="40"/>
        <v>Types of internet usage : Tablet / iPad27</v>
      </c>
      <c r="E477" t="s">
        <v>887</v>
      </c>
      <c r="F477" s="269">
        <f>Knowledge!D484</f>
        <v>2.8572367940762376E-2</v>
      </c>
      <c r="G477" s="270">
        <f>Knowledge!I484</f>
        <v>90.214667625771</v>
      </c>
    </row>
    <row r="478" spans="1:7" x14ac:dyDescent="0.25">
      <c r="A478">
        <v>477</v>
      </c>
      <c r="B478" t="s">
        <v>908</v>
      </c>
      <c r="C478">
        <f t="shared" si="39"/>
        <v>28</v>
      </c>
      <c r="D478" t="str">
        <f t="shared" si="40"/>
        <v>Types of internet usage : Tablet / iPad28</v>
      </c>
      <c r="E478" t="s">
        <v>888</v>
      </c>
      <c r="F478" s="269">
        <f>Knowledge!D485</f>
        <v>2.9051410543880694E-2</v>
      </c>
      <c r="G478" s="270">
        <f>Knowledge!I485</f>
        <v>96.033937287109524</v>
      </c>
    </row>
    <row r="479" spans="1:7" x14ac:dyDescent="0.25">
      <c r="A479">
        <v>478</v>
      </c>
      <c r="B479" t="s">
        <v>908</v>
      </c>
      <c r="C479">
        <f t="shared" si="39"/>
        <v>29</v>
      </c>
      <c r="D479" t="str">
        <f t="shared" si="40"/>
        <v>Types of internet usage : Tablet / iPad29</v>
      </c>
      <c r="E479" t="s">
        <v>889</v>
      </c>
      <c r="F479" s="269">
        <f>Knowledge!D486</f>
        <v>5.5269462376805557E-2</v>
      </c>
      <c r="G479" s="270">
        <f>Knowledge!I486</f>
        <v>98.162036545138648</v>
      </c>
    </row>
    <row r="480" spans="1:7" x14ac:dyDescent="0.25">
      <c r="A480">
        <v>479</v>
      </c>
      <c r="B480" t="s">
        <v>908</v>
      </c>
      <c r="C480">
        <f t="shared" si="39"/>
        <v>30</v>
      </c>
      <c r="D480" t="str">
        <f t="shared" si="40"/>
        <v>Types of internet usage : Tablet / iPad30</v>
      </c>
      <c r="E480" t="s">
        <v>890</v>
      </c>
      <c r="F480" s="269">
        <f>Knowledge!D487</f>
        <v>7.6539694425614008E-2</v>
      </c>
      <c r="G480" s="270">
        <f>Knowledge!I487</f>
        <v>97.196809337773445</v>
      </c>
    </row>
    <row r="481" spans="1:7" x14ac:dyDescent="0.25">
      <c r="A481">
        <v>480</v>
      </c>
      <c r="B481" t="s">
        <v>908</v>
      </c>
      <c r="C481">
        <f t="shared" si="39"/>
        <v>31</v>
      </c>
      <c r="D481" t="str">
        <f t="shared" si="40"/>
        <v>Types of internet usage : Tablet / iPad31</v>
      </c>
      <c r="E481" t="s">
        <v>891</v>
      </c>
      <c r="F481" s="269">
        <f>Knowledge!D488</f>
        <v>2.0222819001929397E-2</v>
      </c>
      <c r="G481" s="270">
        <f>Knowledge!I488</f>
        <v>101.80448939919609</v>
      </c>
    </row>
    <row r="482" spans="1:7" x14ac:dyDescent="0.25">
      <c r="A482">
        <v>481</v>
      </c>
      <c r="B482" t="s">
        <v>908</v>
      </c>
      <c r="C482">
        <f t="shared" si="39"/>
        <v>32</v>
      </c>
      <c r="D482" t="str">
        <f t="shared" si="40"/>
        <v>Types of internet usage : Tablet / iPad32</v>
      </c>
      <c r="E482" t="s">
        <v>892</v>
      </c>
      <c r="F482" s="269">
        <f>Knowledge!D489</f>
        <v>1.7390926630859879E-2</v>
      </c>
      <c r="G482" s="270">
        <f>Knowledge!I489</f>
        <v>100.8517398396498</v>
      </c>
    </row>
    <row r="483" spans="1:7" x14ac:dyDescent="0.25">
      <c r="A483">
        <v>482</v>
      </c>
      <c r="B483" t="s">
        <v>908</v>
      </c>
      <c r="C483">
        <f t="shared" si="39"/>
        <v>33</v>
      </c>
      <c r="D483" t="str">
        <f t="shared" si="40"/>
        <v>Types of internet usage : Tablet / iPad33</v>
      </c>
      <c r="E483" t="s">
        <v>893</v>
      </c>
      <c r="F483" s="269">
        <f>Knowledge!D490</f>
        <v>0.13381302184909014</v>
      </c>
      <c r="G483" s="270">
        <f>Knowledge!I490</f>
        <v>95.652374521399935</v>
      </c>
    </row>
    <row r="484" spans="1:7" x14ac:dyDescent="0.25">
      <c r="A484">
        <v>483</v>
      </c>
      <c r="B484" t="s">
        <v>908</v>
      </c>
      <c r="C484">
        <f t="shared" si="39"/>
        <v>34</v>
      </c>
      <c r="D484" t="str">
        <f t="shared" si="40"/>
        <v>Types of internet usage : Tablet / iPad34</v>
      </c>
      <c r="E484" t="s">
        <v>894</v>
      </c>
      <c r="F484" s="269">
        <f>Knowledge!D491</f>
        <v>3.3023368618657768E-2</v>
      </c>
      <c r="G484" s="270">
        <f>Knowledge!I491</f>
        <v>96.153249111803746</v>
      </c>
    </row>
    <row r="485" spans="1:7" x14ac:dyDescent="0.25">
      <c r="A485">
        <v>484</v>
      </c>
      <c r="B485" t="s">
        <v>908</v>
      </c>
      <c r="C485">
        <f t="shared" si="39"/>
        <v>35</v>
      </c>
      <c r="D485" t="str">
        <f t="shared" si="40"/>
        <v>Types of internet usage : Tablet / iPad35</v>
      </c>
      <c r="E485" t="s">
        <v>895</v>
      </c>
      <c r="F485" s="269">
        <f>Knowledge!D492</f>
        <v>3.0895782969181839E-2</v>
      </c>
      <c r="G485" s="270">
        <f>Knowledge!I492</f>
        <v>100.36056010371537</v>
      </c>
    </row>
    <row r="486" spans="1:7" x14ac:dyDescent="0.25">
      <c r="A486">
        <v>485</v>
      </c>
      <c r="B486" t="s">
        <v>908</v>
      </c>
      <c r="C486">
        <f t="shared" si="39"/>
        <v>36</v>
      </c>
      <c r="D486" t="str">
        <f t="shared" si="40"/>
        <v>Types of internet usage : Tablet / iPad36</v>
      </c>
      <c r="E486" t="s">
        <v>896</v>
      </c>
      <c r="F486" s="269">
        <f>Knowledge!D493</f>
        <v>0.11258452625541018</v>
      </c>
      <c r="G486" s="270">
        <f>Knowledge!I493</f>
        <v>97.619178521492373</v>
      </c>
    </row>
    <row r="487" spans="1:7" x14ac:dyDescent="0.25">
      <c r="A487">
        <v>486</v>
      </c>
      <c r="B487" t="s">
        <v>908</v>
      </c>
      <c r="C487">
        <f t="shared" si="39"/>
        <v>37</v>
      </c>
      <c r="D487" t="str">
        <f t="shared" si="40"/>
        <v>Types of internet usage : Tablet / iPad37</v>
      </c>
      <c r="E487" t="s">
        <v>897</v>
      </c>
      <c r="F487" s="269">
        <f>Knowledge!D494</f>
        <v>3.3709212076967206E-2</v>
      </c>
      <c r="G487" s="270">
        <f>Knowledge!I494</f>
        <v>90.237253007816832</v>
      </c>
    </row>
    <row r="488" spans="1:7" x14ac:dyDescent="0.25">
      <c r="A488">
        <v>487</v>
      </c>
      <c r="B488" t="s">
        <v>908</v>
      </c>
      <c r="C488">
        <f t="shared" si="39"/>
        <v>38</v>
      </c>
      <c r="D488" t="str">
        <f t="shared" si="40"/>
        <v>Types of internet usage : Tablet / iPad38</v>
      </c>
      <c r="E488" t="s">
        <v>898</v>
      </c>
      <c r="F488" s="269">
        <f>Knowledge!D495</f>
        <v>0.16948619700683115</v>
      </c>
      <c r="G488" s="270">
        <f>Knowledge!I495</f>
        <v>98.300708908551087</v>
      </c>
    </row>
    <row r="489" spans="1:7" x14ac:dyDescent="0.25">
      <c r="A489">
        <v>488</v>
      </c>
      <c r="B489" t="s">
        <v>908</v>
      </c>
      <c r="C489">
        <f t="shared" si="39"/>
        <v>39</v>
      </c>
      <c r="D489" t="str">
        <f t="shared" si="40"/>
        <v>Types of internet usage : Tablet / iPad39</v>
      </c>
      <c r="E489" t="s">
        <v>899</v>
      </c>
      <c r="F489" s="269">
        <f>Knowledge!D496</f>
        <v>0.17509506492152055</v>
      </c>
      <c r="G489" s="270">
        <f>Knowledge!I496</f>
        <v>99.224646993745665</v>
      </c>
    </row>
    <row r="490" spans="1:7" x14ac:dyDescent="0.25">
      <c r="A490">
        <v>489</v>
      </c>
      <c r="B490" t="s">
        <v>908</v>
      </c>
      <c r="C490">
        <f t="shared" si="39"/>
        <v>40</v>
      </c>
      <c r="D490" t="str">
        <f t="shared" si="40"/>
        <v>Types of internet usage : Tablet / iPad40</v>
      </c>
      <c r="E490" t="s">
        <v>900</v>
      </c>
      <c r="F490" s="269">
        <f>Knowledge!D497</f>
        <v>0.10044226782082703</v>
      </c>
      <c r="G490" s="270">
        <f>Knowledge!I497</f>
        <v>94.03984759055065</v>
      </c>
    </row>
    <row r="491" spans="1:7" x14ac:dyDescent="0.25">
      <c r="A491">
        <v>490</v>
      </c>
      <c r="B491" t="s">
        <v>908</v>
      </c>
      <c r="C491">
        <f t="shared" si="39"/>
        <v>41</v>
      </c>
      <c r="D491" t="str">
        <f t="shared" si="40"/>
        <v>Types of internet usage : Tablet / iPad41</v>
      </c>
      <c r="E491" t="s">
        <v>901</v>
      </c>
      <c r="F491" s="269">
        <f>Knowledge!D498</f>
        <v>6.3113145956093228E-2</v>
      </c>
      <c r="G491" s="270">
        <f>Knowledge!I498</f>
        <v>93.426644673468431</v>
      </c>
    </row>
    <row r="492" spans="1:7" x14ac:dyDescent="0.25">
      <c r="A492">
        <v>491</v>
      </c>
      <c r="B492" t="s">
        <v>908</v>
      </c>
      <c r="C492">
        <f t="shared" si="39"/>
        <v>42</v>
      </c>
      <c r="D492" t="str">
        <f t="shared" si="40"/>
        <v>Types of internet usage : Tablet / iPad42</v>
      </c>
      <c r="E492" t="s">
        <v>902</v>
      </c>
      <c r="F492" s="269">
        <f>Knowledge!D499</f>
        <v>4.8355958700526683E-2</v>
      </c>
      <c r="G492" s="270">
        <f>Knowledge!I499</f>
        <v>102.95380028286105</v>
      </c>
    </row>
    <row r="493" spans="1:7" x14ac:dyDescent="0.25">
      <c r="A493">
        <v>492</v>
      </c>
      <c r="B493" t="s">
        <v>908</v>
      </c>
      <c r="C493">
        <f t="shared" si="39"/>
        <v>43</v>
      </c>
      <c r="D493" t="str">
        <f t="shared" si="40"/>
        <v>Types of internet usage : Tablet / iPad43</v>
      </c>
      <c r="E493" t="s">
        <v>903</v>
      </c>
      <c r="F493" s="269">
        <f>Knowledge!D500</f>
        <v>1.6986895760546485E-2</v>
      </c>
      <c r="G493" s="270">
        <f>Knowledge!I500</f>
        <v>89.993925636153108</v>
      </c>
    </row>
    <row r="494" spans="1:7" x14ac:dyDescent="0.25">
      <c r="A494">
        <v>493</v>
      </c>
      <c r="B494" t="s">
        <v>908</v>
      </c>
      <c r="C494">
        <f t="shared" si="39"/>
        <v>44</v>
      </c>
      <c r="D494" t="str">
        <f t="shared" si="40"/>
        <v>Types of internet usage : Tablet / iPad44</v>
      </c>
      <c r="E494" t="s">
        <v>904</v>
      </c>
      <c r="F494" s="269">
        <f>Knowledge!D501</f>
        <v>4.7528893987589332E-2</v>
      </c>
      <c r="G494" s="270">
        <f>Knowledge!I501</f>
        <v>100.83715920537786</v>
      </c>
    </row>
    <row r="495" spans="1:7" x14ac:dyDescent="0.25">
      <c r="A495">
        <v>494</v>
      </c>
      <c r="B495" t="s">
        <v>908</v>
      </c>
      <c r="C495">
        <f t="shared" si="39"/>
        <v>45</v>
      </c>
      <c r="D495" t="str">
        <f t="shared" si="40"/>
        <v>Types of internet usage : Tablet / iPad45</v>
      </c>
      <c r="E495" t="s">
        <v>905</v>
      </c>
      <c r="F495" s="269">
        <f>Knowledge!D502</f>
        <v>7.266465870574125E-2</v>
      </c>
      <c r="G495" s="270">
        <f>Knowledge!I502</f>
        <v>99.361590181122352</v>
      </c>
    </row>
    <row r="496" spans="1:7" x14ac:dyDescent="0.25">
      <c r="A496">
        <v>495</v>
      </c>
      <c r="B496" t="s">
        <v>908</v>
      </c>
      <c r="C496">
        <f t="shared" si="39"/>
        <v>46</v>
      </c>
      <c r="D496" t="str">
        <f t="shared" si="40"/>
        <v>Types of internet usage : Tablet / iPad46</v>
      </c>
      <c r="E496" t="s">
        <v>906</v>
      </c>
      <c r="F496" s="269">
        <f>Knowledge!D503</f>
        <v>0.15766437346821713</v>
      </c>
      <c r="G496" s="270">
        <f>Knowledge!I503</f>
        <v>96.979037867341717</v>
      </c>
    </row>
    <row r="497" spans="1:7" x14ac:dyDescent="0.25">
      <c r="A497">
        <v>496</v>
      </c>
      <c r="B497" t="s">
        <v>909</v>
      </c>
      <c r="C497">
        <f t="shared" si="39"/>
        <v>1</v>
      </c>
      <c r="D497" t="str">
        <f t="shared" si="40"/>
        <v>Has Tablet (e.g. iPad, Samsung Galaxy Tab, Sony Xperia)1</v>
      </c>
      <c r="E497" t="s">
        <v>854</v>
      </c>
      <c r="F497" s="269">
        <f>Knowledge!D504</f>
        <v>0.23090443760755067</v>
      </c>
      <c r="G497" s="270">
        <f>Knowledge!I504</f>
        <v>96.53768330977293</v>
      </c>
    </row>
    <row r="498" spans="1:7" x14ac:dyDescent="0.25">
      <c r="A498">
        <v>497</v>
      </c>
      <c r="B498" t="s">
        <v>910</v>
      </c>
      <c r="C498">
        <f t="shared" si="39"/>
        <v>1</v>
      </c>
      <c r="D498" t="str">
        <f t="shared" si="40"/>
        <v>Regularly research on the internet1</v>
      </c>
      <c r="E498" t="s">
        <v>911</v>
      </c>
      <c r="F498" s="269">
        <f>Knowledge!D505</f>
        <v>0.14036370965218753</v>
      </c>
      <c r="G498" s="270">
        <f>Knowledge!I505</f>
        <v>101.98844574524612</v>
      </c>
    </row>
    <row r="499" spans="1:7" x14ac:dyDescent="0.25">
      <c r="A499">
        <v>498</v>
      </c>
      <c r="B499" t="s">
        <v>910</v>
      </c>
      <c r="C499">
        <f t="shared" si="39"/>
        <v>2</v>
      </c>
      <c r="D499" t="str">
        <f t="shared" si="40"/>
        <v>Regularly research on the internet2</v>
      </c>
      <c r="E499" t="s">
        <v>760</v>
      </c>
      <c r="F499" s="269">
        <f>Knowledge!D506</f>
        <v>2.9756566720550652E-2</v>
      </c>
      <c r="G499" s="270">
        <f>Knowledge!I506</f>
        <v>107.20883628318036</v>
      </c>
    </row>
    <row r="500" spans="1:7" x14ac:dyDescent="0.25">
      <c r="A500">
        <v>499</v>
      </c>
      <c r="B500" t="s">
        <v>910</v>
      </c>
      <c r="C500">
        <f t="shared" si="39"/>
        <v>3</v>
      </c>
      <c r="D500" t="str">
        <f t="shared" si="40"/>
        <v>Regularly research on the internet3</v>
      </c>
      <c r="E500" t="s">
        <v>912</v>
      </c>
      <c r="F500" s="269">
        <f>Knowledge!D507</f>
        <v>0.14014710330082913</v>
      </c>
      <c r="G500" s="270">
        <f>Knowledge!I507</f>
        <v>91.148899949758103</v>
      </c>
    </row>
    <row r="501" spans="1:7" x14ac:dyDescent="0.25">
      <c r="A501">
        <v>500</v>
      </c>
      <c r="B501" t="s">
        <v>910</v>
      </c>
      <c r="C501">
        <f t="shared" si="39"/>
        <v>4</v>
      </c>
      <c r="D501" t="str">
        <f t="shared" si="40"/>
        <v>Regularly research on the internet4</v>
      </c>
      <c r="E501" t="s">
        <v>737</v>
      </c>
      <c r="F501" s="269">
        <f>Knowledge!D508</f>
        <v>8.2344660791573251E-2</v>
      </c>
      <c r="G501" s="270">
        <f>Knowledge!I508</f>
        <v>96.876212684102413</v>
      </c>
    </row>
    <row r="502" spans="1:7" x14ac:dyDescent="0.25">
      <c r="A502">
        <v>501</v>
      </c>
      <c r="B502" t="s">
        <v>910</v>
      </c>
      <c r="C502">
        <f t="shared" si="39"/>
        <v>5</v>
      </c>
      <c r="D502" t="str">
        <f t="shared" si="40"/>
        <v>Regularly research on the internet5</v>
      </c>
      <c r="E502" t="s">
        <v>913</v>
      </c>
      <c r="F502" s="269">
        <f>Knowledge!D509</f>
        <v>0.11210719507743647</v>
      </c>
      <c r="G502" s="270">
        <f>Knowledge!I509</f>
        <v>95.02804325490473</v>
      </c>
    </row>
    <row r="503" spans="1:7" x14ac:dyDescent="0.25">
      <c r="A503">
        <v>502</v>
      </c>
      <c r="B503" t="s">
        <v>910</v>
      </c>
      <c r="C503">
        <f t="shared" si="39"/>
        <v>6</v>
      </c>
      <c r="D503" t="str">
        <f t="shared" si="40"/>
        <v>Regularly research on the internet6</v>
      </c>
      <c r="E503" t="s">
        <v>914</v>
      </c>
      <c r="F503" s="269">
        <f>Knowledge!D510</f>
        <v>0.11985776503102676</v>
      </c>
      <c r="G503" s="270">
        <f>Knowledge!I510</f>
        <v>96.059684950832263</v>
      </c>
    </row>
    <row r="504" spans="1:7" x14ac:dyDescent="0.25">
      <c r="A504">
        <v>503</v>
      </c>
      <c r="B504" t="s">
        <v>910</v>
      </c>
      <c r="C504">
        <f t="shared" si="39"/>
        <v>7</v>
      </c>
      <c r="D504" t="str">
        <f t="shared" si="40"/>
        <v>Regularly research on the internet7</v>
      </c>
      <c r="E504" t="s">
        <v>915</v>
      </c>
      <c r="F504" s="269">
        <f>Knowledge!D511</f>
        <v>0.18215529853470303</v>
      </c>
      <c r="G504" s="270">
        <f>Knowledge!I511</f>
        <v>98.163856989503955</v>
      </c>
    </row>
    <row r="505" spans="1:7" x14ac:dyDescent="0.25">
      <c r="A505">
        <v>504</v>
      </c>
      <c r="B505" t="s">
        <v>910</v>
      </c>
      <c r="C505">
        <f t="shared" si="39"/>
        <v>8</v>
      </c>
      <c r="D505" t="str">
        <f t="shared" si="40"/>
        <v>Regularly research on the internet8</v>
      </c>
      <c r="E505" t="s">
        <v>916</v>
      </c>
      <c r="F505" s="269">
        <f>Knowledge!D512</f>
        <v>4.1954335923241382E-2</v>
      </c>
      <c r="G505" s="270">
        <f>Knowledge!I512</f>
        <v>99.186383613450047</v>
      </c>
    </row>
    <row r="506" spans="1:7" x14ac:dyDescent="0.25">
      <c r="A506">
        <v>505</v>
      </c>
      <c r="B506" t="s">
        <v>910</v>
      </c>
      <c r="C506">
        <f t="shared" si="39"/>
        <v>9</v>
      </c>
      <c r="D506" t="str">
        <f t="shared" si="40"/>
        <v>Regularly research on the internet9</v>
      </c>
      <c r="E506" t="s">
        <v>917</v>
      </c>
      <c r="F506" s="269">
        <f>Knowledge!D513</f>
        <v>0.13070223184022525</v>
      </c>
      <c r="G506" s="270">
        <f>Knowledge!I513</f>
        <v>100.29022014788195</v>
      </c>
    </row>
    <row r="507" spans="1:7" x14ac:dyDescent="0.25">
      <c r="A507">
        <v>506</v>
      </c>
      <c r="B507" t="s">
        <v>910</v>
      </c>
      <c r="C507">
        <f t="shared" si="39"/>
        <v>10</v>
      </c>
      <c r="D507" t="str">
        <f t="shared" si="40"/>
        <v>Regularly research on the internet10</v>
      </c>
      <c r="E507" t="s">
        <v>918</v>
      </c>
      <c r="F507" s="269">
        <f>Knowledge!D514</f>
        <v>8.6513035406997965E-2</v>
      </c>
      <c r="G507" s="270">
        <f>Knowledge!I514</f>
        <v>95.996118111008428</v>
      </c>
    </row>
    <row r="508" spans="1:7" x14ac:dyDescent="0.25">
      <c r="A508">
        <v>507</v>
      </c>
      <c r="B508" t="s">
        <v>910</v>
      </c>
      <c r="C508">
        <f t="shared" si="39"/>
        <v>11</v>
      </c>
      <c r="D508" t="str">
        <f t="shared" si="40"/>
        <v>Regularly research on the internet11</v>
      </c>
      <c r="E508" t="s">
        <v>919</v>
      </c>
      <c r="F508" s="269">
        <f>Knowledge!D515</f>
        <v>0.15853757887052197</v>
      </c>
      <c r="G508" s="270">
        <f>Knowledge!I515</f>
        <v>94.84420442858567</v>
      </c>
    </row>
    <row r="509" spans="1:7" x14ac:dyDescent="0.25">
      <c r="A509">
        <v>508</v>
      </c>
      <c r="B509" t="s">
        <v>910</v>
      </c>
      <c r="C509">
        <f t="shared" si="39"/>
        <v>12</v>
      </c>
      <c r="D509" t="str">
        <f t="shared" si="40"/>
        <v>Regularly research on the internet12</v>
      </c>
      <c r="E509" t="s">
        <v>920</v>
      </c>
      <c r="F509" s="269">
        <f>Knowledge!D516</f>
        <v>0.1271418887208636</v>
      </c>
      <c r="G509" s="270">
        <f>Knowledge!I516</f>
        <v>101.74389224828626</v>
      </c>
    </row>
    <row r="510" spans="1:7" x14ac:dyDescent="0.25">
      <c r="A510">
        <v>509</v>
      </c>
      <c r="B510" t="s">
        <v>910</v>
      </c>
      <c r="C510">
        <f t="shared" si="39"/>
        <v>13</v>
      </c>
      <c r="D510" t="str">
        <f t="shared" si="40"/>
        <v>Regularly research on the internet13</v>
      </c>
      <c r="E510" t="s">
        <v>921</v>
      </c>
      <c r="F510" s="269">
        <f>Knowledge!D517</f>
        <v>0.21795898837148661</v>
      </c>
      <c r="G510" s="270">
        <f>Knowledge!I517</f>
        <v>96.394774764510004</v>
      </c>
    </row>
    <row r="511" spans="1:7" x14ac:dyDescent="0.25">
      <c r="A511">
        <v>510</v>
      </c>
      <c r="B511" t="s">
        <v>910</v>
      </c>
      <c r="C511">
        <f t="shared" si="39"/>
        <v>14</v>
      </c>
      <c r="D511" t="str">
        <f t="shared" si="40"/>
        <v>Regularly research on the internet14</v>
      </c>
      <c r="E511" t="s">
        <v>922</v>
      </c>
      <c r="F511" s="269">
        <f>Knowledge!D518</f>
        <v>6.3329396673097976E-2</v>
      </c>
      <c r="G511" s="270">
        <f>Knowledge!I518</f>
        <v>97.021585749675495</v>
      </c>
    </row>
    <row r="512" spans="1:7" x14ac:dyDescent="0.25">
      <c r="A512">
        <v>511</v>
      </c>
      <c r="B512" t="s">
        <v>910</v>
      </c>
      <c r="C512">
        <f t="shared" si="39"/>
        <v>15</v>
      </c>
      <c r="D512" t="str">
        <f t="shared" si="40"/>
        <v>Regularly research on the internet15</v>
      </c>
      <c r="E512" t="s">
        <v>923</v>
      </c>
      <c r="F512" s="269">
        <f>Knowledge!D519</f>
        <v>0.10094480679981228</v>
      </c>
      <c r="G512" s="270">
        <f>Knowledge!I519</f>
        <v>93.479165658025764</v>
      </c>
    </row>
    <row r="513" spans="1:7" x14ac:dyDescent="0.25">
      <c r="A513">
        <v>512</v>
      </c>
      <c r="B513" t="s">
        <v>910</v>
      </c>
      <c r="C513">
        <f t="shared" si="39"/>
        <v>16</v>
      </c>
      <c r="D513" t="str">
        <f t="shared" si="40"/>
        <v>Regularly research on the internet16</v>
      </c>
      <c r="E513" t="s">
        <v>924</v>
      </c>
      <c r="F513" s="269">
        <f>Knowledge!D520</f>
        <v>0.19796378161339095</v>
      </c>
      <c r="G513" s="270">
        <f>Knowledge!I520</f>
        <v>99.88839709838399</v>
      </c>
    </row>
    <row r="514" spans="1:7" x14ac:dyDescent="0.25">
      <c r="A514">
        <v>513</v>
      </c>
      <c r="B514" t="s">
        <v>910</v>
      </c>
      <c r="C514">
        <f t="shared" si="39"/>
        <v>17</v>
      </c>
      <c r="D514" t="str">
        <f t="shared" si="40"/>
        <v>Regularly research on the internet17</v>
      </c>
      <c r="E514" t="s">
        <v>925</v>
      </c>
      <c r="F514" s="269">
        <f>Knowledge!D521</f>
        <v>0.29185109141158661</v>
      </c>
      <c r="G514" s="270">
        <f>Knowledge!I521</f>
        <v>96.021424631045733</v>
      </c>
    </row>
    <row r="515" spans="1:7" x14ac:dyDescent="0.25">
      <c r="A515">
        <v>514</v>
      </c>
      <c r="B515" t="s">
        <v>910</v>
      </c>
      <c r="C515">
        <f t="shared" ref="C515:C578" si="41">IF(B515&lt;&gt;B514,1,1+C514)</f>
        <v>18</v>
      </c>
      <c r="D515" t="str">
        <f t="shared" ref="D515:D578" si="42">B515&amp;C515</f>
        <v>Regularly research on the internet18</v>
      </c>
      <c r="E515" t="s">
        <v>926</v>
      </c>
      <c r="F515" s="269">
        <f>Knowledge!D522</f>
        <v>0.30734102101475735</v>
      </c>
      <c r="G515" s="270">
        <f>Knowledge!I522</f>
        <v>98.79821752728057</v>
      </c>
    </row>
    <row r="516" spans="1:7" x14ac:dyDescent="0.25">
      <c r="A516">
        <v>515</v>
      </c>
      <c r="B516" t="s">
        <v>910</v>
      </c>
      <c r="C516">
        <f t="shared" si="41"/>
        <v>19</v>
      </c>
      <c r="D516" t="str">
        <f t="shared" si="42"/>
        <v>Regularly research on the internet19</v>
      </c>
      <c r="E516" t="s">
        <v>927</v>
      </c>
      <c r="F516" s="269">
        <f>Knowledge!D523</f>
        <v>0.19928069823225736</v>
      </c>
      <c r="G516" s="270">
        <f>Knowledge!I523</f>
        <v>99.326555046172274</v>
      </c>
    </row>
    <row r="517" spans="1:7" x14ac:dyDescent="0.25">
      <c r="A517">
        <v>516</v>
      </c>
      <c r="B517" t="s">
        <v>910</v>
      </c>
      <c r="C517">
        <f t="shared" si="41"/>
        <v>20</v>
      </c>
      <c r="D517" t="str">
        <f t="shared" si="42"/>
        <v>Regularly research on the internet20</v>
      </c>
      <c r="E517" t="s">
        <v>928</v>
      </c>
      <c r="F517" s="269">
        <f>Knowledge!D524</f>
        <v>4.8843163685665117E-2</v>
      </c>
      <c r="G517" s="270">
        <f>Knowledge!I524</f>
        <v>103.30116535391861</v>
      </c>
    </row>
    <row r="518" spans="1:7" x14ac:dyDescent="0.25">
      <c r="A518">
        <v>517</v>
      </c>
      <c r="B518" t="s">
        <v>910</v>
      </c>
      <c r="C518">
        <f t="shared" si="41"/>
        <v>21</v>
      </c>
      <c r="D518" t="str">
        <f t="shared" si="42"/>
        <v>Regularly research on the internet21</v>
      </c>
      <c r="E518" t="s">
        <v>929</v>
      </c>
      <c r="F518" s="269">
        <f>Knowledge!D525</f>
        <v>0.21370733169943162</v>
      </c>
      <c r="G518" s="270">
        <f>Knowledge!I525</f>
        <v>97.298605951717917</v>
      </c>
    </row>
    <row r="519" spans="1:7" x14ac:dyDescent="0.25">
      <c r="A519">
        <v>518</v>
      </c>
      <c r="B519" t="s">
        <v>910</v>
      </c>
      <c r="C519">
        <f t="shared" si="41"/>
        <v>22</v>
      </c>
      <c r="D519" t="str">
        <f t="shared" si="42"/>
        <v>Regularly research on the internet22</v>
      </c>
      <c r="E519" t="s">
        <v>930</v>
      </c>
      <c r="F519" s="269">
        <f>Knowledge!D526</f>
        <v>0.27370703238254168</v>
      </c>
      <c r="G519" s="270">
        <f>Knowledge!I526</f>
        <v>98.530531161164419</v>
      </c>
    </row>
    <row r="520" spans="1:7" x14ac:dyDescent="0.25">
      <c r="A520">
        <v>519</v>
      </c>
      <c r="B520" t="s">
        <v>910</v>
      </c>
      <c r="C520">
        <f t="shared" si="41"/>
        <v>23</v>
      </c>
      <c r="D520" t="str">
        <f t="shared" si="42"/>
        <v>Regularly research on the internet23</v>
      </c>
      <c r="E520" t="s">
        <v>931</v>
      </c>
      <c r="F520" s="269">
        <f>Knowledge!D527</f>
        <v>9.9493038535745967E-2</v>
      </c>
      <c r="G520" s="270">
        <f>Knowledge!I527</f>
        <v>97.108940467800068</v>
      </c>
    </row>
    <row r="521" spans="1:7" x14ac:dyDescent="0.25">
      <c r="A521">
        <v>520</v>
      </c>
      <c r="B521" t="s">
        <v>910</v>
      </c>
      <c r="C521">
        <f t="shared" si="41"/>
        <v>24</v>
      </c>
      <c r="D521" t="str">
        <f t="shared" si="42"/>
        <v>Regularly research on the internet24</v>
      </c>
      <c r="E521" t="s">
        <v>932</v>
      </c>
      <c r="F521" s="269">
        <f>Knowledge!D528</f>
        <v>0.11693401261928353</v>
      </c>
      <c r="G521" s="270">
        <f>Knowledge!I528</f>
        <v>100.02192519075524</v>
      </c>
    </row>
    <row r="522" spans="1:7" x14ac:dyDescent="0.25">
      <c r="A522">
        <v>521</v>
      </c>
      <c r="B522" t="s">
        <v>910</v>
      </c>
      <c r="C522">
        <f t="shared" si="41"/>
        <v>25</v>
      </c>
      <c r="D522" t="str">
        <f t="shared" si="42"/>
        <v>Regularly research on the internet25</v>
      </c>
      <c r="E522" t="s">
        <v>933</v>
      </c>
      <c r="F522" s="269">
        <f>Knowledge!D529</f>
        <v>0.225304099181311</v>
      </c>
      <c r="G522" s="270">
        <f>Knowledge!I529</f>
        <v>96.310991225257283</v>
      </c>
    </row>
    <row r="523" spans="1:7" x14ac:dyDescent="0.25">
      <c r="A523">
        <v>522</v>
      </c>
      <c r="B523" t="s">
        <v>910</v>
      </c>
      <c r="C523">
        <f t="shared" si="41"/>
        <v>26</v>
      </c>
      <c r="D523" t="str">
        <f t="shared" si="42"/>
        <v>Regularly research on the internet26</v>
      </c>
      <c r="E523" t="s">
        <v>934</v>
      </c>
      <c r="F523" s="269">
        <f>Knowledge!D530</f>
        <v>0.20355144183136048</v>
      </c>
      <c r="G523" s="270">
        <f>Knowledge!I530</f>
        <v>100.21794966828546</v>
      </c>
    </row>
    <row r="524" spans="1:7" x14ac:dyDescent="0.25">
      <c r="A524">
        <v>523</v>
      </c>
      <c r="B524" t="s">
        <v>910</v>
      </c>
      <c r="C524">
        <f t="shared" si="41"/>
        <v>27</v>
      </c>
      <c r="D524" t="str">
        <f t="shared" si="42"/>
        <v>Regularly research on the internet27</v>
      </c>
      <c r="E524" t="s">
        <v>935</v>
      </c>
      <c r="F524" s="269">
        <f>Knowledge!D531</f>
        <v>9.7525035198414767E-2</v>
      </c>
      <c r="G524" s="270">
        <f>Knowledge!I531</f>
        <v>97.423745634889158</v>
      </c>
    </row>
    <row r="525" spans="1:7" x14ac:dyDescent="0.25">
      <c r="A525">
        <v>524</v>
      </c>
      <c r="B525" t="s">
        <v>910</v>
      </c>
      <c r="C525">
        <f t="shared" si="41"/>
        <v>28</v>
      </c>
      <c r="D525" t="str">
        <f t="shared" si="42"/>
        <v>Regularly research on the internet28</v>
      </c>
      <c r="E525" t="s">
        <v>936</v>
      </c>
      <c r="F525" s="269">
        <f>Knowledge!D532</f>
        <v>0.19441761432966581</v>
      </c>
      <c r="G525" s="270">
        <f>Knowledge!I532</f>
        <v>96.928705369626272</v>
      </c>
    </row>
    <row r="526" spans="1:7" x14ac:dyDescent="0.25">
      <c r="A526">
        <v>525</v>
      </c>
      <c r="B526" t="s">
        <v>910</v>
      </c>
      <c r="C526">
        <f t="shared" si="41"/>
        <v>29</v>
      </c>
      <c r="D526" t="str">
        <f t="shared" si="42"/>
        <v>Regularly research on the internet29</v>
      </c>
      <c r="E526" t="s">
        <v>937</v>
      </c>
      <c r="F526" s="269">
        <f>Knowledge!D533</f>
        <v>0.12900052980132445</v>
      </c>
      <c r="G526" s="270">
        <f>Knowledge!I533</f>
        <v>101.81211215100858</v>
      </c>
    </row>
    <row r="527" spans="1:7" x14ac:dyDescent="0.25">
      <c r="A527">
        <v>526</v>
      </c>
      <c r="B527" t="s">
        <v>910</v>
      </c>
      <c r="C527">
        <f t="shared" si="41"/>
        <v>30</v>
      </c>
      <c r="D527" t="str">
        <f t="shared" si="42"/>
        <v>Regularly research on the internet30</v>
      </c>
      <c r="E527" t="s">
        <v>938</v>
      </c>
      <c r="F527" s="269">
        <f>Knowledge!D534</f>
        <v>0.10974075402826304</v>
      </c>
      <c r="G527" s="270">
        <f>Knowledge!I534</f>
        <v>96.433447917868889</v>
      </c>
    </row>
    <row r="528" spans="1:7" x14ac:dyDescent="0.25">
      <c r="A528">
        <v>527</v>
      </c>
      <c r="B528" t="s">
        <v>910</v>
      </c>
      <c r="C528">
        <f t="shared" si="41"/>
        <v>31</v>
      </c>
      <c r="D528" t="str">
        <f t="shared" si="42"/>
        <v>Regularly research on the internet31</v>
      </c>
      <c r="E528" t="s">
        <v>939</v>
      </c>
      <c r="F528" s="269">
        <f>Knowledge!D535</f>
        <v>0.22011202690723269</v>
      </c>
      <c r="G528" s="270">
        <f>Knowledge!I535</f>
        <v>101.15248857321562</v>
      </c>
    </row>
    <row r="529" spans="1:7" x14ac:dyDescent="0.25">
      <c r="A529">
        <v>528</v>
      </c>
      <c r="B529" t="s">
        <v>910</v>
      </c>
      <c r="C529">
        <f t="shared" si="41"/>
        <v>32</v>
      </c>
      <c r="D529" t="str">
        <f t="shared" si="42"/>
        <v>Regularly research on the internet32</v>
      </c>
      <c r="E529" t="s">
        <v>940</v>
      </c>
      <c r="F529" s="269">
        <f>Knowledge!D536</f>
        <v>0.11979502946237677</v>
      </c>
      <c r="G529" s="270">
        <f>Knowledge!I536</f>
        <v>97.368172651169843</v>
      </c>
    </row>
    <row r="530" spans="1:7" x14ac:dyDescent="0.25">
      <c r="A530">
        <v>529</v>
      </c>
      <c r="B530" t="s">
        <v>910</v>
      </c>
      <c r="C530">
        <f t="shared" si="41"/>
        <v>33</v>
      </c>
      <c r="D530" t="str">
        <f t="shared" si="42"/>
        <v>Regularly research on the internet33</v>
      </c>
      <c r="E530" t="s">
        <v>941</v>
      </c>
      <c r="F530" s="269">
        <f>Knowledge!D537</f>
        <v>0.27040165980080305</v>
      </c>
      <c r="G530" s="270">
        <f>Knowledge!I537</f>
        <v>95.693792028275823</v>
      </c>
    </row>
    <row r="531" spans="1:7" x14ac:dyDescent="0.25">
      <c r="A531">
        <v>530</v>
      </c>
      <c r="B531" t="s">
        <v>910</v>
      </c>
      <c r="C531">
        <f t="shared" si="41"/>
        <v>34</v>
      </c>
      <c r="D531" t="str">
        <f t="shared" si="42"/>
        <v>Regularly research on the internet34</v>
      </c>
      <c r="E531" t="s">
        <v>942</v>
      </c>
      <c r="F531" s="269">
        <f>Knowledge!D538</f>
        <v>0.14735522709495746</v>
      </c>
      <c r="G531" s="270">
        <f>Knowledge!I538</f>
        <v>97.355457770491228</v>
      </c>
    </row>
    <row r="532" spans="1:7" x14ac:dyDescent="0.25">
      <c r="A532">
        <v>531</v>
      </c>
      <c r="B532" t="s">
        <v>910</v>
      </c>
      <c r="C532">
        <f t="shared" si="41"/>
        <v>35</v>
      </c>
      <c r="D532" t="str">
        <f t="shared" si="42"/>
        <v>Regularly research on the internet35</v>
      </c>
      <c r="E532" t="s">
        <v>943</v>
      </c>
      <c r="F532" s="269">
        <f>Knowledge!D539</f>
        <v>0.19612654742660479</v>
      </c>
      <c r="G532" s="270">
        <f>Knowledge!I539</f>
        <v>94.405277536324064</v>
      </c>
    </row>
    <row r="533" spans="1:7" x14ac:dyDescent="0.25">
      <c r="A533">
        <v>532</v>
      </c>
      <c r="B533" t="s">
        <v>910</v>
      </c>
      <c r="C533">
        <f t="shared" si="41"/>
        <v>36</v>
      </c>
      <c r="D533" t="str">
        <f t="shared" si="42"/>
        <v>Regularly research on the internet36</v>
      </c>
      <c r="E533" t="s">
        <v>944</v>
      </c>
      <c r="F533" s="269">
        <f>Knowledge!D540</f>
        <v>0.1769837513688273</v>
      </c>
      <c r="G533" s="270">
        <f>Knowledge!I540</f>
        <v>91.913839647648231</v>
      </c>
    </row>
    <row r="534" spans="1:7" x14ac:dyDescent="0.25">
      <c r="A534">
        <v>533</v>
      </c>
      <c r="B534" t="s">
        <v>910</v>
      </c>
      <c r="C534">
        <f t="shared" si="41"/>
        <v>37</v>
      </c>
      <c r="D534" t="str">
        <f t="shared" si="42"/>
        <v>Regularly research on the internet37</v>
      </c>
      <c r="E534" t="s">
        <v>945</v>
      </c>
      <c r="F534" s="269">
        <f>Knowledge!D541</f>
        <v>9.6808144652448233E-2</v>
      </c>
      <c r="G534" s="270">
        <f>Knowledge!I541</f>
        <v>98.667795582802086</v>
      </c>
    </row>
    <row r="535" spans="1:7" x14ac:dyDescent="0.25">
      <c r="A535">
        <v>534</v>
      </c>
      <c r="B535" t="s">
        <v>946</v>
      </c>
      <c r="C535">
        <f t="shared" si="41"/>
        <v>1</v>
      </c>
      <c r="D535" t="str">
        <f t="shared" si="42"/>
        <v>Purchased on the internet in the past 12 months1</v>
      </c>
      <c r="E535" t="s">
        <v>911</v>
      </c>
      <c r="F535" s="269">
        <f>Knowledge!D542</f>
        <v>0.19878893153256508</v>
      </c>
      <c r="G535" s="270">
        <f>Knowledge!I542</f>
        <v>99.480141069955792</v>
      </c>
    </row>
    <row r="536" spans="1:7" x14ac:dyDescent="0.25">
      <c r="A536">
        <v>535</v>
      </c>
      <c r="B536" t="s">
        <v>946</v>
      </c>
      <c r="C536">
        <f t="shared" si="41"/>
        <v>2</v>
      </c>
      <c r="D536" t="str">
        <f t="shared" si="42"/>
        <v>Purchased on the internet in the past 12 months2</v>
      </c>
      <c r="E536" t="s">
        <v>760</v>
      </c>
      <c r="F536" s="269">
        <f>Knowledge!D543</f>
        <v>6.7658645252124963E-2</v>
      </c>
      <c r="G536" s="270">
        <f>Knowledge!I543</f>
        <v>100.30269182050948</v>
      </c>
    </row>
    <row r="537" spans="1:7" x14ac:dyDescent="0.25">
      <c r="A537">
        <v>536</v>
      </c>
      <c r="B537" t="s">
        <v>946</v>
      </c>
      <c r="C537">
        <f t="shared" si="41"/>
        <v>3</v>
      </c>
      <c r="D537" t="str">
        <f t="shared" si="42"/>
        <v>Purchased on the internet in the past 12 months3</v>
      </c>
      <c r="E537" t="s">
        <v>912</v>
      </c>
      <c r="F537" s="269">
        <f>Knowledge!D544</f>
        <v>0.15612567189862864</v>
      </c>
      <c r="G537" s="270">
        <f>Knowledge!I544</f>
        <v>94.135770170791233</v>
      </c>
    </row>
    <row r="538" spans="1:7" x14ac:dyDescent="0.25">
      <c r="A538">
        <v>537</v>
      </c>
      <c r="B538" t="s">
        <v>946</v>
      </c>
      <c r="C538">
        <f t="shared" si="41"/>
        <v>4</v>
      </c>
      <c r="D538" t="str">
        <f t="shared" si="42"/>
        <v>Purchased on the internet in the past 12 months4</v>
      </c>
      <c r="E538" t="s">
        <v>737</v>
      </c>
      <c r="F538" s="269">
        <f>Knowledge!D545</f>
        <v>0.12500781561245242</v>
      </c>
      <c r="G538" s="270">
        <f>Knowledge!I545</f>
        <v>96.592706036204603</v>
      </c>
    </row>
    <row r="539" spans="1:7" x14ac:dyDescent="0.25">
      <c r="A539">
        <v>538</v>
      </c>
      <c r="B539" t="s">
        <v>946</v>
      </c>
      <c r="C539">
        <f t="shared" si="41"/>
        <v>5</v>
      </c>
      <c r="D539" t="str">
        <f t="shared" si="42"/>
        <v>Purchased on the internet in the past 12 months5</v>
      </c>
      <c r="E539" t="s">
        <v>913</v>
      </c>
      <c r="F539" s="269">
        <f>Knowledge!D546</f>
        <v>0.12689395108723989</v>
      </c>
      <c r="G539" s="270">
        <f>Knowledge!I546</f>
        <v>96.602200880409455</v>
      </c>
    </row>
    <row r="540" spans="1:7" x14ac:dyDescent="0.25">
      <c r="A540">
        <v>539</v>
      </c>
      <c r="B540" t="s">
        <v>946</v>
      </c>
      <c r="C540">
        <f t="shared" si="41"/>
        <v>6</v>
      </c>
      <c r="D540" t="str">
        <f t="shared" si="42"/>
        <v>Purchased on the internet in the past 12 months6</v>
      </c>
      <c r="E540" t="s">
        <v>914</v>
      </c>
      <c r="F540" s="269">
        <f>Knowledge!D547</f>
        <v>0.13902532356468686</v>
      </c>
      <c r="G540" s="270">
        <f>Knowledge!I547</f>
        <v>97.118702923542699</v>
      </c>
    </row>
    <row r="541" spans="1:7" x14ac:dyDescent="0.25">
      <c r="A541">
        <v>540</v>
      </c>
      <c r="B541" t="s">
        <v>946</v>
      </c>
      <c r="C541">
        <f t="shared" si="41"/>
        <v>7</v>
      </c>
      <c r="D541" t="str">
        <f t="shared" si="42"/>
        <v>Purchased on the internet in the past 12 months7</v>
      </c>
      <c r="E541" t="s">
        <v>915</v>
      </c>
      <c r="F541" s="269">
        <f>Knowledge!D548</f>
        <v>0.23577548782395577</v>
      </c>
      <c r="G541" s="270">
        <f>Knowledge!I548</f>
        <v>97.10023391698401</v>
      </c>
    </row>
    <row r="542" spans="1:7" x14ac:dyDescent="0.25">
      <c r="A542">
        <v>541</v>
      </c>
      <c r="B542" t="s">
        <v>946</v>
      </c>
      <c r="C542">
        <f t="shared" si="41"/>
        <v>8</v>
      </c>
      <c r="D542" t="str">
        <f t="shared" si="42"/>
        <v>Purchased on the internet in the past 12 months8</v>
      </c>
      <c r="E542" t="s">
        <v>916</v>
      </c>
      <c r="F542" s="269">
        <f>Knowledge!D549</f>
        <v>7.7362073316994295E-2</v>
      </c>
      <c r="G542" s="270">
        <f>Knowledge!I549</f>
        <v>98.259680034774888</v>
      </c>
    </row>
    <row r="543" spans="1:7" x14ac:dyDescent="0.25">
      <c r="A543">
        <v>542</v>
      </c>
      <c r="B543" t="s">
        <v>946</v>
      </c>
      <c r="C543">
        <f t="shared" si="41"/>
        <v>9</v>
      </c>
      <c r="D543" t="str">
        <f t="shared" si="42"/>
        <v>Purchased on the internet in the past 12 months9</v>
      </c>
      <c r="E543" t="s">
        <v>917</v>
      </c>
      <c r="F543" s="269">
        <f>Knowledge!D550</f>
        <v>0.12851689523908849</v>
      </c>
      <c r="G543" s="270">
        <f>Knowledge!I550</f>
        <v>98.394257909866965</v>
      </c>
    </row>
    <row r="544" spans="1:7" x14ac:dyDescent="0.25">
      <c r="A544">
        <v>543</v>
      </c>
      <c r="B544" t="s">
        <v>946</v>
      </c>
      <c r="C544">
        <f t="shared" si="41"/>
        <v>10</v>
      </c>
      <c r="D544" t="str">
        <f t="shared" si="42"/>
        <v>Purchased on the internet in the past 12 months10</v>
      </c>
      <c r="E544" t="s">
        <v>918</v>
      </c>
      <c r="F544" s="269">
        <f>Knowledge!D551</f>
        <v>0.11562981227512126</v>
      </c>
      <c r="G544" s="270">
        <f>Knowledge!I551</f>
        <v>95.241458385571491</v>
      </c>
    </row>
    <row r="545" spans="1:7" x14ac:dyDescent="0.25">
      <c r="A545">
        <v>544</v>
      </c>
      <c r="B545" t="s">
        <v>946</v>
      </c>
      <c r="C545">
        <f t="shared" si="41"/>
        <v>11</v>
      </c>
      <c r="D545" t="str">
        <f t="shared" si="42"/>
        <v>Purchased on the internet in the past 12 months11</v>
      </c>
      <c r="E545" t="s">
        <v>919</v>
      </c>
      <c r="F545" s="269">
        <f>Knowledge!D552</f>
        <v>0.23755876153725825</v>
      </c>
      <c r="G545" s="270">
        <f>Knowledge!I552</f>
        <v>95.755462758834355</v>
      </c>
    </row>
    <row r="546" spans="1:7" x14ac:dyDescent="0.25">
      <c r="A546">
        <v>545</v>
      </c>
      <c r="B546" t="s">
        <v>946</v>
      </c>
      <c r="C546">
        <f t="shared" si="41"/>
        <v>12</v>
      </c>
      <c r="D546" t="str">
        <f t="shared" si="42"/>
        <v>Purchased on the internet in the past 12 months12</v>
      </c>
      <c r="E546" t="s">
        <v>920</v>
      </c>
      <c r="F546" s="269">
        <f>Knowledge!D553</f>
        <v>0.20473620587161701</v>
      </c>
      <c r="G546" s="270">
        <f>Knowledge!I553</f>
        <v>101.8424942819981</v>
      </c>
    </row>
    <row r="547" spans="1:7" x14ac:dyDescent="0.25">
      <c r="A547">
        <v>546</v>
      </c>
      <c r="B547" t="s">
        <v>946</v>
      </c>
      <c r="C547">
        <f t="shared" si="41"/>
        <v>13</v>
      </c>
      <c r="D547" t="str">
        <f t="shared" si="42"/>
        <v>Purchased on the internet in the past 12 months13</v>
      </c>
      <c r="E547" t="s">
        <v>921</v>
      </c>
      <c r="F547" s="269">
        <f>Knowledge!D554</f>
        <v>0.29383300151222824</v>
      </c>
      <c r="G547" s="270">
        <f>Knowledge!I554</f>
        <v>96.490394334167163</v>
      </c>
    </row>
    <row r="548" spans="1:7" x14ac:dyDescent="0.25">
      <c r="A548">
        <v>547</v>
      </c>
      <c r="B548" t="s">
        <v>946</v>
      </c>
      <c r="C548">
        <f t="shared" si="41"/>
        <v>14</v>
      </c>
      <c r="D548" t="str">
        <f t="shared" si="42"/>
        <v>Purchased on the internet in the past 12 months14</v>
      </c>
      <c r="E548" t="s">
        <v>922</v>
      </c>
      <c r="F548" s="269">
        <f>Knowledge!D555</f>
        <v>0.10754151327110602</v>
      </c>
      <c r="G548" s="270">
        <f>Knowledge!I555</f>
        <v>96.613118890265653</v>
      </c>
    </row>
    <row r="549" spans="1:7" x14ac:dyDescent="0.25">
      <c r="A549">
        <v>548</v>
      </c>
      <c r="B549" t="s">
        <v>946</v>
      </c>
      <c r="C549">
        <f t="shared" si="41"/>
        <v>15</v>
      </c>
      <c r="D549" t="str">
        <f t="shared" si="42"/>
        <v>Purchased on the internet in the past 12 months15</v>
      </c>
      <c r="E549" t="s">
        <v>923</v>
      </c>
      <c r="F549" s="269">
        <f>Knowledge!D556</f>
        <v>5.1979079105178079E-2</v>
      </c>
      <c r="G549" s="270">
        <f>Knowledge!I556</f>
        <v>98.86245964040782</v>
      </c>
    </row>
    <row r="550" spans="1:7" x14ac:dyDescent="0.25">
      <c r="A550">
        <v>549</v>
      </c>
      <c r="B550" t="s">
        <v>946</v>
      </c>
      <c r="C550">
        <f t="shared" si="41"/>
        <v>16</v>
      </c>
      <c r="D550" t="str">
        <f t="shared" si="42"/>
        <v>Purchased on the internet in the past 12 months16</v>
      </c>
      <c r="E550" t="s">
        <v>924</v>
      </c>
      <c r="F550" s="269">
        <f>Knowledge!D557</f>
        <v>0.19686953016634515</v>
      </c>
      <c r="G550" s="270">
        <f>Knowledge!I557</f>
        <v>98.583572054133469</v>
      </c>
    </row>
    <row r="551" spans="1:7" x14ac:dyDescent="0.25">
      <c r="A551">
        <v>550</v>
      </c>
      <c r="B551" t="s">
        <v>946</v>
      </c>
      <c r="C551">
        <f t="shared" si="41"/>
        <v>17</v>
      </c>
      <c r="D551" t="str">
        <f t="shared" si="42"/>
        <v>Purchased on the internet in the past 12 months17</v>
      </c>
      <c r="E551" t="s">
        <v>925</v>
      </c>
      <c r="F551" s="269">
        <f>Knowledge!D558</f>
        <v>0.30381308233821769</v>
      </c>
      <c r="G551" s="270">
        <f>Knowledge!I558</f>
        <v>96.175803602482617</v>
      </c>
    </row>
    <row r="552" spans="1:7" x14ac:dyDescent="0.25">
      <c r="A552">
        <v>551</v>
      </c>
      <c r="B552" t="s">
        <v>946</v>
      </c>
      <c r="C552">
        <f t="shared" si="41"/>
        <v>18</v>
      </c>
      <c r="D552" t="str">
        <f t="shared" si="42"/>
        <v>Purchased on the internet in the past 12 months18</v>
      </c>
      <c r="E552" t="s">
        <v>926</v>
      </c>
      <c r="F552" s="269">
        <f>Knowledge!D559</f>
        <v>0.37369325754810451</v>
      </c>
      <c r="G552" s="270">
        <f>Knowledge!I559</f>
        <v>98.457713533368448</v>
      </c>
    </row>
    <row r="553" spans="1:7" x14ac:dyDescent="0.25">
      <c r="A553">
        <v>552</v>
      </c>
      <c r="B553" t="s">
        <v>946</v>
      </c>
      <c r="C553">
        <f t="shared" si="41"/>
        <v>19</v>
      </c>
      <c r="D553" t="str">
        <f t="shared" si="42"/>
        <v>Purchased on the internet in the past 12 months19</v>
      </c>
      <c r="E553" t="s">
        <v>927</v>
      </c>
      <c r="F553" s="269">
        <f>Knowledge!D560</f>
        <v>0.22608286176148518</v>
      </c>
      <c r="G553" s="270">
        <f>Knowledge!I560</f>
        <v>98.876403639421852</v>
      </c>
    </row>
    <row r="554" spans="1:7" x14ac:dyDescent="0.25">
      <c r="A554">
        <v>553</v>
      </c>
      <c r="B554" t="s">
        <v>946</v>
      </c>
      <c r="C554">
        <f t="shared" si="41"/>
        <v>20</v>
      </c>
      <c r="D554" t="str">
        <f t="shared" si="42"/>
        <v>Purchased on the internet in the past 12 months20</v>
      </c>
      <c r="E554" t="s">
        <v>928</v>
      </c>
      <c r="F554" s="269">
        <f>Knowledge!D561</f>
        <v>5.8288136830578312E-2</v>
      </c>
      <c r="G554" s="270">
        <f>Knowledge!I561</f>
        <v>96.181143474827991</v>
      </c>
    </row>
    <row r="555" spans="1:7" x14ac:dyDescent="0.25">
      <c r="A555">
        <v>554</v>
      </c>
      <c r="B555" t="s">
        <v>946</v>
      </c>
      <c r="C555">
        <f t="shared" si="41"/>
        <v>21</v>
      </c>
      <c r="D555" t="str">
        <f t="shared" si="42"/>
        <v>Purchased on the internet in the past 12 months21</v>
      </c>
      <c r="E555" t="s">
        <v>929</v>
      </c>
      <c r="F555" s="269">
        <f>Knowledge!D562</f>
        <v>0.28168527559055118</v>
      </c>
      <c r="G555" s="270">
        <f>Knowledge!I562</f>
        <v>97.456384284101048</v>
      </c>
    </row>
    <row r="556" spans="1:7" x14ac:dyDescent="0.25">
      <c r="A556">
        <v>555</v>
      </c>
      <c r="B556" t="s">
        <v>946</v>
      </c>
      <c r="C556">
        <f t="shared" si="41"/>
        <v>22</v>
      </c>
      <c r="D556" t="str">
        <f t="shared" si="42"/>
        <v>Purchased on the internet in the past 12 months22</v>
      </c>
      <c r="E556" t="s">
        <v>930</v>
      </c>
      <c r="F556" s="269">
        <f>Knowledge!D563</f>
        <v>0.33298628774052258</v>
      </c>
      <c r="G556" s="270">
        <f>Knowledge!I563</f>
        <v>97.922281158993215</v>
      </c>
    </row>
    <row r="557" spans="1:7" x14ac:dyDescent="0.25">
      <c r="A557">
        <v>556</v>
      </c>
      <c r="B557" t="s">
        <v>946</v>
      </c>
      <c r="C557">
        <f t="shared" si="41"/>
        <v>23</v>
      </c>
      <c r="D557" t="str">
        <f t="shared" si="42"/>
        <v>Purchased on the internet in the past 12 months23</v>
      </c>
      <c r="E557" t="s">
        <v>931</v>
      </c>
      <c r="F557" s="269">
        <f>Knowledge!D564</f>
        <v>0.17896502164050687</v>
      </c>
      <c r="G557" s="270">
        <f>Knowledge!I564</f>
        <v>96.409971155226913</v>
      </c>
    </row>
    <row r="558" spans="1:7" x14ac:dyDescent="0.25">
      <c r="A558">
        <v>557</v>
      </c>
      <c r="B558" t="s">
        <v>946</v>
      </c>
      <c r="C558">
        <f t="shared" si="41"/>
        <v>24</v>
      </c>
      <c r="D558" t="str">
        <f t="shared" si="42"/>
        <v>Purchased on the internet in the past 12 months24</v>
      </c>
      <c r="E558" t="s">
        <v>947</v>
      </c>
      <c r="F558" s="269">
        <f>Knowledge!D565</f>
        <v>0.1729264092402357</v>
      </c>
      <c r="G558" s="270">
        <f>Knowledge!I565</f>
        <v>97.544973986224349</v>
      </c>
    </row>
    <row r="559" spans="1:7" x14ac:dyDescent="0.25">
      <c r="A559">
        <v>558</v>
      </c>
      <c r="B559" t="s">
        <v>946</v>
      </c>
      <c r="C559">
        <f t="shared" si="41"/>
        <v>25</v>
      </c>
      <c r="D559" t="str">
        <f t="shared" si="42"/>
        <v>Purchased on the internet in the past 12 months25</v>
      </c>
      <c r="E559" t="s">
        <v>933</v>
      </c>
      <c r="F559" s="269">
        <f>Knowledge!D566</f>
        <v>0.12803263909892054</v>
      </c>
      <c r="G559" s="270">
        <f>Knowledge!I566</f>
        <v>97.7962224507841</v>
      </c>
    </row>
    <row r="560" spans="1:7" x14ac:dyDescent="0.25">
      <c r="A560">
        <v>559</v>
      </c>
      <c r="B560" t="s">
        <v>946</v>
      </c>
      <c r="C560">
        <f t="shared" si="41"/>
        <v>26</v>
      </c>
      <c r="D560" t="str">
        <f t="shared" si="42"/>
        <v>Purchased on the internet in the past 12 months26</v>
      </c>
      <c r="E560" t="s">
        <v>934</v>
      </c>
      <c r="F560" s="269">
        <f>Knowledge!D567</f>
        <v>0.19233950565781929</v>
      </c>
      <c r="G560" s="270">
        <f>Knowledge!I567</f>
        <v>99.435343658903108</v>
      </c>
    </row>
    <row r="561" spans="1:7" x14ac:dyDescent="0.25">
      <c r="A561">
        <v>560</v>
      </c>
      <c r="B561" t="s">
        <v>946</v>
      </c>
      <c r="C561">
        <f t="shared" si="41"/>
        <v>27</v>
      </c>
      <c r="D561" t="str">
        <f t="shared" si="42"/>
        <v>Purchased on the internet in the past 12 months27</v>
      </c>
      <c r="E561" t="s">
        <v>935</v>
      </c>
      <c r="F561" s="269">
        <f>Knowledge!D568</f>
        <v>0.11621088908588408</v>
      </c>
      <c r="G561" s="270">
        <f>Knowledge!I568</f>
        <v>96.786298890970386</v>
      </c>
    </row>
    <row r="562" spans="1:7" x14ac:dyDescent="0.25">
      <c r="A562">
        <v>561</v>
      </c>
      <c r="B562" t="s">
        <v>946</v>
      </c>
      <c r="C562">
        <f t="shared" si="41"/>
        <v>28</v>
      </c>
      <c r="D562" t="str">
        <f t="shared" si="42"/>
        <v>Purchased on the internet in the past 12 months28</v>
      </c>
      <c r="E562" t="s">
        <v>936</v>
      </c>
      <c r="F562" s="269">
        <f>Knowledge!D569</f>
        <v>0.20819069927517339</v>
      </c>
      <c r="G562" s="270">
        <f>Knowledge!I569</f>
        <v>97.230533971169308</v>
      </c>
    </row>
    <row r="563" spans="1:7" x14ac:dyDescent="0.25">
      <c r="A563">
        <v>562</v>
      </c>
      <c r="B563" t="s">
        <v>946</v>
      </c>
      <c r="C563">
        <f t="shared" si="41"/>
        <v>29</v>
      </c>
      <c r="D563" t="str">
        <f t="shared" si="42"/>
        <v>Purchased on the internet in the past 12 months29</v>
      </c>
      <c r="E563" t="s">
        <v>937</v>
      </c>
      <c r="F563" s="269">
        <f>Knowledge!D570</f>
        <v>0.20819069927517339</v>
      </c>
      <c r="G563" s="270">
        <f>Knowledge!I570</f>
        <v>97.230533971169308</v>
      </c>
    </row>
    <row r="564" spans="1:7" x14ac:dyDescent="0.25">
      <c r="A564">
        <v>563</v>
      </c>
      <c r="B564" t="s">
        <v>946</v>
      </c>
      <c r="C564">
        <f t="shared" si="41"/>
        <v>30</v>
      </c>
      <c r="D564" t="str">
        <f t="shared" si="42"/>
        <v>Purchased on the internet in the past 12 months30</v>
      </c>
      <c r="E564" t="s">
        <v>938</v>
      </c>
      <c r="F564" s="269">
        <f>Knowledge!D571</f>
        <v>0.23203338999843567</v>
      </c>
      <c r="G564" s="270">
        <f>Knowledge!I571</f>
        <v>99.456789784694138</v>
      </c>
    </row>
    <row r="565" spans="1:7" x14ac:dyDescent="0.25">
      <c r="A565">
        <v>564</v>
      </c>
      <c r="B565" t="s">
        <v>946</v>
      </c>
      <c r="C565">
        <f t="shared" si="41"/>
        <v>31</v>
      </c>
      <c r="D565" t="str">
        <f t="shared" si="42"/>
        <v>Purchased on the internet in the past 12 months31</v>
      </c>
      <c r="E565" t="s">
        <v>939</v>
      </c>
      <c r="F565" s="269">
        <f>Knowledge!D572</f>
        <v>0.17703359649580216</v>
      </c>
      <c r="G565" s="270">
        <f>Knowledge!I572</f>
        <v>98.953455444987569</v>
      </c>
    </row>
    <row r="566" spans="1:7" x14ac:dyDescent="0.25">
      <c r="A566">
        <v>565</v>
      </c>
      <c r="B566" t="s">
        <v>946</v>
      </c>
      <c r="C566">
        <f t="shared" si="41"/>
        <v>32</v>
      </c>
      <c r="D566" t="str">
        <f t="shared" si="42"/>
        <v>Purchased on the internet in the past 12 months32</v>
      </c>
      <c r="E566" t="s">
        <v>940</v>
      </c>
      <c r="F566" s="269">
        <f>Knowledge!D573</f>
        <v>0.31002376284090316</v>
      </c>
      <c r="G566" s="270">
        <f>Knowledge!I573</f>
        <v>98.787895137851805</v>
      </c>
    </row>
    <row r="567" spans="1:7" x14ac:dyDescent="0.25">
      <c r="A567">
        <v>566</v>
      </c>
      <c r="B567" t="s">
        <v>946</v>
      </c>
      <c r="C567">
        <f t="shared" si="41"/>
        <v>33</v>
      </c>
      <c r="D567" t="str">
        <f t="shared" si="42"/>
        <v>Purchased on the internet in the past 12 months33</v>
      </c>
      <c r="E567" t="s">
        <v>941</v>
      </c>
      <c r="F567" s="269">
        <f>Knowledge!D574</f>
        <v>6.1087052197945434E-2</v>
      </c>
      <c r="G567" s="270">
        <f>Knowledge!I574</f>
        <v>101.85897111884516</v>
      </c>
    </row>
    <row r="568" spans="1:7" x14ac:dyDescent="0.25">
      <c r="A568">
        <v>567</v>
      </c>
      <c r="B568" t="s">
        <v>946</v>
      </c>
      <c r="C568">
        <f t="shared" si="41"/>
        <v>34</v>
      </c>
      <c r="D568" t="str">
        <f t="shared" si="42"/>
        <v>Purchased on the internet in the past 12 months34</v>
      </c>
      <c r="E568" t="s">
        <v>942</v>
      </c>
      <c r="F568" s="269">
        <f>Knowledge!D575</f>
        <v>0.38608166710121494</v>
      </c>
      <c r="G568" s="270">
        <f>Knowledge!I575</f>
        <v>96.56868280682751</v>
      </c>
    </row>
    <row r="569" spans="1:7" x14ac:dyDescent="0.25">
      <c r="A569">
        <v>568</v>
      </c>
      <c r="B569" t="s">
        <v>946</v>
      </c>
      <c r="C569">
        <f t="shared" si="41"/>
        <v>35</v>
      </c>
      <c r="D569" t="str">
        <f t="shared" si="42"/>
        <v>Purchased on the internet in the past 12 months35</v>
      </c>
      <c r="E569" t="s">
        <v>943</v>
      </c>
      <c r="F569" s="269">
        <f>Knowledge!D576</f>
        <v>0.14828842519685037</v>
      </c>
      <c r="G569" s="270">
        <f>Knowledge!I576</f>
        <v>97.225616066336912</v>
      </c>
    </row>
    <row r="570" spans="1:7" x14ac:dyDescent="0.25">
      <c r="A570">
        <v>569</v>
      </c>
      <c r="B570" t="s">
        <v>946</v>
      </c>
      <c r="C570">
        <f t="shared" si="41"/>
        <v>36</v>
      </c>
      <c r="D570" t="str">
        <f t="shared" si="42"/>
        <v>Purchased on the internet in the past 12 months36</v>
      </c>
      <c r="E570" t="s">
        <v>944</v>
      </c>
      <c r="F570" s="269">
        <f>Knowledge!D577</f>
        <v>0.2924588585284455</v>
      </c>
      <c r="G570" s="270">
        <f>Knowledge!I577</f>
        <v>95.191468988124868</v>
      </c>
    </row>
    <row r="571" spans="1:7" x14ac:dyDescent="0.25">
      <c r="A571">
        <v>570</v>
      </c>
      <c r="B571" t="s">
        <v>946</v>
      </c>
      <c r="C571">
        <f t="shared" si="41"/>
        <v>37</v>
      </c>
      <c r="D571" t="str">
        <f t="shared" si="42"/>
        <v>Purchased on the internet in the past 12 months37</v>
      </c>
      <c r="E571" t="s">
        <v>945</v>
      </c>
      <c r="F571" s="269">
        <f>Knowledge!D578</f>
        <v>0.24687063670021378</v>
      </c>
      <c r="G571" s="270">
        <f>Knowledge!I578</f>
        <v>93.460458371430605</v>
      </c>
    </row>
    <row r="572" spans="1:7" x14ac:dyDescent="0.25">
      <c r="A572">
        <v>571</v>
      </c>
      <c r="B572" t="s">
        <v>946</v>
      </c>
      <c r="C572">
        <f t="shared" si="41"/>
        <v>38</v>
      </c>
      <c r="D572" t="str">
        <f t="shared" si="42"/>
        <v>Purchased on the internet in the past 12 months38</v>
      </c>
      <c r="E572" t="s">
        <v>948</v>
      </c>
      <c r="F572" s="269">
        <f>Knowledge!D579</f>
        <v>0.14750583198623354</v>
      </c>
      <c r="G572" s="270">
        <f>Knowledge!I579</f>
        <v>100.10732642673294</v>
      </c>
    </row>
    <row r="573" spans="1:7" x14ac:dyDescent="0.25">
      <c r="A573">
        <v>572</v>
      </c>
      <c r="B573" s="261" t="s">
        <v>949</v>
      </c>
      <c r="C573">
        <f t="shared" si="41"/>
        <v>1</v>
      </c>
      <c r="D573" t="str">
        <f t="shared" si="42"/>
        <v>Sites regularly visited: Email1</v>
      </c>
      <c r="E573" s="261" t="s">
        <v>950</v>
      </c>
      <c r="F573" s="269">
        <f>Knowledge!D580</f>
        <v>9.7926166762267296E-3</v>
      </c>
      <c r="G573" s="270">
        <f>Knowledge!I580</f>
        <v>112.91039921547382</v>
      </c>
    </row>
    <row r="574" spans="1:7" x14ac:dyDescent="0.25">
      <c r="A574">
        <v>573</v>
      </c>
      <c r="B574" s="261" t="s">
        <v>949</v>
      </c>
      <c r="C574">
        <f t="shared" si="41"/>
        <v>2</v>
      </c>
      <c r="D574" t="str">
        <f t="shared" si="42"/>
        <v>Sites regularly visited: Email2</v>
      </c>
      <c r="E574" s="261" t="s">
        <v>951</v>
      </c>
      <c r="F574" s="269">
        <f>Knowledge!D581</f>
        <v>0.11426245763153776</v>
      </c>
      <c r="G574" s="270">
        <f>Knowledge!I581</f>
        <v>98.519823936458252</v>
      </c>
    </row>
    <row r="575" spans="1:7" x14ac:dyDescent="0.25">
      <c r="A575">
        <v>574</v>
      </c>
      <c r="B575" s="261" t="s">
        <v>952</v>
      </c>
      <c r="C575">
        <f t="shared" si="41"/>
        <v>1</v>
      </c>
      <c r="D575" t="str">
        <f t="shared" si="42"/>
        <v>Sites regularly visited: Film/TV/Music - Streaming1</v>
      </c>
      <c r="E575" s="261" t="s">
        <v>953</v>
      </c>
      <c r="F575" s="269">
        <f>Knowledge!D582</f>
        <v>1.2163164207123116E-2</v>
      </c>
      <c r="G575" s="270">
        <f>Knowledge!I582</f>
        <v>103.1259874113081</v>
      </c>
    </row>
    <row r="576" spans="1:7" x14ac:dyDescent="0.25">
      <c r="A576">
        <v>575</v>
      </c>
      <c r="B576" s="261" t="s">
        <v>952</v>
      </c>
      <c r="C576">
        <f t="shared" si="41"/>
        <v>2</v>
      </c>
      <c r="D576" t="str">
        <f t="shared" si="42"/>
        <v>Sites regularly visited: Film/TV/Music - Streaming2</v>
      </c>
      <c r="E576" s="261" t="s">
        <v>954</v>
      </c>
      <c r="F576" s="269">
        <f>Knowledge!D583</f>
        <v>1.9384429264222767E-2</v>
      </c>
      <c r="G576" s="270">
        <f>Knowledge!I583</f>
        <v>95.060755909386799</v>
      </c>
    </row>
    <row r="577" spans="1:7" x14ac:dyDescent="0.25">
      <c r="A577">
        <v>576</v>
      </c>
      <c r="B577" s="261" t="s">
        <v>952</v>
      </c>
      <c r="C577">
        <f t="shared" si="41"/>
        <v>3</v>
      </c>
      <c r="D577" t="str">
        <f t="shared" si="42"/>
        <v>Sites regularly visited: Film/TV/Music - Streaming3</v>
      </c>
      <c r="E577" s="261" t="s">
        <v>955</v>
      </c>
      <c r="F577" s="269">
        <f>Knowledge!D584</f>
        <v>6.4596196485373125E-2</v>
      </c>
      <c r="G577" s="270">
        <f>Knowledge!I584</f>
        <v>96.737231511474647</v>
      </c>
    </row>
    <row r="578" spans="1:7" x14ac:dyDescent="0.25">
      <c r="A578">
        <v>577</v>
      </c>
      <c r="B578" s="261" t="s">
        <v>956</v>
      </c>
      <c r="C578">
        <f t="shared" si="41"/>
        <v>1</v>
      </c>
      <c r="D578" t="str">
        <f t="shared" si="42"/>
        <v>Sites regularly visited: Finance1</v>
      </c>
      <c r="E578" s="261" t="s">
        <v>957</v>
      </c>
      <c r="F578" s="269">
        <f>Knowledge!D585</f>
        <v>5.3367775981644681E-2</v>
      </c>
      <c r="G578" s="270">
        <f>Knowledge!I585</f>
        <v>101.01187214149915</v>
      </c>
    </row>
    <row r="579" spans="1:7" x14ac:dyDescent="0.25">
      <c r="A579">
        <v>578</v>
      </c>
      <c r="B579" s="261" t="s">
        <v>956</v>
      </c>
      <c r="C579">
        <f t="shared" ref="C579:C642" si="43">IF(B579&lt;&gt;B578,1,1+C578)</f>
        <v>2</v>
      </c>
      <c r="D579" t="str">
        <f t="shared" ref="D579:D642" si="44">B579&amp;C579</f>
        <v>Sites regularly visited: Finance2</v>
      </c>
      <c r="E579" s="261" t="s">
        <v>385</v>
      </c>
      <c r="F579" s="269">
        <f>Knowledge!D586</f>
        <v>3.1283812379412843E-2</v>
      </c>
      <c r="G579" s="270">
        <f>Knowledge!I586</f>
        <v>98.941581472479996</v>
      </c>
    </row>
    <row r="580" spans="1:7" x14ac:dyDescent="0.25">
      <c r="A580">
        <v>579</v>
      </c>
      <c r="B580" s="261" t="s">
        <v>956</v>
      </c>
      <c r="C580">
        <f t="shared" si="43"/>
        <v>3</v>
      </c>
      <c r="D580" t="str">
        <f t="shared" si="44"/>
        <v>Sites regularly visited: Finance3</v>
      </c>
      <c r="E580" s="261" t="s">
        <v>387</v>
      </c>
      <c r="F580" s="269">
        <f>Knowledge!D587</f>
        <v>3.0117359336705434E-2</v>
      </c>
      <c r="G580" s="270">
        <f>Knowledge!I587</f>
        <v>99.374873814063378</v>
      </c>
    </row>
    <row r="581" spans="1:7" x14ac:dyDescent="0.25">
      <c r="A581">
        <v>580</v>
      </c>
      <c r="B581" s="261" t="s">
        <v>956</v>
      </c>
      <c r="C581">
        <f t="shared" si="43"/>
        <v>4</v>
      </c>
      <c r="D581" t="str">
        <f t="shared" si="44"/>
        <v>Sites regularly visited: Finance4</v>
      </c>
      <c r="E581" s="261" t="s">
        <v>958</v>
      </c>
      <c r="F581" s="269">
        <f>Knowledge!D588</f>
        <v>0.174454696250717</v>
      </c>
      <c r="G581" s="270">
        <f>Knowledge!I588</f>
        <v>96.284829675420454</v>
      </c>
    </row>
    <row r="582" spans="1:7" x14ac:dyDescent="0.25">
      <c r="A582">
        <v>581</v>
      </c>
      <c r="B582" s="261" t="s">
        <v>956</v>
      </c>
      <c r="C582">
        <f t="shared" si="43"/>
        <v>5</v>
      </c>
      <c r="D582" t="str">
        <f t="shared" si="44"/>
        <v>Sites regularly visited: Finance5</v>
      </c>
      <c r="E582" s="261" t="s">
        <v>959</v>
      </c>
      <c r="F582" s="269">
        <f>Knowledge!D589</f>
        <v>8.0691155029462378E-2</v>
      </c>
      <c r="G582" s="270">
        <f>Knowledge!I589</f>
        <v>96.418103647424019</v>
      </c>
    </row>
    <row r="583" spans="1:7" x14ac:dyDescent="0.25">
      <c r="A583">
        <v>582</v>
      </c>
      <c r="B583" s="261" t="s">
        <v>960</v>
      </c>
      <c r="C583">
        <f t="shared" si="43"/>
        <v>1</v>
      </c>
      <c r="D583" t="str">
        <f t="shared" si="44"/>
        <v>Sites regularly visited: Food - Restaurants/Take Away1</v>
      </c>
      <c r="E583" s="261" t="s">
        <v>961</v>
      </c>
      <c r="F583" s="269">
        <f>Knowledge!D590</f>
        <v>1.5013868175418468E-2</v>
      </c>
      <c r="G583" s="270">
        <f>Knowledge!I590</f>
        <v>102.45060562111262</v>
      </c>
    </row>
    <row r="584" spans="1:7" x14ac:dyDescent="0.25">
      <c r="A584">
        <v>583</v>
      </c>
      <c r="B584" s="261" t="s">
        <v>960</v>
      </c>
      <c r="C584">
        <f t="shared" si="43"/>
        <v>2</v>
      </c>
      <c r="D584" t="str">
        <f t="shared" si="44"/>
        <v>Sites regularly visited: Food - Restaurants/Take Away2</v>
      </c>
      <c r="E584" s="261" t="s">
        <v>962</v>
      </c>
      <c r="F584" s="269">
        <f>Knowledge!D591</f>
        <v>4.9343947958491952E-2</v>
      </c>
      <c r="G584" s="270">
        <f>Knowledge!I591</f>
        <v>103.14052239366556</v>
      </c>
    </row>
    <row r="585" spans="1:7" x14ac:dyDescent="0.25">
      <c r="A585">
        <v>584</v>
      </c>
      <c r="B585" s="261" t="s">
        <v>960</v>
      </c>
      <c r="C585">
        <f t="shared" si="43"/>
        <v>3</v>
      </c>
      <c r="D585" t="str">
        <f t="shared" si="44"/>
        <v>Sites regularly visited: Food - Restaurants/Take Away3</v>
      </c>
      <c r="E585" s="261" t="s">
        <v>963</v>
      </c>
      <c r="F585" s="269">
        <f>Knowledge!D592</f>
        <v>6.2283902591646232E-3</v>
      </c>
      <c r="G585" s="270">
        <f>Knowledge!I592</f>
        <v>89.475352664767826</v>
      </c>
    </row>
    <row r="586" spans="1:7" x14ac:dyDescent="0.25">
      <c r="A586">
        <v>585</v>
      </c>
      <c r="B586" s="261" t="s">
        <v>964</v>
      </c>
      <c r="C586">
        <f t="shared" si="43"/>
        <v>1</v>
      </c>
      <c r="D586" t="str">
        <f t="shared" si="44"/>
        <v>Sites regularly visited: Gambling1</v>
      </c>
      <c r="E586" s="261" t="s">
        <v>965</v>
      </c>
      <c r="F586" s="269">
        <f>Knowledge!D593</f>
        <v>5.2341059602649008E-3</v>
      </c>
      <c r="G586" s="270">
        <f>Knowledge!I593</f>
        <v>106.02057798972113</v>
      </c>
    </row>
    <row r="587" spans="1:7" x14ac:dyDescent="0.25">
      <c r="A587">
        <v>586</v>
      </c>
      <c r="B587" s="261" t="s">
        <v>964</v>
      </c>
      <c r="C587">
        <f t="shared" si="43"/>
        <v>2</v>
      </c>
      <c r="D587" t="str">
        <f t="shared" si="44"/>
        <v>Sites regularly visited: Gambling2</v>
      </c>
      <c r="E587" s="261" t="s">
        <v>966</v>
      </c>
      <c r="F587" s="269">
        <f>Knowledge!D594</f>
        <v>1.1897520988684364E-2</v>
      </c>
      <c r="G587" s="270">
        <f>Knowledge!I594</f>
        <v>101.16586197274067</v>
      </c>
    </row>
    <row r="588" spans="1:7" x14ac:dyDescent="0.25">
      <c r="A588">
        <v>587</v>
      </c>
      <c r="B588" s="261" t="s">
        <v>964</v>
      </c>
      <c r="C588">
        <f t="shared" si="43"/>
        <v>3</v>
      </c>
      <c r="D588" t="str">
        <f t="shared" si="44"/>
        <v>Sites regularly visited: Gambling3</v>
      </c>
      <c r="E588" s="261" t="s">
        <v>967</v>
      </c>
      <c r="F588" s="269">
        <f>Knowledge!D595</f>
        <v>3.6949721019971841E-3</v>
      </c>
      <c r="G588" s="270">
        <f>Knowledge!I595</f>
        <v>99.487432510188995</v>
      </c>
    </row>
    <row r="589" spans="1:7" x14ac:dyDescent="0.25">
      <c r="A589">
        <v>588</v>
      </c>
      <c r="B589" s="261" t="s">
        <v>964</v>
      </c>
      <c r="C589">
        <f t="shared" si="43"/>
        <v>4</v>
      </c>
      <c r="D589" t="str">
        <f t="shared" si="44"/>
        <v>Sites regularly visited: Gambling4</v>
      </c>
      <c r="E589" s="261" t="s">
        <v>968</v>
      </c>
      <c r="F589" s="269">
        <f>Knowledge!D596</f>
        <v>0.12807371851697349</v>
      </c>
      <c r="G589" s="270">
        <f>Knowledge!I596</f>
        <v>99.672044311787872</v>
      </c>
    </row>
    <row r="590" spans="1:7" x14ac:dyDescent="0.25">
      <c r="A590">
        <v>589</v>
      </c>
      <c r="B590" s="261" t="s">
        <v>969</v>
      </c>
      <c r="C590">
        <f t="shared" si="43"/>
        <v>1</v>
      </c>
      <c r="D590" t="str">
        <f t="shared" si="44"/>
        <v>Sites regularly visited: General1</v>
      </c>
      <c r="E590" s="261" t="s">
        <v>370</v>
      </c>
      <c r="F590" s="269">
        <f>Knowledge!D597</f>
        <v>6.8655665641132613E-3</v>
      </c>
      <c r="G590" s="270">
        <f>Knowledge!I597</f>
        <v>91.096109740572189</v>
      </c>
    </row>
    <row r="591" spans="1:7" x14ac:dyDescent="0.25">
      <c r="A591">
        <v>590</v>
      </c>
      <c r="B591" s="261" t="s">
        <v>969</v>
      </c>
      <c r="C591">
        <f t="shared" si="43"/>
        <v>2</v>
      </c>
      <c r="D591" t="str">
        <f t="shared" si="44"/>
        <v>Sites regularly visited: General2</v>
      </c>
      <c r="E591" s="261" t="s">
        <v>373</v>
      </c>
      <c r="F591" s="269">
        <f>Knowledge!D598</f>
        <v>2.4708148302654227E-2</v>
      </c>
      <c r="G591" s="270">
        <f>Knowledge!I598</f>
        <v>95.165012862766901</v>
      </c>
    </row>
    <row r="592" spans="1:7" x14ac:dyDescent="0.25">
      <c r="A592">
        <v>591</v>
      </c>
      <c r="B592" s="261" t="s">
        <v>969</v>
      </c>
      <c r="C592">
        <f t="shared" si="43"/>
        <v>3</v>
      </c>
      <c r="D592" t="str">
        <f t="shared" si="44"/>
        <v>Sites regularly visited: General3</v>
      </c>
      <c r="E592" s="261" t="s">
        <v>375</v>
      </c>
      <c r="F592" s="269">
        <f>Knowledge!D599</f>
        <v>0.27675512645356409</v>
      </c>
      <c r="G592" s="270">
        <f>Knowledge!I599</f>
        <v>95.561697272500695</v>
      </c>
    </row>
    <row r="593" spans="1:7" x14ac:dyDescent="0.25">
      <c r="A593">
        <v>592</v>
      </c>
      <c r="B593" s="261" t="s">
        <v>969</v>
      </c>
      <c r="C593">
        <f t="shared" si="43"/>
        <v>4</v>
      </c>
      <c r="D593" t="str">
        <f t="shared" si="44"/>
        <v>Sites regularly visited: General4</v>
      </c>
      <c r="E593" s="261" t="s">
        <v>377</v>
      </c>
      <c r="F593" s="269">
        <f>Knowledge!D600</f>
        <v>1.830410283151692E-2</v>
      </c>
      <c r="G593" s="270">
        <f>Knowledge!I600</f>
        <v>94.97039758403514</v>
      </c>
    </row>
    <row r="594" spans="1:7" x14ac:dyDescent="0.25">
      <c r="A594">
        <v>593</v>
      </c>
      <c r="B594" s="261" t="s">
        <v>969</v>
      </c>
      <c r="C594">
        <f t="shared" si="43"/>
        <v>5</v>
      </c>
      <c r="D594" t="str">
        <f t="shared" si="44"/>
        <v>Sites regularly visited: General5</v>
      </c>
      <c r="E594" s="261" t="s">
        <v>379</v>
      </c>
      <c r="F594" s="269">
        <f>Knowledge!D601</f>
        <v>0.21963541951295815</v>
      </c>
      <c r="G594" s="270">
        <f>Knowledge!I601</f>
        <v>95.774787472157612</v>
      </c>
    </row>
    <row r="595" spans="1:7" x14ac:dyDescent="0.25">
      <c r="A595">
        <v>594</v>
      </c>
      <c r="B595" s="261" t="s">
        <v>969</v>
      </c>
      <c r="C595">
        <f t="shared" si="43"/>
        <v>6</v>
      </c>
      <c r="D595" t="str">
        <f t="shared" si="44"/>
        <v>Sites regularly visited: General6</v>
      </c>
      <c r="E595" s="261" t="s">
        <v>381</v>
      </c>
      <c r="F595" s="269">
        <f>Knowledge!D602</f>
        <v>0.11224602231840224</v>
      </c>
      <c r="G595" s="270">
        <f>Knowledge!I602</f>
        <v>101.30462133852586</v>
      </c>
    </row>
    <row r="596" spans="1:7" x14ac:dyDescent="0.25">
      <c r="A596">
        <v>595</v>
      </c>
      <c r="B596" s="261" t="s">
        <v>970</v>
      </c>
      <c r="C596">
        <f t="shared" si="43"/>
        <v>1</v>
      </c>
      <c r="D596" t="str">
        <f t="shared" si="44"/>
        <v>Sites regularly visited: Health1</v>
      </c>
      <c r="E596" s="261" t="s">
        <v>971</v>
      </c>
      <c r="F596" s="269">
        <f>Knowledge!D603</f>
        <v>9.7521614433957338E-3</v>
      </c>
      <c r="G596" s="270">
        <f>Knowledge!I603</f>
        <v>98.412116316087051</v>
      </c>
    </row>
    <row r="597" spans="1:7" x14ac:dyDescent="0.25">
      <c r="A597">
        <v>596</v>
      </c>
      <c r="B597" s="261" t="s">
        <v>970</v>
      </c>
      <c r="C597">
        <f t="shared" si="43"/>
        <v>2</v>
      </c>
      <c r="D597" t="str">
        <f t="shared" si="44"/>
        <v>Sites regularly visited: Health2</v>
      </c>
      <c r="E597" s="261" t="s">
        <v>972</v>
      </c>
      <c r="F597" s="269">
        <f>Knowledge!D604</f>
        <v>5.7106908275538402E-2</v>
      </c>
      <c r="G597" s="270">
        <f>Knowledge!I604</f>
        <v>100.51299937947455</v>
      </c>
    </row>
    <row r="598" spans="1:7" x14ac:dyDescent="0.25">
      <c r="A598">
        <v>597</v>
      </c>
      <c r="B598" s="261" t="s">
        <v>973</v>
      </c>
      <c r="C598">
        <f t="shared" si="43"/>
        <v>1</v>
      </c>
      <c r="D598" t="str">
        <f t="shared" si="44"/>
        <v>Sites regularly visited: Magazine1</v>
      </c>
      <c r="E598" s="261" t="s">
        <v>974</v>
      </c>
      <c r="F598" s="269">
        <f>Knowledge!D605</f>
        <v>2.9307340564217549E-2</v>
      </c>
      <c r="G598" s="270">
        <f>Knowledge!I605</f>
        <v>108.16432265056693</v>
      </c>
    </row>
    <row r="599" spans="1:7" x14ac:dyDescent="0.25">
      <c r="A599">
        <v>598</v>
      </c>
      <c r="B599" s="261" t="s">
        <v>973</v>
      </c>
      <c r="C599">
        <f t="shared" si="43"/>
        <v>2</v>
      </c>
      <c r="D599" t="str">
        <f t="shared" si="44"/>
        <v>Sites regularly visited: Magazine2</v>
      </c>
      <c r="E599" s="261" t="s">
        <v>975</v>
      </c>
      <c r="F599" s="269">
        <f>Knowledge!D606</f>
        <v>4.9601527871929929E-3</v>
      </c>
      <c r="G599" s="270">
        <f>Knowledge!I606</f>
        <v>105.4552604812597</v>
      </c>
    </row>
    <row r="600" spans="1:7" x14ac:dyDescent="0.25">
      <c r="A600">
        <v>599</v>
      </c>
      <c r="B600" s="261" t="s">
        <v>973</v>
      </c>
      <c r="C600">
        <f t="shared" si="43"/>
        <v>3</v>
      </c>
      <c r="D600" t="str">
        <f t="shared" si="44"/>
        <v>Sites regularly visited: Magazine3</v>
      </c>
      <c r="E600" s="261" t="s">
        <v>976</v>
      </c>
      <c r="F600" s="269">
        <f>Knowledge!D607</f>
        <v>1.2864034520519372E-2</v>
      </c>
      <c r="G600" s="270">
        <f>Knowledge!I607</f>
        <v>96.546035432629552</v>
      </c>
    </row>
    <row r="601" spans="1:7" x14ac:dyDescent="0.25">
      <c r="A601">
        <v>600</v>
      </c>
      <c r="B601" s="261" t="s">
        <v>973</v>
      </c>
      <c r="C601">
        <f t="shared" si="43"/>
        <v>4</v>
      </c>
      <c r="D601" t="str">
        <f t="shared" si="44"/>
        <v>Sites regularly visited: Magazine4</v>
      </c>
      <c r="E601" s="261" t="s">
        <v>977</v>
      </c>
      <c r="F601" s="269">
        <f>Knowledge!D608</f>
        <v>7.2677316577149723E-3</v>
      </c>
      <c r="G601" s="270">
        <f>Knowledge!I608</f>
        <v>102.87782929884008</v>
      </c>
    </row>
    <row r="602" spans="1:7" x14ac:dyDescent="0.25">
      <c r="A602">
        <v>601</v>
      </c>
      <c r="B602" s="261" t="s">
        <v>978</v>
      </c>
      <c r="C602">
        <f t="shared" si="43"/>
        <v>1</v>
      </c>
      <c r="D602" t="str">
        <f t="shared" si="44"/>
        <v>Sites regularly visited: Media1</v>
      </c>
      <c r="E602" s="261" t="s">
        <v>371</v>
      </c>
      <c r="F602" s="269">
        <f>Knowledge!D609</f>
        <v>2.8770111070553262E-2</v>
      </c>
      <c r="G602" s="270">
        <f>Knowledge!I609</f>
        <v>100.46641473467044</v>
      </c>
    </row>
    <row r="603" spans="1:7" x14ac:dyDescent="0.25">
      <c r="A603">
        <v>602</v>
      </c>
      <c r="B603" s="261" t="s">
        <v>978</v>
      </c>
      <c r="C603">
        <f t="shared" si="43"/>
        <v>2</v>
      </c>
      <c r="D603" t="str">
        <f t="shared" si="44"/>
        <v>Sites regularly visited: Media2</v>
      </c>
      <c r="E603" s="261" t="s">
        <v>374</v>
      </c>
      <c r="F603" s="269">
        <f>Knowledge!D610</f>
        <v>7.740611722375762E-2</v>
      </c>
      <c r="G603" s="270">
        <f>Knowledge!I610</f>
        <v>96.582860794840144</v>
      </c>
    </row>
    <row r="604" spans="1:7" x14ac:dyDescent="0.25">
      <c r="A604">
        <v>603</v>
      </c>
      <c r="B604" s="261" t="s">
        <v>978</v>
      </c>
      <c r="C604">
        <f t="shared" si="43"/>
        <v>3</v>
      </c>
      <c r="D604" t="str">
        <f t="shared" si="44"/>
        <v>Sites regularly visited: Media3</v>
      </c>
      <c r="E604" s="261" t="s">
        <v>376</v>
      </c>
      <c r="F604" s="269">
        <f>Knowledge!D611</f>
        <v>8.3085717265474288E-3</v>
      </c>
      <c r="G604" s="270">
        <f>Knowledge!I611</f>
        <v>89.017719558163606</v>
      </c>
    </row>
    <row r="605" spans="1:7" x14ac:dyDescent="0.25">
      <c r="A605">
        <v>604</v>
      </c>
      <c r="B605" s="261" t="s">
        <v>978</v>
      </c>
      <c r="C605">
        <f t="shared" si="43"/>
        <v>4</v>
      </c>
      <c r="D605" t="str">
        <f t="shared" si="44"/>
        <v>Sites regularly visited: Media4</v>
      </c>
      <c r="E605" s="261" t="s">
        <v>979</v>
      </c>
      <c r="F605" s="269">
        <f>Knowledge!D612</f>
        <v>7.6234779162538457E-2</v>
      </c>
      <c r="G605" s="270">
        <f>Knowledge!I612</f>
        <v>102.29744933253838</v>
      </c>
    </row>
    <row r="606" spans="1:7" x14ac:dyDescent="0.25">
      <c r="A606">
        <v>605</v>
      </c>
      <c r="B606" s="261" t="s">
        <v>978</v>
      </c>
      <c r="C606">
        <f t="shared" si="43"/>
        <v>5</v>
      </c>
      <c r="D606" t="str">
        <f t="shared" si="44"/>
        <v>Sites regularly visited: Media5</v>
      </c>
      <c r="E606" s="261" t="s">
        <v>980</v>
      </c>
      <c r="F606" s="269">
        <f>Knowledge!D613</f>
        <v>7.0297279032173962E-2</v>
      </c>
      <c r="G606" s="270">
        <f>Knowledge!I613</f>
        <v>105.44915451140943</v>
      </c>
    </row>
    <row r="607" spans="1:7" x14ac:dyDescent="0.25">
      <c r="A607">
        <v>606</v>
      </c>
      <c r="B607" s="261" t="s">
        <v>978</v>
      </c>
      <c r="C607">
        <f t="shared" si="43"/>
        <v>6</v>
      </c>
      <c r="D607" t="str">
        <f t="shared" si="44"/>
        <v>Sites regularly visited: Media6</v>
      </c>
      <c r="E607" s="261" t="s">
        <v>378</v>
      </c>
      <c r="F607" s="269">
        <f>Knowledge!D614</f>
        <v>1.085179225113417E-2</v>
      </c>
      <c r="G607" s="270">
        <f>Knowledge!I614</f>
        <v>101.64141688579555</v>
      </c>
    </row>
    <row r="608" spans="1:7" x14ac:dyDescent="0.25">
      <c r="A608">
        <v>607</v>
      </c>
      <c r="B608" s="261" t="s">
        <v>978</v>
      </c>
      <c r="C608">
        <f t="shared" si="43"/>
        <v>7</v>
      </c>
      <c r="D608" t="str">
        <f t="shared" si="44"/>
        <v>Sites regularly visited: Media7</v>
      </c>
      <c r="E608" s="261" t="s">
        <v>380</v>
      </c>
      <c r="F608" s="269">
        <f>Knowledge!D615</f>
        <v>0.33344349063982898</v>
      </c>
      <c r="G608" s="270">
        <f>Knowledge!I615</f>
        <v>99.330404793307508</v>
      </c>
    </row>
    <row r="609" spans="1:7" x14ac:dyDescent="0.25">
      <c r="A609">
        <v>608</v>
      </c>
      <c r="B609" s="261" t="s">
        <v>981</v>
      </c>
      <c r="C609">
        <f t="shared" si="43"/>
        <v>1</v>
      </c>
      <c r="D609" t="str">
        <f t="shared" si="44"/>
        <v>Sites regularly visited: News1</v>
      </c>
      <c r="E609" s="261" t="s">
        <v>384</v>
      </c>
      <c r="F609" s="269">
        <f>Knowledge!D616</f>
        <v>2.8917190384314551E-2</v>
      </c>
      <c r="G609" s="270">
        <f>Knowledge!I616</f>
        <v>86.648127813928085</v>
      </c>
    </row>
    <row r="610" spans="1:7" x14ac:dyDescent="0.25">
      <c r="A610">
        <v>609</v>
      </c>
      <c r="B610" s="261" t="s">
        <v>981</v>
      </c>
      <c r="C610">
        <f t="shared" si="43"/>
        <v>2</v>
      </c>
      <c r="D610" t="str">
        <f t="shared" si="44"/>
        <v>Sites regularly visited: News2</v>
      </c>
      <c r="E610" s="261" t="s">
        <v>386</v>
      </c>
      <c r="F610" s="269">
        <f>Knowledge!D617</f>
        <v>5.9335152005005984E-2</v>
      </c>
      <c r="G610" s="270">
        <f>Knowledge!I617</f>
        <v>95.84252184335503</v>
      </c>
    </row>
    <row r="611" spans="1:7" x14ac:dyDescent="0.25">
      <c r="A611">
        <v>610</v>
      </c>
      <c r="B611" s="261" t="s">
        <v>981</v>
      </c>
      <c r="C611">
        <f t="shared" si="43"/>
        <v>3</v>
      </c>
      <c r="D611" t="str">
        <f t="shared" si="44"/>
        <v>Sites regularly visited: News3</v>
      </c>
      <c r="E611" s="261" t="s">
        <v>388</v>
      </c>
      <c r="F611" s="269">
        <f>Knowledge!D618</f>
        <v>2.8823731553423372E-3</v>
      </c>
      <c r="G611" s="270">
        <f>Knowledge!I618</f>
        <v>98.396139535787597</v>
      </c>
    </row>
    <row r="612" spans="1:7" x14ac:dyDescent="0.25">
      <c r="A612">
        <v>611</v>
      </c>
      <c r="B612" s="261" t="s">
        <v>981</v>
      </c>
      <c r="C612">
        <f t="shared" si="43"/>
        <v>4</v>
      </c>
      <c r="D612" t="str">
        <f t="shared" si="44"/>
        <v>Sites regularly visited: News4</v>
      </c>
      <c r="E612" s="261" t="s">
        <v>390</v>
      </c>
      <c r="F612" s="269">
        <f>Knowledge!D619</f>
        <v>7.9469239192783009E-3</v>
      </c>
      <c r="G612" s="270">
        <f>Knowledge!I619</f>
        <v>96.781028225492719</v>
      </c>
    </row>
    <row r="613" spans="1:7" x14ac:dyDescent="0.25">
      <c r="A613">
        <v>612</v>
      </c>
      <c r="B613" s="261" t="s">
        <v>982</v>
      </c>
      <c r="C613">
        <f t="shared" si="43"/>
        <v>1</v>
      </c>
      <c r="D613" t="str">
        <f t="shared" si="44"/>
        <v>Sites regularly visited: Other1</v>
      </c>
      <c r="E613" s="261" t="s">
        <v>983</v>
      </c>
      <c r="F613" s="269">
        <f>Knowledge!D620</f>
        <v>1.8579797674297335E-2</v>
      </c>
      <c r="G613" s="270">
        <f>Knowledge!I620</f>
        <v>104.59068230964255</v>
      </c>
    </row>
    <row r="614" spans="1:7" x14ac:dyDescent="0.25">
      <c r="A614">
        <v>613</v>
      </c>
      <c r="B614" s="261" t="s">
        <v>982</v>
      </c>
      <c r="C614">
        <f t="shared" si="43"/>
        <v>2</v>
      </c>
      <c r="D614" t="str">
        <f t="shared" si="44"/>
        <v>Sites regularly visited: Other2</v>
      </c>
      <c r="E614" s="261" t="s">
        <v>382</v>
      </c>
      <c r="F614" s="269">
        <f>Knowledge!D621</f>
        <v>0.10526678312561921</v>
      </c>
      <c r="G614" s="270">
        <f>Knowledge!I621</f>
        <v>98.4624006248158</v>
      </c>
    </row>
    <row r="615" spans="1:7" x14ac:dyDescent="0.25">
      <c r="A615">
        <v>614</v>
      </c>
      <c r="B615" s="261" t="s">
        <v>982</v>
      </c>
      <c r="C615">
        <f t="shared" si="43"/>
        <v>3</v>
      </c>
      <c r="D615" t="str">
        <f t="shared" si="44"/>
        <v>Sites regularly visited: Other3</v>
      </c>
      <c r="E615" s="261" t="s">
        <v>984</v>
      </c>
      <c r="F615" s="269">
        <f>Knowledge!D622</f>
        <v>4.6892273035406988E-2</v>
      </c>
      <c r="G615" s="270">
        <f>Knowledge!I622</f>
        <v>95.276191914894852</v>
      </c>
    </row>
    <row r="616" spans="1:7" x14ac:dyDescent="0.25">
      <c r="A616">
        <v>615</v>
      </c>
      <c r="B616" s="261" t="s">
        <v>982</v>
      </c>
      <c r="C616">
        <f t="shared" si="43"/>
        <v>4</v>
      </c>
      <c r="D616" t="str">
        <f t="shared" si="44"/>
        <v>Sites regularly visited: Other4</v>
      </c>
      <c r="E616" s="261" t="s">
        <v>985</v>
      </c>
      <c r="F616" s="269">
        <f>Knowledge!D623</f>
        <v>3.9784575272461799E-2</v>
      </c>
      <c r="G616" s="270">
        <f>Knowledge!I623</f>
        <v>99.192857219293089</v>
      </c>
    </row>
    <row r="617" spans="1:7" x14ac:dyDescent="0.25">
      <c r="A617">
        <v>616</v>
      </c>
      <c r="B617" s="261" t="s">
        <v>982</v>
      </c>
      <c r="C617">
        <f t="shared" si="43"/>
        <v>5</v>
      </c>
      <c r="D617" t="str">
        <f t="shared" si="44"/>
        <v>Sites regularly visited: Other5</v>
      </c>
      <c r="E617" s="261" t="s">
        <v>986</v>
      </c>
      <c r="F617" s="269">
        <f>Knowledge!D624</f>
        <v>7.1528643687750939E-3</v>
      </c>
      <c r="G617" s="270">
        <f>Knowledge!I624</f>
        <v>90.011117788397726</v>
      </c>
    </row>
    <row r="618" spans="1:7" x14ac:dyDescent="0.25">
      <c r="A618">
        <v>617</v>
      </c>
      <c r="B618" s="261" t="s">
        <v>982</v>
      </c>
      <c r="C618">
        <f t="shared" si="43"/>
        <v>6</v>
      </c>
      <c r="D618" t="str">
        <f t="shared" si="44"/>
        <v>Sites regularly visited: Other6</v>
      </c>
      <c r="E618" s="261" t="s">
        <v>987</v>
      </c>
      <c r="F618" s="269">
        <f>Knowledge!D625</f>
        <v>7.2155483130833826E-3</v>
      </c>
      <c r="G618" s="270">
        <f>Knowledge!I625</f>
        <v>103.50596314010305</v>
      </c>
    </row>
    <row r="619" spans="1:7" x14ac:dyDescent="0.25">
      <c r="A619">
        <v>618</v>
      </c>
      <c r="B619" s="261" t="s">
        <v>982</v>
      </c>
      <c r="C619">
        <f t="shared" si="43"/>
        <v>7</v>
      </c>
      <c r="D619" t="str">
        <f t="shared" si="44"/>
        <v>Sites regularly visited: Other7</v>
      </c>
      <c r="E619" s="261" t="s">
        <v>988</v>
      </c>
      <c r="F619" s="269">
        <f>Knowledge!D626</f>
        <v>1.7098319340877088E-2</v>
      </c>
      <c r="G619" s="270">
        <f>Knowledge!I626</f>
        <v>101.50198939704211</v>
      </c>
    </row>
    <row r="620" spans="1:7" x14ac:dyDescent="0.25">
      <c r="A620">
        <v>619</v>
      </c>
      <c r="B620" s="261" t="s">
        <v>982</v>
      </c>
      <c r="C620">
        <f t="shared" si="43"/>
        <v>8</v>
      </c>
      <c r="D620" t="str">
        <f t="shared" si="44"/>
        <v>Sites regularly visited: Other8</v>
      </c>
      <c r="E620" s="261" t="s">
        <v>989</v>
      </c>
      <c r="F620" s="269">
        <f>Knowledge!D627</f>
        <v>1.7026940084476198E-2</v>
      </c>
      <c r="G620" s="270">
        <f>Knowledge!I627</f>
        <v>101.86187888163545</v>
      </c>
    </row>
    <row r="621" spans="1:7" x14ac:dyDescent="0.25">
      <c r="A621">
        <v>620</v>
      </c>
      <c r="B621" s="261" t="s">
        <v>982</v>
      </c>
      <c r="C621">
        <f t="shared" si="43"/>
        <v>9</v>
      </c>
      <c r="D621" t="str">
        <f t="shared" si="44"/>
        <v>Sites regularly visited: Other9</v>
      </c>
      <c r="E621" s="261" t="s">
        <v>990</v>
      </c>
      <c r="F621" s="269">
        <f>Knowledge!D628</f>
        <v>6.84789226677791E-3</v>
      </c>
      <c r="G621" s="270">
        <f>Knowledge!I628</f>
        <v>97.80415875765641</v>
      </c>
    </row>
    <row r="622" spans="1:7" x14ac:dyDescent="0.25">
      <c r="A622">
        <v>621</v>
      </c>
      <c r="B622" s="261" t="s">
        <v>982</v>
      </c>
      <c r="C622">
        <f t="shared" si="43"/>
        <v>10</v>
      </c>
      <c r="D622" t="str">
        <f t="shared" si="44"/>
        <v>Sites regularly visited: Other10</v>
      </c>
      <c r="E622" s="261" t="s">
        <v>991</v>
      </c>
      <c r="F622" s="269">
        <f>Knowledge!D629</f>
        <v>1.7286385774625858E-2</v>
      </c>
      <c r="G622" s="270">
        <f>Knowledge!I629</f>
        <v>100.23601473817494</v>
      </c>
    </row>
    <row r="623" spans="1:7" x14ac:dyDescent="0.25">
      <c r="A623">
        <v>622</v>
      </c>
      <c r="B623" s="261" t="s">
        <v>982</v>
      </c>
      <c r="C623">
        <f t="shared" si="43"/>
        <v>11</v>
      </c>
      <c r="D623" t="str">
        <f t="shared" si="44"/>
        <v>Sites regularly visited: Other11</v>
      </c>
      <c r="E623" s="261" t="s">
        <v>992</v>
      </c>
      <c r="F623" s="269">
        <f>Knowledge!D630</f>
        <v>1.331406215779319E-2</v>
      </c>
      <c r="G623" s="270">
        <f>Knowledge!I630</f>
        <v>104.57697040717244</v>
      </c>
    </row>
    <row r="624" spans="1:7" x14ac:dyDescent="0.25">
      <c r="A624">
        <v>623</v>
      </c>
      <c r="B624" s="261" t="s">
        <v>993</v>
      </c>
      <c r="C624">
        <f t="shared" si="43"/>
        <v>1</v>
      </c>
      <c r="D624" t="str">
        <f t="shared" si="44"/>
        <v>Sites regularly visited: Property1</v>
      </c>
      <c r="E624" s="261" t="s">
        <v>994</v>
      </c>
      <c r="F624" s="269">
        <f>Knowledge!D631</f>
        <v>7.7103071387599739E-2</v>
      </c>
      <c r="G624" s="270">
        <f>Knowledge!I631</f>
        <v>92.959483606792787</v>
      </c>
    </row>
    <row r="625" spans="1:7" x14ac:dyDescent="0.25">
      <c r="A625">
        <v>624</v>
      </c>
      <c r="B625" s="261" t="s">
        <v>993</v>
      </c>
      <c r="C625">
        <f t="shared" si="43"/>
        <v>2</v>
      </c>
      <c r="D625" t="str">
        <f t="shared" si="44"/>
        <v>Sites regularly visited: Property2</v>
      </c>
      <c r="E625" s="261" t="s">
        <v>995</v>
      </c>
      <c r="F625" s="269">
        <f>Knowledge!D632</f>
        <v>4.157235803306044E-2</v>
      </c>
      <c r="G625" s="270">
        <f>Knowledge!I632</f>
        <v>98.262200689795634</v>
      </c>
    </row>
    <row r="626" spans="1:7" x14ac:dyDescent="0.25">
      <c r="A626">
        <v>625</v>
      </c>
      <c r="B626" s="261" t="s">
        <v>996</v>
      </c>
      <c r="C626">
        <f t="shared" si="43"/>
        <v>1</v>
      </c>
      <c r="D626" t="str">
        <f t="shared" si="44"/>
        <v>Sites regularly visited: Search1</v>
      </c>
      <c r="E626" s="261" t="s">
        <v>997</v>
      </c>
      <c r="F626" s="269">
        <f>Knowledge!D633</f>
        <v>1.7562366376388375E-2</v>
      </c>
      <c r="G626" s="270">
        <f>Knowledge!I633</f>
        <v>98.616897543861697</v>
      </c>
    </row>
    <row r="627" spans="1:7" x14ac:dyDescent="0.25">
      <c r="A627">
        <v>626</v>
      </c>
      <c r="B627" s="261" t="s">
        <v>996</v>
      </c>
      <c r="C627">
        <f t="shared" si="43"/>
        <v>2</v>
      </c>
      <c r="D627" t="str">
        <f t="shared" si="44"/>
        <v>Sites regularly visited: Search2</v>
      </c>
      <c r="E627" s="261" t="s">
        <v>998</v>
      </c>
      <c r="F627" s="269">
        <f>Knowledge!D634</f>
        <v>0.33677759399280388</v>
      </c>
      <c r="G627" s="270">
        <f>Knowledge!I634</f>
        <v>98.522748352916622</v>
      </c>
    </row>
    <row r="628" spans="1:7" x14ac:dyDescent="0.25">
      <c r="A628">
        <v>627</v>
      </c>
      <c r="B628" s="261" t="s">
        <v>999</v>
      </c>
      <c r="C628">
        <f t="shared" si="43"/>
        <v>1</v>
      </c>
      <c r="D628" t="str">
        <f t="shared" si="44"/>
        <v>Sites regularly visited: Shopping - Clothing1</v>
      </c>
      <c r="E628" s="261" t="s">
        <v>1000</v>
      </c>
      <c r="F628" s="269">
        <f>Knowledge!D635</f>
        <v>4.6543259112478495E-2</v>
      </c>
      <c r="G628" s="270">
        <f>Knowledge!I635</f>
        <v>97.420340535614542</v>
      </c>
    </row>
    <row r="629" spans="1:7" x14ac:dyDescent="0.25">
      <c r="A629">
        <v>628</v>
      </c>
      <c r="B629" s="261" t="s">
        <v>999</v>
      </c>
      <c r="C629">
        <f t="shared" si="43"/>
        <v>2</v>
      </c>
      <c r="D629" t="str">
        <f t="shared" si="44"/>
        <v>Sites regularly visited: Shopping - Clothing2</v>
      </c>
      <c r="E629" s="261" t="s">
        <v>1001</v>
      </c>
      <c r="F629" s="269">
        <f>Knowledge!D636</f>
        <v>5.4045617145538939E-3</v>
      </c>
      <c r="G629" s="270">
        <f>Knowledge!I636</f>
        <v>84.798432784642998</v>
      </c>
    </row>
    <row r="630" spans="1:7" x14ac:dyDescent="0.25">
      <c r="A630">
        <v>629</v>
      </c>
      <c r="B630" s="261" t="s">
        <v>999</v>
      </c>
      <c r="C630">
        <f t="shared" si="43"/>
        <v>3</v>
      </c>
      <c r="D630" t="str">
        <f t="shared" si="44"/>
        <v>Sites regularly visited: Shopping - Clothing3</v>
      </c>
      <c r="E630" s="261" t="s">
        <v>1002</v>
      </c>
      <c r="F630" s="269">
        <f>Knowledge!D637</f>
        <v>2.5832017520988682E-2</v>
      </c>
      <c r="G630" s="270">
        <f>Knowledge!I637</f>
        <v>97.151444623935134</v>
      </c>
    </row>
    <row r="631" spans="1:7" x14ac:dyDescent="0.25">
      <c r="A631">
        <v>630</v>
      </c>
      <c r="B631" s="261" t="s">
        <v>1003</v>
      </c>
      <c r="C631">
        <f t="shared" si="43"/>
        <v>1</v>
      </c>
      <c r="D631" t="str">
        <f t="shared" si="44"/>
        <v>Sites regularly visited: Shopping - Discount/Auction1</v>
      </c>
      <c r="E631" s="261" t="s">
        <v>1004</v>
      </c>
      <c r="F631" s="269">
        <f>Knowledge!D638</f>
        <v>0.33264125149919177</v>
      </c>
      <c r="G631" s="270">
        <f>Knowledge!I638</f>
        <v>99.773889733932037</v>
      </c>
    </row>
    <row r="632" spans="1:7" x14ac:dyDescent="0.25">
      <c r="A632">
        <v>631</v>
      </c>
      <c r="B632" s="261" t="s">
        <v>1003</v>
      </c>
      <c r="C632">
        <f t="shared" si="43"/>
        <v>2</v>
      </c>
      <c r="D632" t="str">
        <f t="shared" si="44"/>
        <v>Sites regularly visited: Shopping - Discount/Auction2</v>
      </c>
      <c r="E632" s="261" t="s">
        <v>1005</v>
      </c>
      <c r="F632" s="269">
        <f>Knowledge!D639</f>
        <v>7.6320216926526574E-2</v>
      </c>
      <c r="G632" s="270">
        <f>Knowledge!I639</f>
        <v>99.808698809882372</v>
      </c>
    </row>
    <row r="633" spans="1:7" x14ac:dyDescent="0.25">
      <c r="A633">
        <v>632</v>
      </c>
      <c r="B633" s="261" t="s">
        <v>1003</v>
      </c>
      <c r="C633">
        <f t="shared" si="43"/>
        <v>3</v>
      </c>
      <c r="D633" t="str">
        <f t="shared" si="44"/>
        <v>Sites regularly visited: Shopping - Discount/Auction3</v>
      </c>
      <c r="E633" s="261" t="s">
        <v>1006</v>
      </c>
      <c r="F633" s="269">
        <f>Knowledge!D640</f>
        <v>7.2865968086770622E-2</v>
      </c>
      <c r="G633" s="270">
        <f>Knowledge!I640</f>
        <v>100.3773022355021</v>
      </c>
    </row>
    <row r="634" spans="1:7" x14ac:dyDescent="0.25">
      <c r="A634">
        <v>633</v>
      </c>
      <c r="B634" s="261" t="s">
        <v>1003</v>
      </c>
      <c r="C634">
        <f t="shared" si="43"/>
        <v>4</v>
      </c>
      <c r="D634" t="str">
        <f t="shared" si="44"/>
        <v>Sites regularly visited: Shopping - Discount/Auction4</v>
      </c>
      <c r="E634" s="261" t="s">
        <v>1007</v>
      </c>
      <c r="F634" s="269">
        <f>Knowledge!D641</f>
        <v>5.8881961724983063E-2</v>
      </c>
      <c r="G634" s="270">
        <f>Knowledge!I641</f>
        <v>100.23612275292126</v>
      </c>
    </row>
    <row r="635" spans="1:7" x14ac:dyDescent="0.25">
      <c r="A635">
        <v>634</v>
      </c>
      <c r="B635" s="261" t="s">
        <v>1003</v>
      </c>
      <c r="C635">
        <f t="shared" si="43"/>
        <v>5</v>
      </c>
      <c r="D635" t="str">
        <f t="shared" si="44"/>
        <v>Sites regularly visited: Shopping - Discount/Auction5</v>
      </c>
      <c r="E635" s="261" t="s">
        <v>1008</v>
      </c>
      <c r="F635" s="269">
        <f>Knowledge!D642</f>
        <v>4.9875762632319985E-2</v>
      </c>
      <c r="G635" s="270">
        <f>Knowledge!I642</f>
        <v>97.857544972405066</v>
      </c>
    </row>
    <row r="636" spans="1:7" x14ac:dyDescent="0.25">
      <c r="A636">
        <v>635</v>
      </c>
      <c r="B636" s="261" t="s">
        <v>1003</v>
      </c>
      <c r="C636">
        <f t="shared" si="43"/>
        <v>6</v>
      </c>
      <c r="D636" t="str">
        <f t="shared" si="44"/>
        <v>Sites regularly visited: Shopping - Discount/Auction6</v>
      </c>
      <c r="E636" s="261" t="s">
        <v>1009</v>
      </c>
      <c r="F636" s="269">
        <f>Knowledge!D643</f>
        <v>4.6926302862804421E-2</v>
      </c>
      <c r="G636" s="270">
        <f>Knowledge!I643</f>
        <v>89.450204423347799</v>
      </c>
    </row>
    <row r="637" spans="1:7" x14ac:dyDescent="0.25">
      <c r="A637">
        <v>636</v>
      </c>
      <c r="B637" s="261" t="s">
        <v>1010</v>
      </c>
      <c r="C637">
        <f t="shared" si="43"/>
        <v>1</v>
      </c>
      <c r="D637" t="str">
        <f t="shared" si="44"/>
        <v>Sites regularly visited: Shopping - Electronics1</v>
      </c>
      <c r="E637" s="261" t="s">
        <v>1011</v>
      </c>
      <c r="F637" s="269">
        <f>Knowledge!D644</f>
        <v>1.4690316525003912E-2</v>
      </c>
      <c r="G637" s="270">
        <f>Knowledge!I644</f>
        <v>96.49242606244367</v>
      </c>
    </row>
    <row r="638" spans="1:7" x14ac:dyDescent="0.25">
      <c r="A638">
        <v>637</v>
      </c>
      <c r="B638" s="261" t="s">
        <v>1010</v>
      </c>
      <c r="C638">
        <f t="shared" si="43"/>
        <v>2</v>
      </c>
      <c r="D638" t="str">
        <f t="shared" si="44"/>
        <v>Sites regularly visited: Shopping - Electronics2</v>
      </c>
      <c r="E638" s="261" t="s">
        <v>1012</v>
      </c>
      <c r="F638" s="269">
        <f>Knowledge!D645</f>
        <v>3.3197067320227355E-2</v>
      </c>
      <c r="G638" s="270">
        <f>Knowledge!I645</f>
        <v>100.7507153989679</v>
      </c>
    </row>
    <row r="639" spans="1:7" x14ac:dyDescent="0.25">
      <c r="A639">
        <v>638</v>
      </c>
      <c r="B639" s="261" t="s">
        <v>1010</v>
      </c>
      <c r="C639">
        <f t="shared" si="43"/>
        <v>3</v>
      </c>
      <c r="D639" t="str">
        <f t="shared" si="44"/>
        <v>Sites regularly visited: Shopping - Electronics3</v>
      </c>
      <c r="E639" s="261" t="s">
        <v>1013</v>
      </c>
      <c r="F639" s="269">
        <f>Knowledge!D646</f>
        <v>3.0188732335610365E-2</v>
      </c>
      <c r="G639" s="270">
        <f>Knowledge!I646</f>
        <v>107.97557674383116</v>
      </c>
    </row>
    <row r="640" spans="1:7" x14ac:dyDescent="0.25">
      <c r="A640">
        <v>639</v>
      </c>
      <c r="B640" s="261" t="s">
        <v>1014</v>
      </c>
      <c r="C640">
        <f t="shared" si="43"/>
        <v>1</v>
      </c>
      <c r="D640" t="str">
        <f t="shared" si="44"/>
        <v>Sites regularly visited: Shopping - General1</v>
      </c>
      <c r="E640" s="261" t="s">
        <v>1015</v>
      </c>
      <c r="F640" s="269">
        <f>Knowledge!D647</f>
        <v>0.49238375971215514</v>
      </c>
      <c r="G640" s="270">
        <f>Knowledge!I647</f>
        <v>97.955168706399732</v>
      </c>
    </row>
    <row r="641" spans="1:7" x14ac:dyDescent="0.25">
      <c r="A641">
        <v>640</v>
      </c>
      <c r="B641" s="261" t="s">
        <v>1014</v>
      </c>
      <c r="C641">
        <f t="shared" si="43"/>
        <v>2</v>
      </c>
      <c r="D641" t="str">
        <f t="shared" si="44"/>
        <v>Sites regularly visited: Shopping - General2</v>
      </c>
      <c r="E641" s="261" t="s">
        <v>1016</v>
      </c>
      <c r="F641" s="269">
        <f>Knowledge!D648</f>
        <v>0.17976763153777961</v>
      </c>
      <c r="G641" s="270">
        <f>Knowledge!I648</f>
        <v>105.98187767203386</v>
      </c>
    </row>
    <row r="642" spans="1:7" x14ac:dyDescent="0.25">
      <c r="A642">
        <v>641</v>
      </c>
      <c r="B642" s="261" t="s">
        <v>1014</v>
      </c>
      <c r="C642">
        <f t="shared" si="43"/>
        <v>3</v>
      </c>
      <c r="D642" t="str">
        <f t="shared" si="44"/>
        <v>Sites regularly visited: Shopping - General3</v>
      </c>
      <c r="E642" s="261" t="s">
        <v>1017</v>
      </c>
      <c r="F642" s="269">
        <f>Knowledge!D649</f>
        <v>8.2430930802523866E-2</v>
      </c>
      <c r="G642" s="270">
        <f>Knowledge!I649</f>
        <v>99.807646194582873</v>
      </c>
    </row>
    <row r="643" spans="1:7" x14ac:dyDescent="0.25">
      <c r="A643">
        <v>642</v>
      </c>
      <c r="B643" s="261" t="s">
        <v>1014</v>
      </c>
      <c r="C643">
        <f t="shared" ref="C643:C706" si="45">IF(B643&lt;&gt;B642,1,1+C642)</f>
        <v>4</v>
      </c>
      <c r="D643" t="str">
        <f t="shared" ref="D643:D706" si="46">B643&amp;C643</f>
        <v>Sites regularly visited: Shopping - General4</v>
      </c>
      <c r="E643" s="261" t="s">
        <v>1018</v>
      </c>
      <c r="F643" s="269">
        <f>Knowledge!D650</f>
        <v>9.1249444647233641E-2</v>
      </c>
      <c r="G643" s="270">
        <f>Knowledge!I650</f>
        <v>92.075036459604277</v>
      </c>
    </row>
    <row r="644" spans="1:7" x14ac:dyDescent="0.25">
      <c r="A644">
        <v>643</v>
      </c>
      <c r="B644" s="261" t="s">
        <v>1014</v>
      </c>
      <c r="C644">
        <f t="shared" si="45"/>
        <v>5</v>
      </c>
      <c r="D644" t="str">
        <f t="shared" si="46"/>
        <v>Sites regularly visited: Shopping - General5</v>
      </c>
      <c r="E644" s="261" t="s">
        <v>1019</v>
      </c>
      <c r="F644" s="269">
        <f>Knowledge!D651</f>
        <v>9.4312052458674467E-2</v>
      </c>
      <c r="G644" s="270">
        <f>Knowledge!I651</f>
        <v>92.820897869146663</v>
      </c>
    </row>
    <row r="645" spans="1:7" x14ac:dyDescent="0.25">
      <c r="A645">
        <v>644</v>
      </c>
      <c r="B645" s="261" t="s">
        <v>1014</v>
      </c>
      <c r="C645">
        <f t="shared" si="45"/>
        <v>6</v>
      </c>
      <c r="D645" t="str">
        <f t="shared" si="46"/>
        <v>Sites regularly visited: Shopping - General6</v>
      </c>
      <c r="E645" s="261" t="s">
        <v>1020</v>
      </c>
      <c r="F645" s="269">
        <f>Knowledge!D652</f>
        <v>3.1069542681337027E-2</v>
      </c>
      <c r="G645" s="270">
        <f>Knowledge!I652</f>
        <v>100.06779756376474</v>
      </c>
    </row>
    <row r="646" spans="1:7" x14ac:dyDescent="0.25">
      <c r="A646">
        <v>645</v>
      </c>
      <c r="B646" s="261" t="s">
        <v>1014</v>
      </c>
      <c r="C646">
        <f t="shared" si="45"/>
        <v>7</v>
      </c>
      <c r="D646" t="str">
        <f t="shared" si="46"/>
        <v>Sites regularly visited: Shopping - General7</v>
      </c>
      <c r="E646" s="261" t="s">
        <v>1021</v>
      </c>
      <c r="F646" s="269">
        <f>Knowledge!D653</f>
        <v>4.3533407728007498E-2</v>
      </c>
      <c r="G646" s="270">
        <f>Knowledge!I653</f>
        <v>100.12031310713813</v>
      </c>
    </row>
    <row r="647" spans="1:7" x14ac:dyDescent="0.25">
      <c r="A647">
        <v>646</v>
      </c>
      <c r="B647" s="261" t="s">
        <v>1014</v>
      </c>
      <c r="C647">
        <f t="shared" si="45"/>
        <v>8</v>
      </c>
      <c r="D647" t="str">
        <f t="shared" si="46"/>
        <v>Sites regularly visited: Shopping - General8</v>
      </c>
      <c r="E647" s="261" t="s">
        <v>1022</v>
      </c>
      <c r="F647" s="269">
        <f>Knowledge!D654</f>
        <v>9.3551806851958075E-3</v>
      </c>
      <c r="G647" s="270">
        <f>Knowledge!I654</f>
        <v>93.109078224966879</v>
      </c>
    </row>
    <row r="648" spans="1:7" x14ac:dyDescent="0.25">
      <c r="A648">
        <v>647</v>
      </c>
      <c r="B648" s="261" t="s">
        <v>1014</v>
      </c>
      <c r="C648">
        <f t="shared" si="45"/>
        <v>9</v>
      </c>
      <c r="D648" t="str">
        <f t="shared" si="46"/>
        <v>Sites regularly visited: Shopping - General9</v>
      </c>
      <c r="E648" s="261" t="s">
        <v>1023</v>
      </c>
      <c r="F648" s="269">
        <f>Knowledge!D655</f>
        <v>0.13691286019711119</v>
      </c>
      <c r="G648" s="270">
        <f>Knowledge!I655</f>
        <v>99.923309647027764</v>
      </c>
    </row>
    <row r="649" spans="1:7" x14ac:dyDescent="0.25">
      <c r="A649">
        <v>648</v>
      </c>
      <c r="B649" s="261" t="s">
        <v>1024</v>
      </c>
      <c r="C649">
        <f t="shared" si="45"/>
        <v>1</v>
      </c>
      <c r="D649" t="str">
        <f t="shared" si="46"/>
        <v>Sites regularly visited: Shopping - Music/Film/Games1</v>
      </c>
      <c r="E649" s="261" t="s">
        <v>1025</v>
      </c>
      <c r="F649" s="269">
        <f>Knowledge!D656</f>
        <v>0.10493593888512281</v>
      </c>
      <c r="G649" s="270">
        <f>Knowledge!I656</f>
        <v>97.603830043489694</v>
      </c>
    </row>
    <row r="650" spans="1:7" x14ac:dyDescent="0.25">
      <c r="A650">
        <v>649</v>
      </c>
      <c r="B650" s="261" t="s">
        <v>1024</v>
      </c>
      <c r="C650">
        <f t="shared" si="45"/>
        <v>2</v>
      </c>
      <c r="D650" t="str">
        <f t="shared" si="46"/>
        <v>Sites regularly visited: Shopping - Music/Film/Games2</v>
      </c>
      <c r="E650" s="261" t="s">
        <v>1026</v>
      </c>
      <c r="F650" s="269">
        <f>Knowledge!D657</f>
        <v>3.0990857798404339E-2</v>
      </c>
      <c r="G650" s="270">
        <f>Knowledge!I657</f>
        <v>97.361582449432134</v>
      </c>
    </row>
    <row r="651" spans="1:7" x14ac:dyDescent="0.25">
      <c r="A651">
        <v>650</v>
      </c>
      <c r="B651" s="261" t="s">
        <v>1024</v>
      </c>
      <c r="C651">
        <f t="shared" si="45"/>
        <v>3</v>
      </c>
      <c r="D651" t="str">
        <f t="shared" si="46"/>
        <v>Sites regularly visited: Shopping - Music/Film/Games3</v>
      </c>
      <c r="E651" s="261" t="s">
        <v>1027</v>
      </c>
      <c r="F651" s="269">
        <f>Knowledge!D658</f>
        <v>5.101559159409709E-2</v>
      </c>
      <c r="G651" s="270">
        <f>Knowledge!I658</f>
        <v>101.73183002565615</v>
      </c>
    </row>
    <row r="652" spans="1:7" x14ac:dyDescent="0.25">
      <c r="A652">
        <v>651</v>
      </c>
      <c r="B652" s="261" t="s">
        <v>1028</v>
      </c>
      <c r="C652">
        <f t="shared" si="45"/>
        <v>1</v>
      </c>
      <c r="D652" t="str">
        <f t="shared" si="46"/>
        <v>Sites regularly visited: Technology1</v>
      </c>
      <c r="E652" s="261" t="s">
        <v>1029</v>
      </c>
      <c r="F652" s="269">
        <f>Knowledge!D659</f>
        <v>3.9260405694321314E-2</v>
      </c>
      <c r="G652" s="270">
        <f>Knowledge!I659</f>
        <v>95.466735705656461</v>
      </c>
    </row>
    <row r="653" spans="1:7" x14ac:dyDescent="0.25">
      <c r="A653">
        <v>652</v>
      </c>
      <c r="B653" s="261" t="s">
        <v>1028</v>
      </c>
      <c r="C653">
        <f t="shared" si="45"/>
        <v>2</v>
      </c>
      <c r="D653" t="str">
        <f t="shared" si="46"/>
        <v>Sites regularly visited: Technology2</v>
      </c>
      <c r="E653" s="261" t="s">
        <v>1030</v>
      </c>
      <c r="F653" s="269">
        <f>Knowledge!D660</f>
        <v>5.1024013140741502E-2</v>
      </c>
      <c r="G653" s="270">
        <f>Knowledge!I660</f>
        <v>102.84138899992519</v>
      </c>
    </row>
    <row r="654" spans="1:7" x14ac:dyDescent="0.25">
      <c r="A654">
        <v>653</v>
      </c>
      <c r="B654" s="261" t="s">
        <v>1031</v>
      </c>
      <c r="C654">
        <f t="shared" si="45"/>
        <v>1</v>
      </c>
      <c r="D654" t="str">
        <f t="shared" si="46"/>
        <v>Sites regularly visited: Travel/Transport1</v>
      </c>
      <c r="E654" s="261" t="s">
        <v>1032</v>
      </c>
      <c r="F654" s="269">
        <f>Knowledge!D661</f>
        <v>6.8388089899358625E-3</v>
      </c>
      <c r="G654" s="270">
        <f>Knowledge!I661</f>
        <v>85.276408788177477</v>
      </c>
    </row>
    <row r="655" spans="1:7" x14ac:dyDescent="0.25">
      <c r="A655">
        <v>654</v>
      </c>
      <c r="B655" s="261" t="s">
        <v>1031</v>
      </c>
      <c r="C655">
        <f t="shared" si="45"/>
        <v>2</v>
      </c>
      <c r="D655" t="str">
        <f t="shared" si="46"/>
        <v>Sites regularly visited: Travel/Transport2</v>
      </c>
      <c r="E655" s="261" t="s">
        <v>1033</v>
      </c>
      <c r="F655" s="269">
        <f>Knowledge!D662</f>
        <v>3.6950075611409491E-2</v>
      </c>
      <c r="G655" s="270">
        <f>Knowledge!I662</f>
        <v>100.41225907987803</v>
      </c>
    </row>
    <row r="656" spans="1:7" x14ac:dyDescent="0.25">
      <c r="A656">
        <v>655</v>
      </c>
      <c r="B656" s="261" t="s">
        <v>1031</v>
      </c>
      <c r="C656">
        <f t="shared" si="45"/>
        <v>3</v>
      </c>
      <c r="D656" t="str">
        <f t="shared" si="46"/>
        <v>Sites regularly visited: Travel/Transport3</v>
      </c>
      <c r="E656" s="261" t="s">
        <v>1034</v>
      </c>
      <c r="F656" s="269">
        <f>Knowledge!D663</f>
        <v>4.5773348281795898E-3</v>
      </c>
      <c r="G656" s="270">
        <f>Knowledge!I663</f>
        <v>96.975971858894013</v>
      </c>
    </row>
    <row r="657" spans="1:7" x14ac:dyDescent="0.25">
      <c r="A657">
        <v>656</v>
      </c>
      <c r="B657" s="261" t="s">
        <v>1031</v>
      </c>
      <c r="C657">
        <f t="shared" si="45"/>
        <v>4</v>
      </c>
      <c r="D657" t="str">
        <f t="shared" si="46"/>
        <v>Sites regularly visited: Travel/Transport4</v>
      </c>
      <c r="E657" s="261" t="s">
        <v>1035</v>
      </c>
      <c r="F657" s="269">
        <f>Knowledge!D664</f>
        <v>3.5701179537988209E-2</v>
      </c>
      <c r="G657" s="270">
        <f>Knowledge!I664</f>
        <v>96.862118011626023</v>
      </c>
    </row>
    <row r="658" spans="1:7" x14ac:dyDescent="0.25">
      <c r="A658">
        <v>657</v>
      </c>
      <c r="B658" s="261" t="s">
        <v>1031</v>
      </c>
      <c r="C658">
        <f t="shared" si="45"/>
        <v>5</v>
      </c>
      <c r="D658" t="str">
        <f t="shared" si="46"/>
        <v>Sites regularly visited: Travel/Transport5</v>
      </c>
      <c r="E658" s="261" t="s">
        <v>1036</v>
      </c>
      <c r="F658" s="269">
        <f>Knowledge!D665</f>
        <v>3.951788079470199E-3</v>
      </c>
      <c r="G658" s="270">
        <f>Knowledge!I665</f>
        <v>104.72149001806088</v>
      </c>
    </row>
    <row r="659" spans="1:7" x14ac:dyDescent="0.25">
      <c r="A659">
        <v>658</v>
      </c>
      <c r="B659" s="261" t="s">
        <v>1031</v>
      </c>
      <c r="C659">
        <f t="shared" si="45"/>
        <v>6</v>
      </c>
      <c r="D659" t="str">
        <f t="shared" si="46"/>
        <v>Sites regularly visited: Travel/Transport6</v>
      </c>
      <c r="E659" s="261" t="s">
        <v>1037</v>
      </c>
      <c r="F659" s="269">
        <f>Knowledge!D666</f>
        <v>8.4511393857224781E-2</v>
      </c>
      <c r="G659" s="270">
        <f>Knowledge!I666</f>
        <v>91.506613527463202</v>
      </c>
    </row>
    <row r="660" spans="1:7" x14ac:dyDescent="0.25">
      <c r="A660">
        <v>659</v>
      </c>
      <c r="B660" s="261" t="s">
        <v>1031</v>
      </c>
      <c r="C660">
        <f t="shared" si="45"/>
        <v>7</v>
      </c>
      <c r="D660" t="str">
        <f t="shared" si="46"/>
        <v>Sites regularly visited: Travel/Transport7</v>
      </c>
      <c r="E660" s="261" t="s">
        <v>1038</v>
      </c>
      <c r="F660" s="269">
        <f>Knowledge!D667</f>
        <v>8.7591255149397709E-3</v>
      </c>
      <c r="G660" s="270">
        <f>Knowledge!I667</f>
        <v>98.774372298744623</v>
      </c>
    </row>
    <row r="661" spans="1:7" x14ac:dyDescent="0.25">
      <c r="A661">
        <v>660</v>
      </c>
      <c r="B661" s="261" t="s">
        <v>1031</v>
      </c>
      <c r="C661">
        <f t="shared" si="45"/>
        <v>8</v>
      </c>
      <c r="D661" t="str">
        <f t="shared" si="46"/>
        <v>Sites regularly visited: Travel/Transport8</v>
      </c>
      <c r="E661" s="261" t="s">
        <v>1039</v>
      </c>
      <c r="F661" s="269">
        <f>Knowledge!D668</f>
        <v>5.8118984199822692E-2</v>
      </c>
      <c r="G661" s="270">
        <f>Knowledge!I668</f>
        <v>94.683992846858615</v>
      </c>
    </row>
    <row r="662" spans="1:7" x14ac:dyDescent="0.25">
      <c r="A662">
        <v>661</v>
      </c>
      <c r="B662" s="261" t="s">
        <v>1031</v>
      </c>
      <c r="C662">
        <f t="shared" si="45"/>
        <v>9</v>
      </c>
      <c r="D662" t="str">
        <f t="shared" si="46"/>
        <v>Sites regularly visited: Travel/Transport9</v>
      </c>
      <c r="E662" s="261" t="s">
        <v>1040</v>
      </c>
      <c r="F662" s="269">
        <f>Knowledge!D669</f>
        <v>1.4518782917036038E-2</v>
      </c>
      <c r="G662" s="270">
        <f>Knowledge!I669</f>
        <v>93.441751950099885</v>
      </c>
    </row>
    <row r="663" spans="1:7" x14ac:dyDescent="0.25">
      <c r="A663">
        <v>662</v>
      </c>
      <c r="B663" s="261" t="s">
        <v>1031</v>
      </c>
      <c r="C663">
        <f t="shared" si="45"/>
        <v>10</v>
      </c>
      <c r="D663" t="str">
        <f t="shared" si="46"/>
        <v>Sites regularly visited: Travel/Transport10</v>
      </c>
      <c r="E663" s="261" t="s">
        <v>1041</v>
      </c>
      <c r="F663" s="269">
        <f>Knowledge!D670</f>
        <v>2.1434246753923969E-2</v>
      </c>
      <c r="G663" s="270">
        <f>Knowledge!I670</f>
        <v>99.841392880207337</v>
      </c>
    </row>
    <row r="664" spans="1:7" x14ac:dyDescent="0.25">
      <c r="A664">
        <v>663</v>
      </c>
      <c r="B664" s="261" t="s">
        <v>1031</v>
      </c>
      <c r="C664">
        <f t="shared" si="45"/>
        <v>11</v>
      </c>
      <c r="D664" t="str">
        <f t="shared" si="46"/>
        <v>Sites regularly visited: Travel/Transport11</v>
      </c>
      <c r="E664" s="261" t="s">
        <v>1042</v>
      </c>
      <c r="F664" s="269">
        <f>Knowledge!D671</f>
        <v>0.12804612608854352</v>
      </c>
      <c r="G664" s="270">
        <f>Knowledge!I671</f>
        <v>93.473091325995512</v>
      </c>
    </row>
    <row r="665" spans="1:7" x14ac:dyDescent="0.25">
      <c r="A665">
        <v>664</v>
      </c>
      <c r="B665" t="s">
        <v>1044</v>
      </c>
      <c r="C665">
        <f t="shared" si="45"/>
        <v>1</v>
      </c>
      <c r="D665" t="str">
        <f t="shared" si="46"/>
        <v>Preferred Supermarket1</v>
      </c>
      <c r="E665" t="s">
        <v>1045</v>
      </c>
      <c r="F665" s="269">
        <f>Knowledge!D672</f>
        <v>0.49572634249361203</v>
      </c>
      <c r="G665" s="270">
        <f>Knowledge!I672</f>
        <v>103.14215099444186</v>
      </c>
    </row>
    <row r="666" spans="1:7" x14ac:dyDescent="0.25">
      <c r="A666">
        <v>665</v>
      </c>
      <c r="B666" t="s">
        <v>1044</v>
      </c>
      <c r="C666">
        <f t="shared" si="45"/>
        <v>2</v>
      </c>
      <c r="D666" t="str">
        <f t="shared" si="46"/>
        <v>Preferred Supermarket2</v>
      </c>
      <c r="E666" t="s">
        <v>1046</v>
      </c>
      <c r="F666" s="269">
        <f>Knowledge!D673</f>
        <v>0.2884180580904207</v>
      </c>
      <c r="G666" s="270">
        <f>Knowledge!I673</f>
        <v>98.286052008744392</v>
      </c>
    </row>
    <row r="667" spans="1:7" x14ac:dyDescent="0.25">
      <c r="A667">
        <v>666</v>
      </c>
      <c r="B667" t="s">
        <v>1044</v>
      </c>
      <c r="C667">
        <f t="shared" si="45"/>
        <v>3</v>
      </c>
      <c r="D667" t="str">
        <f t="shared" si="46"/>
        <v>Preferred Supermarket3</v>
      </c>
      <c r="E667" t="s">
        <v>1047</v>
      </c>
      <c r="F667" s="269">
        <f>Knowledge!D674</f>
        <v>0.28066020754028265</v>
      </c>
      <c r="G667" s="270">
        <f>Knowledge!I674</f>
        <v>92.683554463334488</v>
      </c>
    </row>
    <row r="668" spans="1:7" x14ac:dyDescent="0.25">
      <c r="A668">
        <v>667</v>
      </c>
      <c r="B668" t="s">
        <v>1044</v>
      </c>
      <c r="C668">
        <f t="shared" si="45"/>
        <v>4</v>
      </c>
      <c r="D668" t="str">
        <f t="shared" si="46"/>
        <v>Preferred Supermarket4</v>
      </c>
      <c r="E668" t="s">
        <v>1048</v>
      </c>
      <c r="F668" s="269">
        <f>Knowledge!D675</f>
        <v>0.36690145486781051</v>
      </c>
      <c r="G668" s="270">
        <f>Knowledge!I675</f>
        <v>98.646521482355922</v>
      </c>
    </row>
    <row r="669" spans="1:7" x14ac:dyDescent="0.25">
      <c r="A669">
        <v>668</v>
      </c>
      <c r="B669" t="s">
        <v>1044</v>
      </c>
      <c r="C669">
        <f t="shared" si="45"/>
        <v>5</v>
      </c>
      <c r="D669" t="str">
        <f t="shared" si="46"/>
        <v>Preferred Supermarket5</v>
      </c>
      <c r="E669" t="s">
        <v>1049</v>
      </c>
      <c r="F669" s="269">
        <f>Knowledge!D676</f>
        <v>0.46277203368618663</v>
      </c>
      <c r="G669" s="270">
        <f>Knowledge!I676</f>
        <v>98.011089866547636</v>
      </c>
    </row>
    <row r="670" spans="1:7" x14ac:dyDescent="0.25">
      <c r="A670">
        <v>669</v>
      </c>
      <c r="B670" t="s">
        <v>1044</v>
      </c>
      <c r="C670">
        <f t="shared" si="45"/>
        <v>6</v>
      </c>
      <c r="D670" t="str">
        <f t="shared" si="46"/>
        <v>Preferred Supermarket6</v>
      </c>
      <c r="E670" t="s">
        <v>1050</v>
      </c>
      <c r="F670" s="269">
        <f>Knowledge!D677</f>
        <v>0.65359955519632873</v>
      </c>
      <c r="G670" s="270">
        <f>Knowledge!I677</f>
        <v>99.935055775802311</v>
      </c>
    </row>
    <row r="671" spans="1:7" x14ac:dyDescent="0.25">
      <c r="A671">
        <v>670</v>
      </c>
      <c r="B671" t="s">
        <v>1044</v>
      </c>
      <c r="C671">
        <f t="shared" si="45"/>
        <v>7</v>
      </c>
      <c r="D671" t="str">
        <f t="shared" si="46"/>
        <v>Preferred Supermarket7</v>
      </c>
      <c r="E671" t="s">
        <v>1051</v>
      </c>
      <c r="F671" s="269">
        <f>Knowledge!D678</f>
        <v>0.1372556499973927</v>
      </c>
      <c r="G671" s="270">
        <f>Knowledge!I678</f>
        <v>88.364680905798821</v>
      </c>
    </row>
    <row r="672" spans="1:7" x14ac:dyDescent="0.25">
      <c r="A672">
        <v>671</v>
      </c>
      <c r="B672" t="s">
        <v>1052</v>
      </c>
      <c r="C672">
        <f t="shared" si="45"/>
        <v>1</v>
      </c>
      <c r="D672" t="str">
        <f t="shared" si="46"/>
        <v>Food Shopping1</v>
      </c>
      <c r="E672" t="s">
        <v>1053</v>
      </c>
      <c r="F672" s="269">
        <f>Knowledge!D679</f>
        <v>0.18453840309905059</v>
      </c>
      <c r="G672" s="270">
        <f>Knowledge!I679</f>
        <v>95.247439413732195</v>
      </c>
    </row>
    <row r="673" spans="1:7" x14ac:dyDescent="0.25">
      <c r="A673">
        <v>672</v>
      </c>
      <c r="B673" t="s">
        <v>1052</v>
      </c>
      <c r="C673">
        <f t="shared" si="45"/>
        <v>2</v>
      </c>
      <c r="D673" t="str">
        <f t="shared" si="46"/>
        <v>Food Shopping2</v>
      </c>
      <c r="E673" t="s">
        <v>1054</v>
      </c>
      <c r="F673" s="269">
        <f>Knowledge!D680</f>
        <v>0.16728736893664503</v>
      </c>
      <c r="G673" s="270">
        <f>Knowledge!I680</f>
        <v>93.064742750447465</v>
      </c>
    </row>
    <row r="674" spans="1:7" x14ac:dyDescent="0.25">
      <c r="A674">
        <v>673</v>
      </c>
      <c r="B674" t="s">
        <v>1052</v>
      </c>
      <c r="C674">
        <f t="shared" si="45"/>
        <v>3</v>
      </c>
      <c r="D674" t="str">
        <f t="shared" si="46"/>
        <v>Food Shopping3</v>
      </c>
      <c r="E674" t="s">
        <v>1055</v>
      </c>
      <c r="F674" s="269">
        <f>Knowledge!D681</f>
        <v>0.30799042965222317</v>
      </c>
      <c r="G674" s="270">
        <f>Knowledge!I681</f>
        <v>102.25002054282622</v>
      </c>
    </row>
    <row r="675" spans="1:7" x14ac:dyDescent="0.25">
      <c r="A675">
        <v>674</v>
      </c>
      <c r="B675" t="s">
        <v>1052</v>
      </c>
      <c r="C675">
        <f t="shared" si="45"/>
        <v>4</v>
      </c>
      <c r="D675" t="str">
        <f t="shared" si="46"/>
        <v>Food Shopping4</v>
      </c>
      <c r="E675" t="s">
        <v>1056</v>
      </c>
      <c r="F675" s="269">
        <f>Knowledge!D682</f>
        <v>0.30863961780305382</v>
      </c>
      <c r="G675" s="270">
        <f>Knowledge!I682</f>
        <v>98.661373731802115</v>
      </c>
    </row>
    <row r="676" spans="1:7" x14ac:dyDescent="0.25">
      <c r="A676">
        <v>675</v>
      </c>
      <c r="B676" t="s">
        <v>1057</v>
      </c>
      <c r="C676">
        <f t="shared" si="45"/>
        <v>1</v>
      </c>
      <c r="D676" t="str">
        <f t="shared" si="46"/>
        <v>Clothing &amp; Footwear Stores1</v>
      </c>
      <c r="E676" t="s">
        <v>1058</v>
      </c>
      <c r="F676" s="269">
        <f>Knowledge!D683</f>
        <v>0.16785853147878341</v>
      </c>
      <c r="G676" s="270">
        <f>Knowledge!I683</f>
        <v>92.731107885557492</v>
      </c>
    </row>
    <row r="677" spans="1:7" x14ac:dyDescent="0.25">
      <c r="A677">
        <v>676</v>
      </c>
      <c r="B677" t="s">
        <v>1057</v>
      </c>
      <c r="C677">
        <f t="shared" si="45"/>
        <v>2</v>
      </c>
      <c r="D677" t="str">
        <f t="shared" si="46"/>
        <v>Clothing &amp; Footwear Stores2</v>
      </c>
      <c r="E677" t="s">
        <v>1059</v>
      </c>
      <c r="F677" s="269">
        <f>Knowledge!D684</f>
        <v>0.52290300593077521</v>
      </c>
      <c r="G677" s="270">
        <f>Knowledge!I684</f>
        <v>97.888785542901601</v>
      </c>
    </row>
    <row r="678" spans="1:7" x14ac:dyDescent="0.25">
      <c r="A678">
        <v>677</v>
      </c>
      <c r="B678" t="s">
        <v>1057</v>
      </c>
      <c r="C678">
        <f t="shared" si="45"/>
        <v>3</v>
      </c>
      <c r="D678" t="str">
        <f t="shared" si="46"/>
        <v>Clothing &amp; Footwear Stores3</v>
      </c>
      <c r="E678" t="s">
        <v>1060</v>
      </c>
      <c r="F678" s="269">
        <f>Knowledge!D685</f>
        <v>0.60201217828087139</v>
      </c>
      <c r="G678" s="270">
        <f>Knowledge!I685</f>
        <v>103.08706139039354</v>
      </c>
    </row>
    <row r="679" spans="1:7" x14ac:dyDescent="0.25">
      <c r="A679">
        <v>678</v>
      </c>
      <c r="B679" t="s">
        <v>1061</v>
      </c>
      <c r="C679">
        <f t="shared" si="45"/>
        <v>1</v>
      </c>
      <c r="D679" t="str">
        <f t="shared" si="46"/>
        <v>Furniture &amp; Fittings Stores1</v>
      </c>
      <c r="E679" t="s">
        <v>1058</v>
      </c>
      <c r="F679" s="269">
        <f>Knowledge!D686</f>
        <v>4.5661072190770979E-2</v>
      </c>
      <c r="G679" s="270">
        <f>Knowledge!I686</f>
        <v>85.716318999690174</v>
      </c>
    </row>
    <row r="680" spans="1:7" x14ac:dyDescent="0.25">
      <c r="A680">
        <v>679</v>
      </c>
      <c r="B680" t="s">
        <v>1061</v>
      </c>
      <c r="C680">
        <f t="shared" si="45"/>
        <v>2</v>
      </c>
      <c r="D680" t="str">
        <f t="shared" si="46"/>
        <v>Furniture &amp; Fittings Stores2</v>
      </c>
      <c r="E680" t="s">
        <v>1059</v>
      </c>
      <c r="F680" s="269">
        <f>Knowledge!D687</f>
        <v>0.21784482458620247</v>
      </c>
      <c r="G680" s="270">
        <f>Knowledge!I687</f>
        <v>99.08678086146206</v>
      </c>
    </row>
    <row r="681" spans="1:7" x14ac:dyDescent="0.25">
      <c r="A681">
        <v>680</v>
      </c>
      <c r="B681" t="s">
        <v>1061</v>
      </c>
      <c r="C681">
        <f t="shared" si="45"/>
        <v>3</v>
      </c>
      <c r="D681" t="str">
        <f t="shared" si="46"/>
        <v>Furniture &amp; Fittings Stores3</v>
      </c>
      <c r="E681" t="s">
        <v>1060</v>
      </c>
      <c r="F681" s="269">
        <f>Knowledge!D688</f>
        <v>0.20850427017564202</v>
      </c>
      <c r="G681" s="270">
        <f>Knowledge!I688</f>
        <v>104.90841624710983</v>
      </c>
    </row>
    <row r="682" spans="1:7" x14ac:dyDescent="0.25">
      <c r="A682">
        <v>681</v>
      </c>
      <c r="B682" t="s">
        <v>1062</v>
      </c>
      <c r="C682">
        <f t="shared" si="45"/>
        <v>1</v>
      </c>
      <c r="D682" t="str">
        <f t="shared" si="46"/>
        <v>Electrical Stores1</v>
      </c>
      <c r="E682" t="s">
        <v>1058</v>
      </c>
      <c r="F682" s="269">
        <f>Knowledge!D689</f>
        <v>4.3715274927587575E-2</v>
      </c>
      <c r="G682" s="270">
        <f>Knowledge!I689</f>
        <v>87.481635747115178</v>
      </c>
    </row>
    <row r="683" spans="1:7" x14ac:dyDescent="0.25">
      <c r="A683">
        <v>682</v>
      </c>
      <c r="B683" t="s">
        <v>1062</v>
      </c>
      <c r="C683">
        <f t="shared" si="45"/>
        <v>2</v>
      </c>
      <c r="D683" t="str">
        <f t="shared" si="46"/>
        <v>Electrical Stores2</v>
      </c>
      <c r="E683" t="s">
        <v>1059</v>
      </c>
      <c r="F683" s="269">
        <f>Knowledge!D690</f>
        <v>8.5589671833859321E-2</v>
      </c>
      <c r="G683" s="270">
        <f>Knowledge!I690</f>
        <v>98.895134683837554</v>
      </c>
    </row>
    <row r="684" spans="1:7" x14ac:dyDescent="0.25">
      <c r="A684">
        <v>683</v>
      </c>
      <c r="B684" t="s">
        <v>1062</v>
      </c>
      <c r="C684">
        <f t="shared" si="45"/>
        <v>3</v>
      </c>
      <c r="D684" t="str">
        <f t="shared" si="46"/>
        <v>Electrical Stores3</v>
      </c>
      <c r="E684" t="s">
        <v>1060</v>
      </c>
      <c r="F684" s="269">
        <f>Knowledge!D691</f>
        <v>0.14585435623127596</v>
      </c>
      <c r="G684" s="270">
        <f>Knowledge!I691</f>
        <v>105.67869288623947</v>
      </c>
    </row>
    <row r="685" spans="1:7" x14ac:dyDescent="0.25">
      <c r="A685">
        <v>684</v>
      </c>
      <c r="B685" t="s">
        <v>1063</v>
      </c>
      <c r="C685">
        <f t="shared" si="45"/>
        <v>1</v>
      </c>
      <c r="D685" t="str">
        <f t="shared" si="46"/>
        <v>High Street Retailers1</v>
      </c>
      <c r="E685" t="s">
        <v>1016</v>
      </c>
      <c r="F685" s="269">
        <f>Knowledge!D692</f>
        <v>0.14585435623127596</v>
      </c>
      <c r="G685" s="270">
        <f>Knowledge!I692</f>
        <v>105.67869288623947</v>
      </c>
    </row>
    <row r="686" spans="1:7" x14ac:dyDescent="0.25">
      <c r="A686">
        <v>685</v>
      </c>
      <c r="B686" t="s">
        <v>1063</v>
      </c>
      <c r="C686">
        <f t="shared" si="45"/>
        <v>2</v>
      </c>
      <c r="D686" t="str">
        <f t="shared" si="46"/>
        <v>High Street Retailers2</v>
      </c>
      <c r="E686" t="s">
        <v>1064</v>
      </c>
      <c r="F686" s="269">
        <f>Knowledge!D693</f>
        <v>1.3894992115197659E-2</v>
      </c>
      <c r="G686" s="270">
        <f>Knowledge!I693</f>
        <v>95.624330773620486</v>
      </c>
    </row>
    <row r="687" spans="1:7" x14ac:dyDescent="0.25">
      <c r="A687">
        <v>686</v>
      </c>
      <c r="B687" t="s">
        <v>1063</v>
      </c>
      <c r="C687">
        <f t="shared" si="45"/>
        <v>3</v>
      </c>
      <c r="D687" t="str">
        <f t="shared" si="46"/>
        <v>High Street Retailers3</v>
      </c>
      <c r="E687" t="s">
        <v>1065</v>
      </c>
      <c r="F687" s="269">
        <f>Knowledge!D694</f>
        <v>7.7710423615033136E-2</v>
      </c>
      <c r="G687" s="270">
        <f>Knowledge!I694</f>
        <v>94.547745572337448</v>
      </c>
    </row>
    <row r="688" spans="1:7" x14ac:dyDescent="0.25">
      <c r="A688">
        <v>687</v>
      </c>
      <c r="B688" t="s">
        <v>1063</v>
      </c>
      <c r="C688">
        <f t="shared" si="45"/>
        <v>4</v>
      </c>
      <c r="D688" t="str">
        <f t="shared" si="46"/>
        <v>High Street Retailers4</v>
      </c>
      <c r="E688" t="s">
        <v>1066</v>
      </c>
      <c r="F688" s="269">
        <f>Knowledge!D695</f>
        <v>2.3505620038678746E-2</v>
      </c>
      <c r="G688" s="270">
        <f>Knowledge!I695</f>
        <v>98.077639827143031</v>
      </c>
    </row>
    <row r="689" spans="1:7" x14ac:dyDescent="0.25">
      <c r="A689">
        <v>688</v>
      </c>
      <c r="B689" t="s">
        <v>1063</v>
      </c>
      <c r="C689">
        <f t="shared" si="45"/>
        <v>5</v>
      </c>
      <c r="D689" t="str">
        <f t="shared" si="46"/>
        <v>High Street Retailers5</v>
      </c>
      <c r="E689" t="s">
        <v>1067</v>
      </c>
      <c r="F689" s="269">
        <f>Knowledge!D696</f>
        <v>1.7499894584614654E-2</v>
      </c>
      <c r="G689" s="270">
        <f>Knowledge!I696</f>
        <v>96.730303655983775</v>
      </c>
    </row>
    <row r="690" spans="1:7" x14ac:dyDescent="0.25">
      <c r="A690">
        <v>689</v>
      </c>
      <c r="B690" t="s">
        <v>1063</v>
      </c>
      <c r="C690">
        <f t="shared" si="45"/>
        <v>6</v>
      </c>
      <c r="D690" t="str">
        <f t="shared" si="46"/>
        <v>High Street Retailers6</v>
      </c>
      <c r="E690" t="s">
        <v>1068</v>
      </c>
      <c r="F690" s="269">
        <f>Knowledge!D697</f>
        <v>7.8761632630821116E-2</v>
      </c>
      <c r="G690" s="270">
        <f>Knowledge!I697</f>
        <v>98.637043266894523</v>
      </c>
    </row>
    <row r="691" spans="1:7" x14ac:dyDescent="0.25">
      <c r="A691">
        <v>690</v>
      </c>
      <c r="B691" t="s">
        <v>1063</v>
      </c>
      <c r="C691">
        <f t="shared" si="45"/>
        <v>7</v>
      </c>
      <c r="D691" t="str">
        <f t="shared" si="46"/>
        <v>High Street Retailers7</v>
      </c>
      <c r="E691" t="s">
        <v>1069</v>
      </c>
      <c r="F691" s="269">
        <f>Knowledge!D698</f>
        <v>2.3505620038678746E-2</v>
      </c>
      <c r="G691" s="270">
        <f>Knowledge!I698</f>
        <v>98.077639827143031</v>
      </c>
    </row>
    <row r="692" spans="1:7" x14ac:dyDescent="0.25">
      <c r="A692">
        <v>691</v>
      </c>
      <c r="B692" t="s">
        <v>1063</v>
      </c>
      <c r="C692">
        <f t="shared" si="45"/>
        <v>8</v>
      </c>
      <c r="D692" t="str">
        <f t="shared" si="46"/>
        <v>High Street Retailers8</v>
      </c>
      <c r="E692" t="s">
        <v>1070</v>
      </c>
      <c r="F692" s="269">
        <f>Knowledge!D699</f>
        <v>3.8901869382504145E-2</v>
      </c>
      <c r="G692" s="270">
        <f>Knowledge!I699</f>
        <v>96.495560128824806</v>
      </c>
    </row>
    <row r="693" spans="1:7" x14ac:dyDescent="0.25">
      <c r="A693">
        <v>692</v>
      </c>
      <c r="B693" t="s">
        <v>1063</v>
      </c>
      <c r="C693">
        <f t="shared" si="45"/>
        <v>9</v>
      </c>
      <c r="D693" t="str">
        <f t="shared" si="46"/>
        <v>High Street Retailers9</v>
      </c>
      <c r="E693" t="s">
        <v>1071</v>
      </c>
      <c r="F693" s="269">
        <f>Knowledge!D700</f>
        <v>3.4530945258602702E-2</v>
      </c>
      <c r="G693" s="270">
        <f>Knowledge!I700</f>
        <v>104.75401624364405</v>
      </c>
    </row>
    <row r="694" spans="1:7" x14ac:dyDescent="0.25">
      <c r="A694">
        <v>693</v>
      </c>
      <c r="B694" t="s">
        <v>1063</v>
      </c>
      <c r="C694">
        <f t="shared" si="45"/>
        <v>10</v>
      </c>
      <c r="D694" t="str">
        <f t="shared" si="46"/>
        <v>High Street Retailers10</v>
      </c>
      <c r="E694" t="s">
        <v>1072</v>
      </c>
      <c r="F694" s="269">
        <f>Knowledge!D701</f>
        <v>1.6236622323748048E-2</v>
      </c>
      <c r="G694" s="270">
        <f>Knowledge!I701</f>
        <v>96.477627682506679</v>
      </c>
    </row>
    <row r="695" spans="1:7" x14ac:dyDescent="0.25">
      <c r="A695">
        <v>694</v>
      </c>
      <c r="B695" t="s">
        <v>1063</v>
      </c>
      <c r="C695">
        <f t="shared" si="45"/>
        <v>11</v>
      </c>
      <c r="D695" t="str">
        <f t="shared" si="46"/>
        <v>High Street Retailers11</v>
      </c>
      <c r="E695" t="s">
        <v>1073</v>
      </c>
      <c r="F695" s="269">
        <f>Knowledge!D702</f>
        <v>1.652892349807444E-2</v>
      </c>
      <c r="G695" s="270">
        <f>Knowledge!I702</f>
        <v>97.40824148136204</v>
      </c>
    </row>
    <row r="696" spans="1:7" x14ac:dyDescent="0.25">
      <c r="A696">
        <v>695</v>
      </c>
      <c r="B696" t="s">
        <v>1063</v>
      </c>
      <c r="C696">
        <f t="shared" si="45"/>
        <v>12</v>
      </c>
      <c r="D696" t="str">
        <f t="shared" si="46"/>
        <v>High Street Retailers12</v>
      </c>
      <c r="E696" t="s">
        <v>1074</v>
      </c>
      <c r="F696" s="269">
        <f>Knowledge!D703</f>
        <v>1.4160968152623538E-2</v>
      </c>
      <c r="G696" s="270">
        <f>Knowledge!I703</f>
        <v>103.36615507857141</v>
      </c>
    </row>
    <row r="697" spans="1:7" x14ac:dyDescent="0.25">
      <c r="A697">
        <v>696</v>
      </c>
      <c r="B697" t="s">
        <v>1075</v>
      </c>
      <c r="C697">
        <f t="shared" si="45"/>
        <v>1</v>
      </c>
      <c r="D697" t="str">
        <f t="shared" si="46"/>
        <v>Shopping Attitudes1</v>
      </c>
      <c r="E697" t="s">
        <v>1076</v>
      </c>
      <c r="F697" s="269">
        <f>Knowledge!D704</f>
        <v>0.33801677736574931</v>
      </c>
      <c r="G697" s="270">
        <f>Knowledge!I704</f>
        <v>95.674033050028257</v>
      </c>
    </row>
    <row r="698" spans="1:7" x14ac:dyDescent="0.25">
      <c r="A698">
        <v>697</v>
      </c>
      <c r="B698" t="s">
        <v>1075</v>
      </c>
      <c r="C698">
        <f t="shared" si="45"/>
        <v>2</v>
      </c>
      <c r="D698" t="str">
        <f t="shared" si="46"/>
        <v>Shopping Attitudes2</v>
      </c>
      <c r="E698" t="s">
        <v>1077</v>
      </c>
      <c r="F698" s="269">
        <f>Knowledge!D705</f>
        <v>0.58716073169242622</v>
      </c>
      <c r="G698" s="270">
        <f>Knowledge!I705</f>
        <v>97.031232182363055</v>
      </c>
    </row>
    <row r="699" spans="1:7" x14ac:dyDescent="0.25">
      <c r="A699">
        <v>698</v>
      </c>
      <c r="B699" t="s">
        <v>1075</v>
      </c>
      <c r="C699">
        <f t="shared" si="45"/>
        <v>3</v>
      </c>
      <c r="D699" t="str">
        <f t="shared" si="46"/>
        <v>Shopping Attitudes3</v>
      </c>
      <c r="E699" t="s">
        <v>1078</v>
      </c>
      <c r="F699" s="269">
        <f>Knowledge!D706</f>
        <v>0.40570819109251827</v>
      </c>
      <c r="G699" s="270">
        <f>Knowledge!I706</f>
        <v>96.756805444477706</v>
      </c>
    </row>
    <row r="700" spans="1:7" x14ac:dyDescent="0.25">
      <c r="A700">
        <v>699</v>
      </c>
      <c r="B700" t="s">
        <v>1075</v>
      </c>
      <c r="C700">
        <f t="shared" si="45"/>
        <v>4</v>
      </c>
      <c r="D700" t="str">
        <f t="shared" si="46"/>
        <v>Shopping Attitudes4</v>
      </c>
      <c r="E700" t="s">
        <v>1079</v>
      </c>
      <c r="F700" s="269">
        <f>Knowledge!D707</f>
        <v>0.16325129611498412</v>
      </c>
      <c r="G700" s="270">
        <f>Knowledge!I707</f>
        <v>94.238547690805277</v>
      </c>
    </row>
    <row r="701" spans="1:7" x14ac:dyDescent="0.25">
      <c r="A701">
        <v>700</v>
      </c>
      <c r="B701" t="s">
        <v>1075</v>
      </c>
      <c r="C701">
        <f t="shared" si="45"/>
        <v>5</v>
      </c>
      <c r="D701" t="str">
        <f t="shared" si="46"/>
        <v>Shopping Attitudes5</v>
      </c>
      <c r="E701" t="s">
        <v>1080</v>
      </c>
      <c r="F701" s="269">
        <f>Knowledge!D708</f>
        <v>0.44070423962086192</v>
      </c>
      <c r="G701" s="270">
        <f>Knowledge!I708</f>
        <v>101.56525780944736</v>
      </c>
    </row>
    <row r="702" spans="1:7" x14ac:dyDescent="0.25">
      <c r="A702">
        <v>701</v>
      </c>
      <c r="B702" t="s">
        <v>1075</v>
      </c>
      <c r="C702">
        <f t="shared" si="45"/>
        <v>6</v>
      </c>
      <c r="D702" t="str">
        <f t="shared" si="46"/>
        <v>Shopping Attitudes6</v>
      </c>
      <c r="E702" t="s">
        <v>1081</v>
      </c>
      <c r="F702" s="269">
        <f>Knowledge!D709</f>
        <v>0.60187601617920683</v>
      </c>
      <c r="G702" s="270">
        <f>Knowledge!I709</f>
        <v>99.188794118799819</v>
      </c>
    </row>
    <row r="703" spans="1:7" x14ac:dyDescent="0.25">
      <c r="A703">
        <v>702</v>
      </c>
      <c r="B703" t="s">
        <v>1075</v>
      </c>
      <c r="C703">
        <f t="shared" si="45"/>
        <v>7</v>
      </c>
      <c r="D703" t="str">
        <f t="shared" si="46"/>
        <v>Shopping Attitudes7</v>
      </c>
      <c r="E703" t="s">
        <v>1082</v>
      </c>
      <c r="F703" s="269">
        <f>Knowledge!D710</f>
        <v>0.17317463332940961</v>
      </c>
      <c r="G703" s="270">
        <f>Knowledge!I710</f>
        <v>96.861965584349491</v>
      </c>
    </row>
    <row r="704" spans="1:7" x14ac:dyDescent="0.25">
      <c r="A704">
        <v>703</v>
      </c>
      <c r="B704" t="s">
        <v>1075</v>
      </c>
      <c r="C704">
        <f t="shared" si="45"/>
        <v>8</v>
      </c>
      <c r="D704" t="str">
        <f t="shared" si="46"/>
        <v>Shopping Attitudes8</v>
      </c>
      <c r="E704" t="s">
        <v>314</v>
      </c>
      <c r="F704" s="269">
        <f>Knowledge!D711</f>
        <v>0.42472698366497436</v>
      </c>
      <c r="G704" s="270">
        <f>Knowledge!I711</f>
        <v>98.192662048152954</v>
      </c>
    </row>
    <row r="705" spans="1:7" x14ac:dyDescent="0.25">
      <c r="A705">
        <v>704</v>
      </c>
      <c r="B705" t="s">
        <v>1075</v>
      </c>
      <c r="C705">
        <f t="shared" si="45"/>
        <v>9</v>
      </c>
      <c r="D705" t="str">
        <f t="shared" si="46"/>
        <v>Shopping Attitudes9</v>
      </c>
      <c r="E705" t="s">
        <v>1083</v>
      </c>
      <c r="F705" s="269">
        <f>Knowledge!D712</f>
        <v>0.48369909861298993</v>
      </c>
      <c r="G705" s="270">
        <f>Knowledge!I712</f>
        <v>100.59532690542916</v>
      </c>
    </row>
    <row r="706" spans="1:7" x14ac:dyDescent="0.25">
      <c r="A706">
        <v>705</v>
      </c>
      <c r="B706" t="s">
        <v>1075</v>
      </c>
      <c r="C706">
        <f t="shared" si="45"/>
        <v>10</v>
      </c>
      <c r="D706" t="str">
        <f t="shared" si="46"/>
        <v>Shopping Attitudes10</v>
      </c>
      <c r="E706" t="s">
        <v>1084</v>
      </c>
      <c r="F706" s="269">
        <f>Knowledge!D713</f>
        <v>0.33504138274994077</v>
      </c>
      <c r="G706" s="270">
        <f>Knowledge!I713</f>
        <v>100.82211180526623</v>
      </c>
    </row>
    <row r="707" spans="1:7" x14ac:dyDescent="0.25">
      <c r="A707">
        <v>706</v>
      </c>
      <c r="B707" t="s">
        <v>1075</v>
      </c>
      <c r="C707">
        <f t="shared" ref="C707:C770" si="47">IF(B707&lt;&gt;B706,1,1+C706)</f>
        <v>11</v>
      </c>
      <c r="D707" t="str">
        <f t="shared" ref="D707:D770" si="48">B707&amp;C707</f>
        <v>Shopping Attitudes11</v>
      </c>
      <c r="E707" t="s">
        <v>1085</v>
      </c>
      <c r="F707" s="269">
        <f>Knowledge!D714</f>
        <v>0.57136198891184142</v>
      </c>
      <c r="G707" s="270">
        <f>Knowledge!I714</f>
        <v>97.530991557659391</v>
      </c>
    </row>
    <row r="708" spans="1:7" x14ac:dyDescent="0.25">
      <c r="A708">
        <v>707</v>
      </c>
      <c r="B708" t="s">
        <v>1075</v>
      </c>
      <c r="C708">
        <f t="shared" si="47"/>
        <v>12</v>
      </c>
      <c r="D708" t="str">
        <f t="shared" si="48"/>
        <v>Shopping Attitudes12</v>
      </c>
      <c r="E708" t="s">
        <v>1086</v>
      </c>
      <c r="F708" s="269">
        <f>Knowledge!D715</f>
        <v>0.5400056464680848</v>
      </c>
      <c r="G708" s="270">
        <f>Knowledge!I715</f>
        <v>96.75644682533229</v>
      </c>
    </row>
    <row r="709" spans="1:7" x14ac:dyDescent="0.25">
      <c r="A709">
        <v>708</v>
      </c>
      <c r="B709" t="s">
        <v>1088</v>
      </c>
      <c r="C709">
        <f t="shared" si="47"/>
        <v>1</v>
      </c>
      <c r="D709" t="str">
        <f t="shared" si="48"/>
        <v>Preferred Channel1</v>
      </c>
      <c r="E709" t="s">
        <v>291</v>
      </c>
      <c r="F709" s="269">
        <f>Knowledge!D716</f>
        <v>4.2990629399801854E-2</v>
      </c>
      <c r="G709" s="270">
        <f>Knowledge!I716</f>
        <v>80.46300540227918</v>
      </c>
    </row>
    <row r="710" spans="1:7" x14ac:dyDescent="0.25">
      <c r="A710">
        <v>709</v>
      </c>
      <c r="B710" t="s">
        <v>1088</v>
      </c>
      <c r="C710">
        <f t="shared" si="47"/>
        <v>2</v>
      </c>
      <c r="D710" t="str">
        <f t="shared" si="48"/>
        <v>Preferred Channel2</v>
      </c>
      <c r="E710" t="s">
        <v>1089</v>
      </c>
      <c r="F710" s="269">
        <f>Knowledge!D717</f>
        <v>0.33884442613547461</v>
      </c>
      <c r="G710" s="270">
        <f>Knowledge!I717</f>
        <v>100.51918021681141</v>
      </c>
    </row>
    <row r="711" spans="1:7" x14ac:dyDescent="0.25">
      <c r="A711">
        <v>710</v>
      </c>
      <c r="B711" t="s">
        <v>1088</v>
      </c>
      <c r="C711">
        <f t="shared" si="47"/>
        <v>3</v>
      </c>
      <c r="D711" t="str">
        <f t="shared" si="48"/>
        <v>Preferred Channel3</v>
      </c>
      <c r="E711" t="s">
        <v>295</v>
      </c>
      <c r="F711" s="269">
        <f>Knowledge!D718</f>
        <v>0.60378546853000992</v>
      </c>
      <c r="G711" s="270">
        <f>Knowledge!I718</f>
        <v>101.34743029755377</v>
      </c>
    </row>
    <row r="712" spans="1:7" x14ac:dyDescent="0.25">
      <c r="A712">
        <v>711</v>
      </c>
      <c r="B712" t="s">
        <v>1088</v>
      </c>
      <c r="C712">
        <f t="shared" si="47"/>
        <v>4</v>
      </c>
      <c r="D712" t="str">
        <f t="shared" si="48"/>
        <v>Preferred Channel4</v>
      </c>
      <c r="E712" t="s">
        <v>297</v>
      </c>
      <c r="F712" s="269">
        <f>Knowledge!D719</f>
        <v>1.4783319601606089E-2</v>
      </c>
      <c r="G712" s="270">
        <f>Knowledge!I719</f>
        <v>106.25909898122559</v>
      </c>
    </row>
    <row r="713" spans="1:7" x14ac:dyDescent="0.25">
      <c r="A713">
        <v>712</v>
      </c>
      <c r="B713" t="s">
        <v>1091</v>
      </c>
      <c r="C713">
        <f t="shared" si="47"/>
        <v>1</v>
      </c>
      <c r="D713" t="str">
        <f t="shared" si="48"/>
        <v>Environmental Groups1</v>
      </c>
      <c r="E713" t="s">
        <v>1092</v>
      </c>
      <c r="F713" s="269">
        <f>Knowledge!D720</f>
        <v>0.4947385696407155</v>
      </c>
      <c r="G713" s="270">
        <f>Knowledge!I720</f>
        <v>96.271546364206856</v>
      </c>
    </row>
    <row r="714" spans="1:7" x14ac:dyDescent="0.25">
      <c r="A714">
        <v>713</v>
      </c>
      <c r="B714" t="s">
        <v>1091</v>
      </c>
      <c r="C714">
        <f t="shared" si="47"/>
        <v>2</v>
      </c>
      <c r="D714" t="str">
        <f t="shared" si="48"/>
        <v>Environmental Groups2</v>
      </c>
      <c r="E714" t="s">
        <v>1093</v>
      </c>
      <c r="F714" s="269">
        <f>Knowledge!D721</f>
        <v>0.43212530635657298</v>
      </c>
      <c r="G714" s="270">
        <f>Knowledge!I721</f>
        <v>95.620029396021451</v>
      </c>
    </row>
    <row r="715" spans="1:7" x14ac:dyDescent="0.25">
      <c r="A715">
        <v>714</v>
      </c>
      <c r="B715" t="s">
        <v>1094</v>
      </c>
      <c r="C715">
        <f t="shared" si="47"/>
        <v>1</v>
      </c>
      <c r="D715" t="str">
        <f t="shared" si="48"/>
        <v>Environmental Actions1</v>
      </c>
      <c r="E715" t="s">
        <v>1095</v>
      </c>
      <c r="F715" s="269">
        <f>Knowledge!D722</f>
        <v>0.44644752174194596</v>
      </c>
      <c r="G715" s="270">
        <f>Knowledge!I722</f>
        <v>98.847454546169089</v>
      </c>
    </row>
    <row r="716" spans="1:7" x14ac:dyDescent="0.25">
      <c r="A716">
        <v>715</v>
      </c>
      <c r="B716" t="s">
        <v>1094</v>
      </c>
      <c r="C716">
        <f t="shared" si="47"/>
        <v>2</v>
      </c>
      <c r="D716" t="str">
        <f t="shared" si="48"/>
        <v>Environmental Actions2</v>
      </c>
      <c r="E716" t="s">
        <v>1096</v>
      </c>
      <c r="F716" s="269">
        <f>Knowledge!D723</f>
        <v>0.5241557355666141</v>
      </c>
      <c r="G716" s="270">
        <f>Knowledge!I723</f>
        <v>97.875957475495341</v>
      </c>
    </row>
    <row r="717" spans="1:7" x14ac:dyDescent="0.25">
      <c r="A717">
        <v>716</v>
      </c>
      <c r="B717" t="s">
        <v>1094</v>
      </c>
      <c r="C717">
        <f t="shared" si="47"/>
        <v>3</v>
      </c>
      <c r="D717" t="str">
        <f t="shared" si="48"/>
        <v>Environmental Actions3</v>
      </c>
      <c r="E717" t="s">
        <v>1097</v>
      </c>
      <c r="F717" s="269">
        <f>Knowledge!D724</f>
        <v>0.60180185230457883</v>
      </c>
      <c r="G717" s="270">
        <f>Knowledge!I724</f>
        <v>100.54214160071294</v>
      </c>
    </row>
    <row r="718" spans="1:7" x14ac:dyDescent="0.25">
      <c r="A718">
        <v>717</v>
      </c>
      <c r="B718" t="s">
        <v>1094</v>
      </c>
      <c r="C718">
        <f t="shared" si="47"/>
        <v>4</v>
      </c>
      <c r="D718" t="str">
        <f t="shared" si="48"/>
        <v>Environmental Actions4</v>
      </c>
      <c r="E718" t="s">
        <v>1098</v>
      </c>
      <c r="F718" s="269">
        <f>Knowledge!D725</f>
        <v>9.4115690261367999E-2</v>
      </c>
      <c r="G718" s="270">
        <f>Knowledge!I725</f>
        <v>93.740966317659442</v>
      </c>
    </row>
    <row r="719" spans="1:7" x14ac:dyDescent="0.25">
      <c r="A719">
        <v>718</v>
      </c>
      <c r="B719" t="s">
        <v>1094</v>
      </c>
      <c r="C719">
        <f t="shared" si="47"/>
        <v>5</v>
      </c>
      <c r="D719" t="str">
        <f t="shared" si="48"/>
        <v>Environmental Actions5</v>
      </c>
      <c r="E719" t="s">
        <v>1099</v>
      </c>
      <c r="F719" s="269">
        <f>Knowledge!D726</f>
        <v>0.64599743744031579</v>
      </c>
      <c r="G719" s="270">
        <f>Knowledge!I726</f>
        <v>97.948585877128849</v>
      </c>
    </row>
    <row r="720" spans="1:7" x14ac:dyDescent="0.25">
      <c r="A720">
        <v>719</v>
      </c>
      <c r="B720" t="s">
        <v>1094</v>
      </c>
      <c r="C720">
        <f t="shared" si="47"/>
        <v>6</v>
      </c>
      <c r="D720" t="str">
        <f t="shared" si="48"/>
        <v>Environmental Actions6</v>
      </c>
      <c r="E720" t="s">
        <v>1100</v>
      </c>
      <c r="F720" s="269">
        <f>Knowledge!D727</f>
        <v>0.48381213115784688</v>
      </c>
      <c r="G720" s="270">
        <f>Knowledge!I727</f>
        <v>97.591987374987923</v>
      </c>
    </row>
    <row r="721" spans="1:7" x14ac:dyDescent="0.25">
      <c r="A721">
        <v>720</v>
      </c>
      <c r="B721" t="s">
        <v>1094</v>
      </c>
      <c r="C721">
        <f t="shared" si="47"/>
        <v>7</v>
      </c>
      <c r="D721" t="str">
        <f t="shared" si="48"/>
        <v>Environmental Actions7</v>
      </c>
      <c r="E721" t="s">
        <v>1101</v>
      </c>
      <c r="F721" s="269">
        <f>Knowledge!D728</f>
        <v>0.47477984593929196</v>
      </c>
      <c r="G721" s="270">
        <f>Knowledge!I728</f>
        <v>98.527621529165785</v>
      </c>
    </row>
    <row r="722" spans="1:7" x14ac:dyDescent="0.25">
      <c r="A722">
        <v>721</v>
      </c>
      <c r="B722" t="s">
        <v>1094</v>
      </c>
      <c r="C722">
        <f t="shared" si="47"/>
        <v>8</v>
      </c>
      <c r="D722" t="str">
        <f t="shared" si="48"/>
        <v>Environmental Actions8</v>
      </c>
      <c r="E722" t="s">
        <v>1102</v>
      </c>
      <c r="F722" s="269">
        <f>Knowledge!D729</f>
        <v>0.74220760865717139</v>
      </c>
      <c r="G722" s="270">
        <f>Knowledge!I729</f>
        <v>98.983032629144176</v>
      </c>
    </row>
    <row r="723" spans="1:7" x14ac:dyDescent="0.25">
      <c r="A723">
        <v>722</v>
      </c>
      <c r="B723" t="s">
        <v>1094</v>
      </c>
      <c r="C723">
        <f t="shared" si="47"/>
        <v>9</v>
      </c>
      <c r="D723" t="str">
        <f t="shared" si="48"/>
        <v>Environmental Actions9</v>
      </c>
      <c r="E723" t="s">
        <v>1103</v>
      </c>
      <c r="F723" s="269">
        <f>Knowledge!D730</f>
        <v>0.68708248136057903</v>
      </c>
      <c r="G723" s="270">
        <f>Knowledge!I730</f>
        <v>98.813525896436261</v>
      </c>
    </row>
    <row r="724" spans="1:7" x14ac:dyDescent="0.25">
      <c r="A724">
        <v>723</v>
      </c>
      <c r="B724" t="s">
        <v>1094</v>
      </c>
      <c r="C724">
        <f t="shared" si="47"/>
        <v>10</v>
      </c>
      <c r="D724" t="str">
        <f t="shared" si="48"/>
        <v>Environmental Actions10</v>
      </c>
      <c r="E724" t="s">
        <v>1104</v>
      </c>
      <c r="F724" s="269">
        <f>Knowledge!D731</f>
        <v>0.5888989077660407</v>
      </c>
      <c r="G724" s="270">
        <f>Knowledge!I731</f>
        <v>98.704891362939691</v>
      </c>
    </row>
    <row r="725" spans="1:7" x14ac:dyDescent="0.25">
      <c r="A725">
        <v>724</v>
      </c>
      <c r="B725" t="s">
        <v>1105</v>
      </c>
      <c r="C725">
        <f t="shared" si="47"/>
        <v>1</v>
      </c>
      <c r="D725" t="str">
        <f t="shared" si="48"/>
        <v>Environmental attitudes1</v>
      </c>
      <c r="E725" t="s">
        <v>1106</v>
      </c>
      <c r="F725" s="269">
        <f>Knowledge!D732</f>
        <v>0.19941343327341735</v>
      </c>
      <c r="G725" s="270">
        <f>Knowledge!I732</f>
        <v>100.056333951718</v>
      </c>
    </row>
    <row r="726" spans="1:7" x14ac:dyDescent="0.25">
      <c r="A726">
        <v>725</v>
      </c>
      <c r="B726" t="s">
        <v>1108</v>
      </c>
      <c r="C726">
        <f t="shared" si="47"/>
        <v>1</v>
      </c>
      <c r="D726" t="str">
        <f t="shared" si="48"/>
        <v>Major Causes of Crime in Britain Today:1</v>
      </c>
      <c r="E726" t="s">
        <v>1109</v>
      </c>
      <c r="F726" s="269">
        <f>Knowledge!D733</f>
        <v>0.34582366324242586</v>
      </c>
      <c r="G726" s="270">
        <f>Knowledge!I733</f>
        <v>103.3801426378843</v>
      </c>
    </row>
    <row r="727" spans="1:7" x14ac:dyDescent="0.25">
      <c r="A727">
        <v>726</v>
      </c>
      <c r="B727" t="s">
        <v>1108</v>
      </c>
      <c r="C727">
        <f t="shared" si="47"/>
        <v>2</v>
      </c>
      <c r="D727" t="str">
        <f t="shared" si="48"/>
        <v>Major Causes of Crime in Britain Today:2</v>
      </c>
      <c r="E727" t="s">
        <v>1110</v>
      </c>
      <c r="F727" s="269">
        <f>Knowledge!D734</f>
        <v>0.3433816243416592</v>
      </c>
      <c r="G727" s="270">
        <f>Knowledge!I734</f>
        <v>97.942629904730666</v>
      </c>
    </row>
    <row r="728" spans="1:7" x14ac:dyDescent="0.25">
      <c r="A728">
        <v>727</v>
      </c>
      <c r="B728" t="s">
        <v>1108</v>
      </c>
      <c r="C728">
        <f t="shared" si="47"/>
        <v>3</v>
      </c>
      <c r="D728" t="str">
        <f t="shared" si="48"/>
        <v>Major Causes of Crime in Britain Today:3</v>
      </c>
      <c r="E728" t="s">
        <v>1111</v>
      </c>
      <c r="F728" s="269">
        <f>Knowledge!D735</f>
        <v>0.2857696579235543</v>
      </c>
      <c r="G728" s="270">
        <f>Knowledge!I735</f>
        <v>100.14000518891611</v>
      </c>
    </row>
    <row r="729" spans="1:7" x14ac:dyDescent="0.25">
      <c r="A729">
        <v>728</v>
      </c>
      <c r="B729" t="s">
        <v>1108</v>
      </c>
      <c r="C729">
        <f t="shared" si="47"/>
        <v>4</v>
      </c>
      <c r="D729" t="str">
        <f t="shared" si="48"/>
        <v>Major Causes of Crime in Britain Today:4</v>
      </c>
      <c r="E729" t="s">
        <v>1112</v>
      </c>
      <c r="F729" s="269">
        <f>Knowledge!D736</f>
        <v>0.57671231892371078</v>
      </c>
      <c r="G729" s="270">
        <f>Knowledge!I736</f>
        <v>99.22835318319305</v>
      </c>
    </row>
    <row r="730" spans="1:7" x14ac:dyDescent="0.25">
      <c r="A730">
        <v>729</v>
      </c>
      <c r="B730" t="s">
        <v>1108</v>
      </c>
      <c r="C730">
        <f t="shared" si="47"/>
        <v>5</v>
      </c>
      <c r="D730" t="str">
        <f t="shared" si="48"/>
        <v>Major Causes of Crime in Britain Today:5</v>
      </c>
      <c r="E730" t="s">
        <v>1113</v>
      </c>
      <c r="F730" s="269">
        <f>Knowledge!D737</f>
        <v>0.71873592324138269</v>
      </c>
      <c r="G730" s="270">
        <f>Knowledge!I737</f>
        <v>100.75769262273018</v>
      </c>
    </row>
    <row r="731" spans="1:7" x14ac:dyDescent="0.25">
      <c r="A731">
        <v>730</v>
      </c>
      <c r="B731" t="s">
        <v>1108</v>
      </c>
      <c r="C731">
        <f t="shared" si="47"/>
        <v>6</v>
      </c>
      <c r="D731" t="str">
        <f t="shared" si="48"/>
        <v>Major Causes of Crime in Britain Today:6</v>
      </c>
      <c r="E731" t="s">
        <v>1114</v>
      </c>
      <c r="F731" s="269">
        <f>Knowledge!D738</f>
        <v>0.54103080043802509</v>
      </c>
      <c r="G731" s="270">
        <f>Knowledge!I738</f>
        <v>100.84411268640289</v>
      </c>
    </row>
    <row r="732" spans="1:7" x14ac:dyDescent="0.25">
      <c r="A732">
        <v>731</v>
      </c>
      <c r="B732" t="s">
        <v>1108</v>
      </c>
      <c r="C732">
        <f t="shared" si="47"/>
        <v>7</v>
      </c>
      <c r="D732" t="str">
        <f t="shared" si="48"/>
        <v>Major Causes of Crime in Britain Today:7</v>
      </c>
      <c r="E732" t="s">
        <v>1115</v>
      </c>
      <c r="F732" s="269">
        <f>Knowledge!D739</f>
        <v>0.48977211868384007</v>
      </c>
      <c r="G732" s="270">
        <f>Knowledge!I739</f>
        <v>100.21066012597733</v>
      </c>
    </row>
    <row r="733" spans="1:7" x14ac:dyDescent="0.25">
      <c r="A733">
        <v>732</v>
      </c>
      <c r="B733" t="s">
        <v>1108</v>
      </c>
      <c r="C733">
        <f t="shared" si="47"/>
        <v>8</v>
      </c>
      <c r="D733" t="str">
        <f t="shared" si="48"/>
        <v>Major Causes of Crime in Britain Today:8</v>
      </c>
      <c r="E733" t="s">
        <v>1116</v>
      </c>
      <c r="F733" s="269">
        <f>Knowledge!D740</f>
        <v>0.30755380612191674</v>
      </c>
      <c r="G733" s="270">
        <f>Knowledge!I740</f>
        <v>97.908790645357413</v>
      </c>
    </row>
    <row r="734" spans="1:7" x14ac:dyDescent="0.25">
      <c r="A734">
        <v>733</v>
      </c>
      <c r="B734" t="s">
        <v>1108</v>
      </c>
      <c r="C734">
        <f t="shared" si="47"/>
        <v>9</v>
      </c>
      <c r="D734" t="str">
        <f t="shared" si="48"/>
        <v>Major Causes of Crime in Britain Today:9</v>
      </c>
      <c r="E734" t="s">
        <v>1117</v>
      </c>
      <c r="F734" s="269">
        <f>Knowledge!D741</f>
        <v>0.22747609115085782</v>
      </c>
      <c r="G734" s="270">
        <f>Knowledge!I741</f>
        <v>102.20187082112628</v>
      </c>
    </row>
    <row r="735" spans="1:7" x14ac:dyDescent="0.25">
      <c r="A735">
        <v>734</v>
      </c>
      <c r="B735" t="s">
        <v>1118</v>
      </c>
      <c r="C735">
        <f t="shared" si="47"/>
        <v>1</v>
      </c>
      <c r="D735" t="str">
        <f t="shared" si="48"/>
        <v>Worried About…..1</v>
      </c>
      <c r="E735" t="s">
        <v>1119</v>
      </c>
      <c r="F735" s="269">
        <f>Knowledge!D742</f>
        <v>0.11915204150805646</v>
      </c>
      <c r="G735" s="270">
        <f>Knowledge!I742</f>
        <v>104.38418284999007</v>
      </c>
    </row>
    <row r="736" spans="1:7" x14ac:dyDescent="0.25">
      <c r="A736">
        <v>735</v>
      </c>
      <c r="B736" t="s">
        <v>1118</v>
      </c>
      <c r="C736">
        <f t="shared" si="47"/>
        <v>2</v>
      </c>
      <c r="D736" t="str">
        <f t="shared" si="48"/>
        <v>Worried About…..2</v>
      </c>
      <c r="E736" t="s">
        <v>1120</v>
      </c>
      <c r="F736" s="269">
        <f>Knowledge!D743</f>
        <v>8.8799923867132508E-2</v>
      </c>
      <c r="G736" s="270">
        <f>Knowledge!I743</f>
        <v>106.41150828394888</v>
      </c>
    </row>
    <row r="737" spans="1:7" x14ac:dyDescent="0.25">
      <c r="A737">
        <v>736</v>
      </c>
      <c r="B737" t="s">
        <v>1118</v>
      </c>
      <c r="C737">
        <f t="shared" si="47"/>
        <v>3</v>
      </c>
      <c r="D737" t="str">
        <f t="shared" si="48"/>
        <v>Worried About…..3</v>
      </c>
      <c r="E737" t="s">
        <v>1121</v>
      </c>
      <c r="F737" s="269">
        <f>Knowledge!D744</f>
        <v>6.9992878448141019E-2</v>
      </c>
      <c r="G737" s="270">
        <f>Knowledge!I744</f>
        <v>103.71869204194</v>
      </c>
    </row>
    <row r="738" spans="1:7" x14ac:dyDescent="0.25">
      <c r="A738">
        <v>737</v>
      </c>
      <c r="B738" t="s">
        <v>1118</v>
      </c>
      <c r="C738">
        <f t="shared" si="47"/>
        <v>4</v>
      </c>
      <c r="D738" t="str">
        <f t="shared" si="48"/>
        <v>Worried About…..4</v>
      </c>
      <c r="E738" t="s">
        <v>1122</v>
      </c>
      <c r="F738" s="269">
        <f>Knowledge!D745</f>
        <v>6.4996389946289826E-2</v>
      </c>
      <c r="G738" s="270">
        <f>Knowledge!I745</f>
        <v>101.15550315439197</v>
      </c>
    </row>
    <row r="739" spans="1:7" x14ac:dyDescent="0.25">
      <c r="A739">
        <v>738</v>
      </c>
      <c r="B739" t="s">
        <v>1118</v>
      </c>
      <c r="C739">
        <f t="shared" si="47"/>
        <v>5</v>
      </c>
      <c r="D739" t="str">
        <f t="shared" si="48"/>
        <v>Worried About…..5</v>
      </c>
      <c r="E739" t="s">
        <v>1123</v>
      </c>
      <c r="F739" s="269">
        <f>Knowledge!D746</f>
        <v>9.1981522657349948E-2</v>
      </c>
      <c r="G739" s="270">
        <f>Knowledge!I746</f>
        <v>104.70784864496305</v>
      </c>
    </row>
    <row r="740" spans="1:7" x14ac:dyDescent="0.25">
      <c r="A740">
        <v>739</v>
      </c>
      <c r="B740" t="s">
        <v>1118</v>
      </c>
      <c r="C740">
        <f t="shared" si="47"/>
        <v>6</v>
      </c>
      <c r="D740" t="str">
        <f t="shared" si="48"/>
        <v>Worried About…..6</v>
      </c>
      <c r="E740" t="s">
        <v>1124</v>
      </c>
      <c r="F740" s="269">
        <f>Knowledge!D747</f>
        <v>9.3649726234551811E-2</v>
      </c>
      <c r="G740" s="270">
        <f>Knowledge!I747</f>
        <v>109.06327033492347</v>
      </c>
    </row>
    <row r="741" spans="1:7" x14ac:dyDescent="0.25">
      <c r="A741">
        <v>740</v>
      </c>
      <c r="B741" t="s">
        <v>1118</v>
      </c>
      <c r="C741">
        <f t="shared" si="47"/>
        <v>7</v>
      </c>
      <c r="D741" t="str">
        <f t="shared" si="48"/>
        <v>Worried About…..7</v>
      </c>
      <c r="E741" t="s">
        <v>1125</v>
      </c>
      <c r="F741" s="269">
        <f>Knowledge!D748</f>
        <v>4.2536350836940094E-2</v>
      </c>
      <c r="G741" s="270">
        <f>Knowledge!I748</f>
        <v>104.7208706143858</v>
      </c>
    </row>
    <row r="742" spans="1:7" x14ac:dyDescent="0.25">
      <c r="A742">
        <v>741</v>
      </c>
      <c r="B742" t="s">
        <v>1118</v>
      </c>
      <c r="C742">
        <f t="shared" si="47"/>
        <v>8</v>
      </c>
      <c r="D742" t="str">
        <f t="shared" si="48"/>
        <v>Worried About…..8</v>
      </c>
      <c r="E742" t="s">
        <v>1126</v>
      </c>
      <c r="F742" s="269">
        <f>Knowledge!D749</f>
        <v>9.5016994316107828E-2</v>
      </c>
      <c r="G742" s="270">
        <f>Knowledge!I749</f>
        <v>105.19854028191634</v>
      </c>
    </row>
    <row r="743" spans="1:7" x14ac:dyDescent="0.25">
      <c r="A743">
        <v>742</v>
      </c>
      <c r="B743" t="s">
        <v>1127</v>
      </c>
      <c r="C743">
        <f t="shared" si="47"/>
        <v>1</v>
      </c>
      <c r="D743" t="str">
        <f t="shared" si="48"/>
        <v>The Police1</v>
      </c>
      <c r="E743" t="s">
        <v>1128</v>
      </c>
      <c r="F743" s="269">
        <f>Knowledge!D750</f>
        <v>0.59466268133701816</v>
      </c>
      <c r="G743" s="270">
        <f>Knowledge!I750</f>
        <v>99.129792628115055</v>
      </c>
    </row>
    <row r="744" spans="1:7" x14ac:dyDescent="0.25">
      <c r="A744">
        <v>743</v>
      </c>
      <c r="B744" t="s">
        <v>1127</v>
      </c>
      <c r="C744">
        <f t="shared" si="47"/>
        <v>2</v>
      </c>
      <c r="D744" t="str">
        <f t="shared" si="48"/>
        <v>The Police2</v>
      </c>
      <c r="E744" t="s">
        <v>1129</v>
      </c>
      <c r="F744" s="269">
        <f>Knowledge!D751</f>
        <v>0.85451261302602088</v>
      </c>
      <c r="G744" s="270">
        <f>Knowledge!I751</f>
        <v>99.671857416270953</v>
      </c>
    </row>
    <row r="745" spans="1:7" x14ac:dyDescent="0.25">
      <c r="A745">
        <v>744</v>
      </c>
      <c r="B745" t="s">
        <v>1127</v>
      </c>
      <c r="C745">
        <f t="shared" si="47"/>
        <v>3</v>
      </c>
      <c r="D745" t="str">
        <f t="shared" si="48"/>
        <v>The Police3</v>
      </c>
      <c r="E745" t="s">
        <v>1130</v>
      </c>
      <c r="F745" s="269">
        <f>Knowledge!D752</f>
        <v>0.64903908327684201</v>
      </c>
      <c r="G745" s="270">
        <f>Knowledge!I752</f>
        <v>99.934083032464699</v>
      </c>
    </row>
    <row r="746" spans="1:7" x14ac:dyDescent="0.25">
      <c r="A746">
        <v>745</v>
      </c>
      <c r="B746" t="s">
        <v>1127</v>
      </c>
      <c r="C746">
        <f t="shared" si="47"/>
        <v>4</v>
      </c>
      <c r="D746" t="str">
        <f t="shared" si="48"/>
        <v>The Police4</v>
      </c>
      <c r="E746" t="s">
        <v>1131</v>
      </c>
      <c r="F746" s="269">
        <f>Knowledge!D753</f>
        <v>0.70980140845804884</v>
      </c>
      <c r="G746" s="270">
        <f>Knowledge!I753</f>
        <v>99.705510123252594</v>
      </c>
    </row>
    <row r="747" spans="1:7" x14ac:dyDescent="0.25">
      <c r="A747">
        <v>746</v>
      </c>
      <c r="B747" t="s">
        <v>1127</v>
      </c>
      <c r="C747">
        <f t="shared" si="47"/>
        <v>5</v>
      </c>
      <c r="D747" t="str">
        <f t="shared" si="48"/>
        <v>The Police5</v>
      </c>
      <c r="E747" t="s">
        <v>1132</v>
      </c>
      <c r="F747" s="269">
        <f>Knowledge!D754</f>
        <v>0.6113787255566564</v>
      </c>
      <c r="G747" s="270">
        <f>Knowledge!I754</f>
        <v>99.63274012516024</v>
      </c>
    </row>
    <row r="748" spans="1:7" x14ac:dyDescent="0.25">
      <c r="A748">
        <v>747</v>
      </c>
      <c r="B748" t="s">
        <v>1127</v>
      </c>
      <c r="C748">
        <f t="shared" si="47"/>
        <v>6</v>
      </c>
      <c r="D748" t="str">
        <f t="shared" si="48"/>
        <v>The Police6</v>
      </c>
      <c r="E748" t="s">
        <v>1133</v>
      </c>
      <c r="F748" s="269">
        <f>Knowledge!D755</f>
        <v>0.74462116910882814</v>
      </c>
      <c r="G748" s="270">
        <f>Knowledge!I755</f>
        <v>98.952629113916288</v>
      </c>
    </row>
    <row r="749" spans="1:7" x14ac:dyDescent="0.25">
      <c r="A749">
        <v>748</v>
      </c>
      <c r="B749" t="s">
        <v>430</v>
      </c>
      <c r="C749">
        <f t="shared" si="47"/>
        <v>1</v>
      </c>
      <c r="D749" t="str">
        <f t="shared" si="48"/>
        <v>Daily Newspapers1</v>
      </c>
      <c r="E749" t="s">
        <v>1135</v>
      </c>
      <c r="F749" s="269">
        <f>Knowledge!D756</f>
        <v>2.0259181310945402E-2</v>
      </c>
      <c r="G749" s="270">
        <f>Knowledge!I756</f>
        <v>93.941487607682689</v>
      </c>
    </row>
    <row r="750" spans="1:7" x14ac:dyDescent="0.25">
      <c r="A750">
        <v>749</v>
      </c>
      <c r="B750" t="s">
        <v>430</v>
      </c>
      <c r="C750">
        <f t="shared" si="47"/>
        <v>2</v>
      </c>
      <c r="D750" t="str">
        <f t="shared" si="48"/>
        <v>Daily Newspapers2</v>
      </c>
      <c r="E750" t="s">
        <v>1136</v>
      </c>
      <c r="F750" s="269">
        <f>Knowledge!D757</f>
        <v>2.5653380612191686E-2</v>
      </c>
      <c r="G750" s="270">
        <f>Knowledge!I757</f>
        <v>108.6100232049031</v>
      </c>
    </row>
    <row r="751" spans="1:7" x14ac:dyDescent="0.25">
      <c r="A751">
        <v>750</v>
      </c>
      <c r="B751" t="s">
        <v>430</v>
      </c>
      <c r="C751">
        <f t="shared" si="47"/>
        <v>3</v>
      </c>
      <c r="D751" t="str">
        <f t="shared" si="48"/>
        <v>Daily Newspapers3</v>
      </c>
      <c r="E751" t="s">
        <v>1137</v>
      </c>
      <c r="F751" s="269">
        <f>Knowledge!D758</f>
        <v>0.18322195859623511</v>
      </c>
      <c r="G751" s="270">
        <f>Knowledge!I758</f>
        <v>135.81709523874684</v>
      </c>
    </row>
    <row r="752" spans="1:7" x14ac:dyDescent="0.25">
      <c r="A752">
        <v>751</v>
      </c>
      <c r="B752" t="s">
        <v>430</v>
      </c>
      <c r="C752">
        <f t="shared" si="47"/>
        <v>4</v>
      </c>
      <c r="D752" t="str">
        <f t="shared" si="48"/>
        <v>Daily Newspapers4</v>
      </c>
      <c r="E752" t="s">
        <v>1138</v>
      </c>
      <c r="F752" s="269">
        <f>Knowledge!D759</f>
        <v>1.2926247066798766E-2</v>
      </c>
      <c r="G752" s="270">
        <f>Knowledge!I759</f>
        <v>53.256161969227776</v>
      </c>
    </row>
    <row r="753" spans="1:7" x14ac:dyDescent="0.25">
      <c r="A753">
        <v>752</v>
      </c>
      <c r="B753" t="s">
        <v>430</v>
      </c>
      <c r="C753">
        <f t="shared" si="47"/>
        <v>5</v>
      </c>
      <c r="D753" t="str">
        <f t="shared" si="48"/>
        <v>Daily Newspapers5</v>
      </c>
      <c r="E753" t="s">
        <v>1139</v>
      </c>
      <c r="F753" s="269">
        <f>Knowledge!D760</f>
        <v>9.620081973197063E-2</v>
      </c>
      <c r="G753" s="270">
        <f>Knowledge!I760</f>
        <v>84.705944724355319</v>
      </c>
    </row>
    <row r="754" spans="1:7" x14ac:dyDescent="0.25">
      <c r="A754">
        <v>753</v>
      </c>
      <c r="B754" t="s">
        <v>430</v>
      </c>
      <c r="C754">
        <f t="shared" si="47"/>
        <v>6</v>
      </c>
      <c r="D754" t="str">
        <f t="shared" si="48"/>
        <v>Daily Newspapers6</v>
      </c>
      <c r="E754" t="s">
        <v>1140</v>
      </c>
      <c r="F754" s="269">
        <f>Knowledge!D761</f>
        <v>6.1966090629399784E-2</v>
      </c>
      <c r="G754" s="270">
        <f>Knowledge!I761</f>
        <v>106.8010378973533</v>
      </c>
    </row>
    <row r="755" spans="1:7" x14ac:dyDescent="0.25">
      <c r="A755">
        <v>754</v>
      </c>
      <c r="B755" t="s">
        <v>430</v>
      </c>
      <c r="C755">
        <f t="shared" si="47"/>
        <v>7</v>
      </c>
      <c r="D755" t="str">
        <f t="shared" si="48"/>
        <v>Daily Newspapers7</v>
      </c>
      <c r="E755" t="s">
        <v>1141</v>
      </c>
      <c r="F755" s="269">
        <f>Knowledge!D762</f>
        <v>1.7721228555039891E-2</v>
      </c>
      <c r="G755" s="270">
        <f>Knowledge!I762</f>
        <v>112.70162930682395</v>
      </c>
    </row>
    <row r="756" spans="1:7" x14ac:dyDescent="0.25">
      <c r="A756">
        <v>755</v>
      </c>
      <c r="B756" t="s">
        <v>430</v>
      </c>
      <c r="C756">
        <f t="shared" si="47"/>
        <v>8</v>
      </c>
      <c r="D756" t="str">
        <f t="shared" si="48"/>
        <v>Daily Newspapers8</v>
      </c>
      <c r="E756" t="s">
        <v>1142</v>
      </c>
      <c r="F756" s="269">
        <f>Knowledge!D763</f>
        <v>2.4187641445481564E-2</v>
      </c>
      <c r="G756" s="270">
        <f>Knowledge!I763</f>
        <v>62.085194679835269</v>
      </c>
    </row>
    <row r="757" spans="1:7" x14ac:dyDescent="0.25">
      <c r="A757">
        <v>756</v>
      </c>
      <c r="B757" t="s">
        <v>430</v>
      </c>
      <c r="C757">
        <f t="shared" si="47"/>
        <v>9</v>
      </c>
      <c r="D757" t="str">
        <f t="shared" si="48"/>
        <v>Daily Newspapers9</v>
      </c>
      <c r="E757" t="s">
        <v>1143</v>
      </c>
      <c r="F757" s="269">
        <f>Knowledge!D764</f>
        <v>3.0134207644574217E-2</v>
      </c>
      <c r="G757" s="270">
        <f>Knowledge!I764</f>
        <v>60.226911224746082</v>
      </c>
    </row>
    <row r="758" spans="1:7" x14ac:dyDescent="0.25">
      <c r="A758">
        <v>757</v>
      </c>
      <c r="B758" t="s">
        <v>430</v>
      </c>
      <c r="C758">
        <f t="shared" si="47"/>
        <v>10</v>
      </c>
      <c r="D758" t="str">
        <f t="shared" si="48"/>
        <v>Daily Newspapers10</v>
      </c>
      <c r="E758" t="s">
        <v>1144</v>
      </c>
      <c r="F758" s="269">
        <f>Knowledge!D765</f>
        <v>8.0121812587996017E-3</v>
      </c>
      <c r="G758" s="270">
        <f>Knowledge!I765</f>
        <v>46.018470843615731</v>
      </c>
    </row>
    <row r="759" spans="1:7" x14ac:dyDescent="0.25">
      <c r="A759">
        <v>758</v>
      </c>
      <c r="B759" t="s">
        <v>1145</v>
      </c>
      <c r="C759">
        <f t="shared" si="47"/>
        <v>1</v>
      </c>
      <c r="D759" t="str">
        <f t="shared" si="48"/>
        <v>Magazines Read1</v>
      </c>
      <c r="E759" t="s">
        <v>1146</v>
      </c>
      <c r="F759" s="269">
        <f>Knowledge!D766</f>
        <v>5.3127256088022115E-2</v>
      </c>
      <c r="G759" s="270">
        <f>Knowledge!I766</f>
        <v>98.662226676437001</v>
      </c>
    </row>
    <row r="760" spans="1:7" x14ac:dyDescent="0.25">
      <c r="A760">
        <v>759</v>
      </c>
      <c r="B760" t="s">
        <v>1145</v>
      </c>
      <c r="C760">
        <f t="shared" si="47"/>
        <v>2</v>
      </c>
      <c r="D760" t="str">
        <f t="shared" si="48"/>
        <v>Magazines Read2</v>
      </c>
      <c r="E760" t="s">
        <v>1147</v>
      </c>
      <c r="F760" s="269">
        <f>Knowledge!D767</f>
        <v>9.6112534807321279E-2</v>
      </c>
      <c r="G760" s="270">
        <f>Knowledge!I767</f>
        <v>102.02034354189715</v>
      </c>
    </row>
    <row r="761" spans="1:7" x14ac:dyDescent="0.25">
      <c r="A761">
        <v>760</v>
      </c>
      <c r="B761" t="s">
        <v>1145</v>
      </c>
      <c r="C761">
        <f t="shared" si="47"/>
        <v>3</v>
      </c>
      <c r="D761" t="str">
        <f t="shared" si="48"/>
        <v>Magazines Read3</v>
      </c>
      <c r="E761" t="s">
        <v>1148</v>
      </c>
      <c r="F761" s="269">
        <f>Knowledge!D768</f>
        <v>0.16971570527194033</v>
      </c>
      <c r="G761" s="270">
        <f>Knowledge!I768</f>
        <v>91.885273589279137</v>
      </c>
    </row>
    <row r="762" spans="1:7" x14ac:dyDescent="0.25">
      <c r="A762">
        <v>761</v>
      </c>
      <c r="B762" t="s">
        <v>1145</v>
      </c>
      <c r="C762">
        <f t="shared" si="47"/>
        <v>4</v>
      </c>
      <c r="D762" t="str">
        <f t="shared" si="48"/>
        <v>Magazines Read4</v>
      </c>
      <c r="E762" t="s">
        <v>798</v>
      </c>
      <c r="F762" s="269">
        <f>Knowledge!D769</f>
        <v>2.8648261980497469E-2</v>
      </c>
      <c r="G762" s="270">
        <f>Knowledge!I769</f>
        <v>106.50684955885279</v>
      </c>
    </row>
    <row r="763" spans="1:7" x14ac:dyDescent="0.25">
      <c r="A763">
        <v>762</v>
      </c>
      <c r="B763" t="s">
        <v>1145</v>
      </c>
      <c r="C763">
        <f t="shared" si="47"/>
        <v>5</v>
      </c>
      <c r="D763" t="str">
        <f t="shared" si="48"/>
        <v>Magazines Read5</v>
      </c>
      <c r="E763" t="s">
        <v>1149</v>
      </c>
      <c r="F763" s="269">
        <f>Knowledge!D770</f>
        <v>2.0896967200292015E-2</v>
      </c>
      <c r="G763" s="270">
        <f>Knowledge!I770</f>
        <v>75.799503502925376</v>
      </c>
    </row>
    <row r="764" spans="1:7" x14ac:dyDescent="0.25">
      <c r="A764">
        <v>763</v>
      </c>
      <c r="B764" t="s">
        <v>1145</v>
      </c>
      <c r="C764">
        <f t="shared" si="47"/>
        <v>6</v>
      </c>
      <c r="D764" t="str">
        <f t="shared" si="48"/>
        <v>Magazines Read6</v>
      </c>
      <c r="E764" t="s">
        <v>1150</v>
      </c>
      <c r="F764" s="269">
        <f>Knowledge!D771</f>
        <v>6.3621374563278942E-3</v>
      </c>
      <c r="G764" s="270">
        <f>Knowledge!I771</f>
        <v>95.907439293658143</v>
      </c>
    </row>
    <row r="765" spans="1:7" x14ac:dyDescent="0.25">
      <c r="A765">
        <v>764</v>
      </c>
      <c r="B765" t="s">
        <v>1145</v>
      </c>
      <c r="C765">
        <f t="shared" si="47"/>
        <v>7</v>
      </c>
      <c r="D765" t="str">
        <f t="shared" si="48"/>
        <v>Magazines Read7</v>
      </c>
      <c r="E765" t="s">
        <v>1151</v>
      </c>
      <c r="F765" s="269">
        <f>Knowledge!D772</f>
        <v>2.6044429264222766E-2</v>
      </c>
      <c r="G765" s="270">
        <f>Knowledge!I772</f>
        <v>93.386237552792508</v>
      </c>
    </row>
    <row r="766" spans="1:7" x14ac:dyDescent="0.25">
      <c r="A766">
        <v>765</v>
      </c>
      <c r="B766" t="s">
        <v>1145</v>
      </c>
      <c r="C766">
        <f t="shared" si="47"/>
        <v>8</v>
      </c>
      <c r="D766" t="str">
        <f t="shared" si="48"/>
        <v>Magazines Read8</v>
      </c>
      <c r="E766" t="s">
        <v>1152</v>
      </c>
      <c r="F766" s="269">
        <f>Knowledge!D773</f>
        <v>3.6612567137717066E-2</v>
      </c>
      <c r="G766" s="270">
        <f>Knowledge!I773</f>
        <v>94.299725580183562</v>
      </c>
    </row>
    <row r="767" spans="1:7" x14ac:dyDescent="0.25">
      <c r="A767">
        <v>766</v>
      </c>
      <c r="B767" t="s">
        <v>1145</v>
      </c>
      <c r="C767">
        <f t="shared" si="47"/>
        <v>9</v>
      </c>
      <c r="D767" t="str">
        <f t="shared" si="48"/>
        <v>Magazines Read9</v>
      </c>
      <c r="E767" t="s">
        <v>1153</v>
      </c>
      <c r="F767" s="269">
        <f>Knowledge!D774</f>
        <v>4.2340608020023998E-2</v>
      </c>
      <c r="G767" s="270">
        <f>Knowledge!I774</f>
        <v>95.968546618386824</v>
      </c>
    </row>
    <row r="768" spans="1:7" x14ac:dyDescent="0.25">
      <c r="A768">
        <v>767</v>
      </c>
      <c r="B768" t="s">
        <v>1145</v>
      </c>
      <c r="C768">
        <f t="shared" si="47"/>
        <v>10</v>
      </c>
      <c r="D768" t="str">
        <f t="shared" si="48"/>
        <v>Magazines Read10</v>
      </c>
      <c r="E768" t="s">
        <v>1154</v>
      </c>
      <c r="F768" s="269">
        <f>Knowledge!D775</f>
        <v>1.044962872190645E-2</v>
      </c>
      <c r="G768" s="270">
        <f>Knowledge!I775</f>
        <v>82.038270421303622</v>
      </c>
    </row>
    <row r="769" spans="1:7" x14ac:dyDescent="0.25">
      <c r="A769">
        <v>768</v>
      </c>
      <c r="B769" t="s">
        <v>1145</v>
      </c>
      <c r="C769">
        <f t="shared" si="47"/>
        <v>11</v>
      </c>
      <c r="D769" t="str">
        <f t="shared" si="48"/>
        <v>Magazines Read11</v>
      </c>
      <c r="E769" t="s">
        <v>1155</v>
      </c>
      <c r="F769" s="269">
        <f>Knowledge!D776</f>
        <v>3.9474467330656515E-2</v>
      </c>
      <c r="G769" s="270">
        <f>Knowledge!I776</f>
        <v>98.224345468757519</v>
      </c>
    </row>
    <row r="770" spans="1:7" x14ac:dyDescent="0.25">
      <c r="A770">
        <v>769</v>
      </c>
      <c r="B770" t="s">
        <v>1145</v>
      </c>
      <c r="C770">
        <f t="shared" si="47"/>
        <v>12</v>
      </c>
      <c r="D770" t="str">
        <f t="shared" si="48"/>
        <v>Magazines Read12</v>
      </c>
      <c r="E770" t="s">
        <v>1156</v>
      </c>
      <c r="F770" s="269">
        <f>Knowledge!D777</f>
        <v>8.7206077071491875E-2</v>
      </c>
      <c r="G770" s="270">
        <f>Knowledge!I777</f>
        <v>100.99572126886416</v>
      </c>
    </row>
    <row r="771" spans="1:7" x14ac:dyDescent="0.25">
      <c r="A771">
        <v>770</v>
      </c>
      <c r="B771" t="s">
        <v>1145</v>
      </c>
      <c r="C771">
        <f t="shared" ref="C771:C834" si="49">IF(B771&lt;&gt;B770,1,1+C770)</f>
        <v>13</v>
      </c>
      <c r="D771" t="str">
        <f t="shared" ref="D771:D834" si="50">B771&amp;C771</f>
        <v>Magazines Read13</v>
      </c>
      <c r="E771" t="s">
        <v>1157</v>
      </c>
      <c r="F771" s="269">
        <f>Knowledge!D778</f>
        <v>0.11387193200187723</v>
      </c>
      <c r="G771" s="270">
        <f>Knowledge!I778</f>
        <v>99.246571268980858</v>
      </c>
    </row>
    <row r="772" spans="1:7" x14ac:dyDescent="0.25">
      <c r="A772">
        <v>771</v>
      </c>
      <c r="B772" t="s">
        <v>1145</v>
      </c>
      <c r="C772">
        <f t="shared" si="49"/>
        <v>14</v>
      </c>
      <c r="D772" t="str">
        <f t="shared" si="50"/>
        <v>Magazines Read14</v>
      </c>
      <c r="E772" t="s">
        <v>1158</v>
      </c>
      <c r="F772" s="269">
        <f>Knowledge!D779</f>
        <v>7.4512019606820648E-2</v>
      </c>
      <c r="G772" s="270">
        <f>Knowledge!I779</f>
        <v>103.71227798476998</v>
      </c>
    </row>
    <row r="773" spans="1:7" x14ac:dyDescent="0.25">
      <c r="A773">
        <v>772</v>
      </c>
      <c r="B773" t="s">
        <v>715</v>
      </c>
      <c r="C773">
        <f t="shared" si="49"/>
        <v>1</v>
      </c>
      <c r="D773" t="str">
        <f t="shared" si="50"/>
        <v>Charities1</v>
      </c>
      <c r="E773" t="s">
        <v>1159</v>
      </c>
      <c r="F773" s="269">
        <f>Knowledge!D780</f>
        <v>0.17456505292798669</v>
      </c>
      <c r="G773" s="270">
        <f>Knowledge!I780</f>
        <v>106.14560722543216</v>
      </c>
    </row>
    <row r="774" spans="1:7" x14ac:dyDescent="0.25">
      <c r="A774">
        <v>773</v>
      </c>
      <c r="B774" t="s">
        <v>715</v>
      </c>
      <c r="C774">
        <f t="shared" si="49"/>
        <v>2</v>
      </c>
      <c r="D774" t="str">
        <f t="shared" si="50"/>
        <v>Charities2</v>
      </c>
      <c r="E774" t="s">
        <v>1160</v>
      </c>
      <c r="F774" s="269">
        <f>Knowledge!D781</f>
        <v>0.30254440788444498</v>
      </c>
      <c r="G774" s="270">
        <f>Knowledge!I781</f>
        <v>107.53608492276936</v>
      </c>
    </row>
    <row r="775" spans="1:7" x14ac:dyDescent="0.25">
      <c r="A775">
        <v>774</v>
      </c>
      <c r="B775" t="s">
        <v>715</v>
      </c>
      <c r="C775">
        <f t="shared" si="49"/>
        <v>3</v>
      </c>
      <c r="D775" t="str">
        <f t="shared" si="50"/>
        <v>Charities3</v>
      </c>
      <c r="E775" t="s">
        <v>1161</v>
      </c>
      <c r="F775" s="269">
        <f>Knowledge!D782</f>
        <v>0.12962158836105753</v>
      </c>
      <c r="G775" s="270">
        <f>Knowledge!I782</f>
        <v>104.31965473880042</v>
      </c>
    </row>
    <row r="776" spans="1:7" x14ac:dyDescent="0.25">
      <c r="A776">
        <v>775</v>
      </c>
      <c r="B776" t="s">
        <v>715</v>
      </c>
      <c r="C776">
        <f t="shared" si="49"/>
        <v>4</v>
      </c>
      <c r="D776" t="str">
        <f t="shared" si="50"/>
        <v>Charities4</v>
      </c>
      <c r="E776" t="s">
        <v>1162</v>
      </c>
      <c r="F776" s="269">
        <f>Knowledge!D783</f>
        <v>0.1201313448401732</v>
      </c>
      <c r="G776" s="270">
        <f>Knowledge!I783</f>
        <v>82.629818848150919</v>
      </c>
    </row>
    <row r="777" spans="1:7" x14ac:dyDescent="0.25">
      <c r="A777">
        <v>776</v>
      </c>
      <c r="B777" t="s">
        <v>715</v>
      </c>
      <c r="C777">
        <f t="shared" si="49"/>
        <v>5</v>
      </c>
      <c r="D777" t="str">
        <f t="shared" si="50"/>
        <v>Charities5</v>
      </c>
      <c r="E777" t="s">
        <v>1163</v>
      </c>
      <c r="F777" s="269">
        <f>Knowledge!D784</f>
        <v>8.7267393231475185E-2</v>
      </c>
      <c r="G777" s="270">
        <f>Knowledge!I784</f>
        <v>99.735676564151035</v>
      </c>
    </row>
    <row r="778" spans="1:7" x14ac:dyDescent="0.25">
      <c r="A778">
        <v>777</v>
      </c>
      <c r="B778" t="s">
        <v>715</v>
      </c>
      <c r="C778">
        <f t="shared" si="49"/>
        <v>6</v>
      </c>
      <c r="D778" t="str">
        <f t="shared" si="50"/>
        <v>Charities6</v>
      </c>
      <c r="E778" t="s">
        <v>1164</v>
      </c>
      <c r="F778" s="269">
        <f>Knowledge!D785</f>
        <v>3.8760416123481259E-2</v>
      </c>
      <c r="G778" s="270">
        <f>Knowledge!I785</f>
        <v>101.59808520794607</v>
      </c>
    </row>
    <row r="779" spans="1:7" x14ac:dyDescent="0.25">
      <c r="A779">
        <v>778</v>
      </c>
      <c r="B779" t="s">
        <v>715</v>
      </c>
      <c r="C779">
        <f t="shared" si="49"/>
        <v>7</v>
      </c>
      <c r="D779" t="str">
        <f t="shared" si="50"/>
        <v>Charities7</v>
      </c>
      <c r="E779" t="s">
        <v>1165</v>
      </c>
      <c r="F779" s="269">
        <f>Knowledge!D786</f>
        <v>0.37905784064243631</v>
      </c>
      <c r="G779" s="270">
        <f>Knowledge!I786</f>
        <v>103.09072959075762</v>
      </c>
    </row>
    <row r="780" spans="1:7" x14ac:dyDescent="0.25">
      <c r="A780">
        <v>779</v>
      </c>
      <c r="B780" t="s">
        <v>715</v>
      </c>
      <c r="C780">
        <f t="shared" si="49"/>
        <v>8</v>
      </c>
      <c r="D780" t="str">
        <f t="shared" si="50"/>
        <v>Charities8</v>
      </c>
      <c r="E780" t="s">
        <v>1166</v>
      </c>
      <c r="F780" s="269">
        <f>Knowledge!D787</f>
        <v>0.17183809719977056</v>
      </c>
      <c r="G780" s="270">
        <f>Knowledge!I787</f>
        <v>101.11021386245869</v>
      </c>
    </row>
    <row r="781" spans="1:7" x14ac:dyDescent="0.25">
      <c r="A781">
        <v>780</v>
      </c>
      <c r="B781" t="s">
        <v>715</v>
      </c>
      <c r="C781">
        <f t="shared" si="49"/>
        <v>9</v>
      </c>
      <c r="D781" t="str">
        <f t="shared" si="50"/>
        <v>Charities9</v>
      </c>
      <c r="E781" t="s">
        <v>1167</v>
      </c>
      <c r="F781" s="269">
        <f>Knowledge!D788</f>
        <v>3.0263603274756214E-2</v>
      </c>
      <c r="G781" s="270">
        <f>Knowledge!I788</f>
        <v>96.671002453743142</v>
      </c>
    </row>
    <row r="782" spans="1:7" x14ac:dyDescent="0.25">
      <c r="A782">
        <v>781</v>
      </c>
      <c r="B782" t="s">
        <v>715</v>
      </c>
      <c r="C782">
        <f t="shared" si="49"/>
        <v>10</v>
      </c>
      <c r="D782" t="str">
        <f t="shared" si="50"/>
        <v>Charities10</v>
      </c>
      <c r="E782" t="s">
        <v>1168</v>
      </c>
      <c r="F782" s="269">
        <f>Knowledge!D789</f>
        <v>0.24425052510820255</v>
      </c>
      <c r="G782" s="270">
        <f>Knowledge!I789</f>
        <v>103.9741785854788</v>
      </c>
    </row>
    <row r="783" spans="1:7" x14ac:dyDescent="0.25">
      <c r="A783">
        <v>782</v>
      </c>
      <c r="B783" t="s">
        <v>715</v>
      </c>
      <c r="C783">
        <f t="shared" si="49"/>
        <v>11</v>
      </c>
      <c r="D783" t="str">
        <f t="shared" si="50"/>
        <v>Charities11</v>
      </c>
      <c r="E783" t="s">
        <v>1169</v>
      </c>
      <c r="F783" s="269">
        <f>Knowledge!D790</f>
        <v>0.10362076445742295</v>
      </c>
      <c r="G783" s="270">
        <f>Knowledge!I790</f>
        <v>90.143534511092426</v>
      </c>
    </row>
    <row r="784" spans="1:7" x14ac:dyDescent="0.25">
      <c r="A784">
        <v>783</v>
      </c>
      <c r="B784" t="s">
        <v>715</v>
      </c>
      <c r="C784">
        <f t="shared" si="49"/>
        <v>12</v>
      </c>
      <c r="D784" t="str">
        <f t="shared" si="50"/>
        <v>Charities12</v>
      </c>
      <c r="E784" t="s">
        <v>1170</v>
      </c>
      <c r="F784" s="269">
        <f>Knowledge!D791</f>
        <v>0.10450290556395682</v>
      </c>
      <c r="G784" s="270">
        <f>Knowledge!I791</f>
        <v>99.699379691661534</v>
      </c>
    </row>
    <row r="785" spans="1:7" x14ac:dyDescent="0.25">
      <c r="A785">
        <v>784</v>
      </c>
      <c r="B785" t="s">
        <v>715</v>
      </c>
      <c r="C785">
        <f t="shared" si="49"/>
        <v>13</v>
      </c>
      <c r="D785" t="str">
        <f t="shared" si="50"/>
        <v>Charities13</v>
      </c>
      <c r="E785" t="s">
        <v>1171</v>
      </c>
      <c r="F785" s="269">
        <f>Knowledge!D792</f>
        <v>1.0754543463524011E-2</v>
      </c>
      <c r="G785" s="270">
        <f>Knowledge!I792</f>
        <v>68.382615126194679</v>
      </c>
    </row>
    <row r="786" spans="1:7" x14ac:dyDescent="0.25">
      <c r="A786">
        <v>785</v>
      </c>
      <c r="B786" t="s">
        <v>715</v>
      </c>
      <c r="C786">
        <f t="shared" si="49"/>
        <v>14</v>
      </c>
      <c r="D786" t="str">
        <f t="shared" si="50"/>
        <v>Charities14</v>
      </c>
      <c r="E786" t="s">
        <v>1172</v>
      </c>
      <c r="F786" s="269">
        <f>Knowledge!D793</f>
        <v>8.0827113208531073E-2</v>
      </c>
      <c r="G786" s="270">
        <f>Knowledge!I793</f>
        <v>104.92995363446936</v>
      </c>
    </row>
    <row r="787" spans="1:7" x14ac:dyDescent="0.25">
      <c r="A787">
        <v>786</v>
      </c>
      <c r="B787" t="s">
        <v>715</v>
      </c>
      <c r="C787">
        <f t="shared" si="49"/>
        <v>15</v>
      </c>
      <c r="D787" t="str">
        <f t="shared" si="50"/>
        <v>Charities15</v>
      </c>
      <c r="E787" t="s">
        <v>1173</v>
      </c>
      <c r="F787" s="269">
        <f>Knowledge!D794</f>
        <v>0.3498228148302655</v>
      </c>
      <c r="G787" s="270">
        <f>Knowledge!I794</f>
        <v>90.904497859591928</v>
      </c>
    </row>
    <row r="788" spans="1:7" x14ac:dyDescent="0.25">
      <c r="A788">
        <v>787</v>
      </c>
      <c r="B788" t="s">
        <v>1174</v>
      </c>
      <c r="C788">
        <f t="shared" si="49"/>
        <v>1</v>
      </c>
      <c r="D788" t="str">
        <f t="shared" si="50"/>
        <v>Books Read1</v>
      </c>
      <c r="E788" t="s">
        <v>1175</v>
      </c>
      <c r="F788" s="269">
        <f>Knowledge!D795</f>
        <v>6.6732524378161337E-2</v>
      </c>
      <c r="G788" s="270">
        <f>Knowledge!I795</f>
        <v>84.868518328669097</v>
      </c>
    </row>
    <row r="789" spans="1:7" x14ac:dyDescent="0.25">
      <c r="A789">
        <v>788</v>
      </c>
      <c r="B789" t="s">
        <v>1174</v>
      </c>
      <c r="C789">
        <f t="shared" si="49"/>
        <v>2</v>
      </c>
      <c r="D789" t="str">
        <f t="shared" si="50"/>
        <v>Books Read2</v>
      </c>
      <c r="E789" t="s">
        <v>1176</v>
      </c>
      <c r="F789" s="269">
        <f>Knowledge!D796</f>
        <v>6.4364322886791461E-2</v>
      </c>
      <c r="G789" s="270">
        <f>Knowledge!I796</f>
        <v>78.646220600611983</v>
      </c>
    </row>
    <row r="790" spans="1:7" x14ac:dyDescent="0.25">
      <c r="A790">
        <v>789</v>
      </c>
      <c r="B790" t="s">
        <v>1174</v>
      </c>
      <c r="C790">
        <f t="shared" si="49"/>
        <v>3</v>
      </c>
      <c r="D790" t="str">
        <f t="shared" si="50"/>
        <v>Books Read3</v>
      </c>
      <c r="E790" t="s">
        <v>1177</v>
      </c>
      <c r="F790" s="269">
        <f>Knowledge!D797</f>
        <v>0.12655408249465511</v>
      </c>
      <c r="G790" s="270">
        <f>Knowledge!I797</f>
        <v>107.76794723124583</v>
      </c>
    </row>
    <row r="791" spans="1:7" x14ac:dyDescent="0.25">
      <c r="A791">
        <v>790</v>
      </c>
      <c r="B791" t="s">
        <v>1174</v>
      </c>
      <c r="C791">
        <f t="shared" si="49"/>
        <v>4</v>
      </c>
      <c r="D791" t="str">
        <f t="shared" si="50"/>
        <v>Books Read4</v>
      </c>
      <c r="E791" t="s">
        <v>1178</v>
      </c>
      <c r="F791" s="269">
        <f>Knowledge!D798</f>
        <v>0.27910220785315737</v>
      </c>
      <c r="G791" s="270">
        <f>Knowledge!I798</f>
        <v>93.337024830651615</v>
      </c>
    </row>
    <row r="792" spans="1:7" x14ac:dyDescent="0.25">
      <c r="A792">
        <v>791</v>
      </c>
      <c r="B792" t="s">
        <v>1174</v>
      </c>
      <c r="C792">
        <f t="shared" si="49"/>
        <v>5</v>
      </c>
      <c r="D792" t="str">
        <f t="shared" si="50"/>
        <v>Books Read5</v>
      </c>
      <c r="E792" t="s">
        <v>1179</v>
      </c>
      <c r="F792" s="269">
        <f>Knowledge!D799</f>
        <v>9.4911833967773918E-2</v>
      </c>
      <c r="G792" s="270">
        <f>Knowledge!I799</f>
        <v>110.04223923761987</v>
      </c>
    </row>
    <row r="793" spans="1:7" x14ac:dyDescent="0.25">
      <c r="A793">
        <v>792</v>
      </c>
      <c r="B793" t="s">
        <v>1174</v>
      </c>
      <c r="C793">
        <f t="shared" si="49"/>
        <v>6</v>
      </c>
      <c r="D793" t="str">
        <f t="shared" si="50"/>
        <v>Books Read6</v>
      </c>
      <c r="E793" t="s">
        <v>1180</v>
      </c>
      <c r="F793" s="269">
        <f>Knowledge!D800</f>
        <v>0.34646582677165355</v>
      </c>
      <c r="G793" s="270">
        <f>Knowledge!I800</f>
        <v>102.4646620208695</v>
      </c>
    </row>
    <row r="794" spans="1:7" x14ac:dyDescent="0.25">
      <c r="A794">
        <v>793</v>
      </c>
      <c r="B794" t="s">
        <v>1181</v>
      </c>
      <c r="C794">
        <f t="shared" si="49"/>
        <v>1</v>
      </c>
      <c r="D794" t="str">
        <f t="shared" si="50"/>
        <v>Preferred Music1</v>
      </c>
      <c r="E794" t="s">
        <v>1182</v>
      </c>
      <c r="F794" s="269">
        <f>Knowledge!D801</f>
        <v>0.21452254262919113</v>
      </c>
      <c r="G794" s="270">
        <f>Knowledge!I801</f>
        <v>82.174371356706928</v>
      </c>
    </row>
    <row r="795" spans="1:7" x14ac:dyDescent="0.25">
      <c r="A795">
        <v>794</v>
      </c>
      <c r="B795" t="s">
        <v>1181</v>
      </c>
      <c r="C795">
        <f t="shared" si="49"/>
        <v>2</v>
      </c>
      <c r="D795" t="str">
        <f t="shared" si="50"/>
        <v>Preferred Music2</v>
      </c>
      <c r="E795" t="s">
        <v>1183</v>
      </c>
      <c r="F795" s="269">
        <f>Knowledge!D802</f>
        <v>5.247547687333784E-2</v>
      </c>
      <c r="G795" s="270">
        <f>Knowledge!I802</f>
        <v>107.97047949762784</v>
      </c>
    </row>
    <row r="796" spans="1:7" x14ac:dyDescent="0.25">
      <c r="A796">
        <v>795</v>
      </c>
      <c r="B796" t="s">
        <v>1181</v>
      </c>
      <c r="C796">
        <f t="shared" si="49"/>
        <v>3</v>
      </c>
      <c r="D796" t="str">
        <f t="shared" si="50"/>
        <v>Preferred Music3</v>
      </c>
      <c r="E796" t="s">
        <v>1184</v>
      </c>
      <c r="F796" s="269">
        <f>Knowledge!D803</f>
        <v>9.7751225947749931E-2</v>
      </c>
      <c r="G796" s="270">
        <f>Knowledge!I803</f>
        <v>101.59690317044227</v>
      </c>
    </row>
    <row r="797" spans="1:7" x14ac:dyDescent="0.25">
      <c r="A797">
        <v>796</v>
      </c>
      <c r="B797" t="s">
        <v>1181</v>
      </c>
      <c r="C797">
        <f t="shared" si="49"/>
        <v>4</v>
      </c>
      <c r="D797" t="str">
        <f t="shared" si="50"/>
        <v>Preferred Music4</v>
      </c>
      <c r="E797" t="s">
        <v>1185</v>
      </c>
      <c r="F797" s="269">
        <f>Knowledge!D804</f>
        <v>0.41104328727121037</v>
      </c>
      <c r="G797" s="270">
        <f>Knowledge!I804</f>
        <v>100.44440869320448</v>
      </c>
    </row>
    <row r="798" spans="1:7" x14ac:dyDescent="0.25">
      <c r="A798">
        <v>797</v>
      </c>
      <c r="B798" t="s">
        <v>1181</v>
      </c>
      <c r="C798">
        <f t="shared" si="49"/>
        <v>5</v>
      </c>
      <c r="D798" t="str">
        <f t="shared" si="50"/>
        <v>Preferred Music5</v>
      </c>
      <c r="E798" t="s">
        <v>1186</v>
      </c>
      <c r="F798" s="269">
        <f>Knowledge!D805</f>
        <v>0.18416269489492623</v>
      </c>
      <c r="G798" s="270">
        <f>Knowledge!I805</f>
        <v>96.11608064023936</v>
      </c>
    </row>
    <row r="799" spans="1:7" x14ac:dyDescent="0.25">
      <c r="A799">
        <v>798</v>
      </c>
      <c r="B799" t="s">
        <v>1181</v>
      </c>
      <c r="C799">
        <f t="shared" si="49"/>
        <v>6</v>
      </c>
      <c r="D799" t="str">
        <f t="shared" si="50"/>
        <v>Preferred Music6</v>
      </c>
      <c r="E799" t="s">
        <v>1187</v>
      </c>
      <c r="F799" s="269">
        <f>Knowledge!D806</f>
        <v>4.9999257443812901E-2</v>
      </c>
      <c r="G799" s="270">
        <f>Knowledge!I806</f>
        <v>89.148141746424798</v>
      </c>
    </row>
    <row r="800" spans="1:7" x14ac:dyDescent="0.25">
      <c r="A800">
        <v>799</v>
      </c>
      <c r="B800" t="s">
        <v>1181</v>
      </c>
      <c r="C800">
        <f t="shared" si="49"/>
        <v>7</v>
      </c>
      <c r="D800" t="str">
        <f t="shared" si="50"/>
        <v>Preferred Music7</v>
      </c>
      <c r="E800" t="s">
        <v>1188</v>
      </c>
      <c r="F800" s="269">
        <f>Knowledge!D807</f>
        <v>8.4063328987850017E-2</v>
      </c>
      <c r="G800" s="270">
        <f>Knowledge!I807</f>
        <v>78.11717318953373</v>
      </c>
    </row>
    <row r="801" spans="1:7" x14ac:dyDescent="0.25">
      <c r="A801">
        <v>800</v>
      </c>
      <c r="B801" t="s">
        <v>1181</v>
      </c>
      <c r="C801">
        <f t="shared" si="49"/>
        <v>8</v>
      </c>
      <c r="D801" t="str">
        <f t="shared" si="50"/>
        <v>Preferred Music8</v>
      </c>
      <c r="E801" t="s">
        <v>1189</v>
      </c>
      <c r="F801" s="269">
        <f>Knowledge!D808</f>
        <v>9.4459964540856242E-2</v>
      </c>
      <c r="G801" s="270">
        <f>Knowledge!I808</f>
        <v>98.660970805277529</v>
      </c>
    </row>
    <row r="802" spans="1:7" x14ac:dyDescent="0.25">
      <c r="A802">
        <v>801</v>
      </c>
      <c r="B802" t="s">
        <v>1181</v>
      </c>
      <c r="C802">
        <f t="shared" si="49"/>
        <v>9</v>
      </c>
      <c r="D802" t="str">
        <f t="shared" si="50"/>
        <v>Preferred Music9</v>
      </c>
      <c r="E802" t="s">
        <v>1190</v>
      </c>
      <c r="F802" s="269">
        <f>Knowledge!D809</f>
        <v>0.65032384314543468</v>
      </c>
      <c r="G802" s="270">
        <f>Knowledge!I809</f>
        <v>105.77699130894094</v>
      </c>
    </row>
    <row r="803" spans="1:7" x14ac:dyDescent="0.25">
      <c r="A803">
        <v>802</v>
      </c>
      <c r="B803" t="s">
        <v>1181</v>
      </c>
      <c r="C803">
        <f t="shared" si="49"/>
        <v>10</v>
      </c>
      <c r="D803" t="str">
        <f t="shared" si="50"/>
        <v>Preferred Music10</v>
      </c>
      <c r="E803" t="s">
        <v>1191</v>
      </c>
      <c r="F803" s="269">
        <f>Knowledge!D810</f>
        <v>9.0725702143192352E-2</v>
      </c>
      <c r="G803" s="270">
        <f>Knowledge!I810</f>
        <v>109.42571048684411</v>
      </c>
    </row>
    <row r="804" spans="1:7" x14ac:dyDescent="0.25">
      <c r="A804">
        <v>803</v>
      </c>
      <c r="B804" t="s">
        <v>1192</v>
      </c>
      <c r="C804">
        <f t="shared" si="49"/>
        <v>1</v>
      </c>
      <c r="D804" t="str">
        <f t="shared" si="50"/>
        <v>Interests &amp; Hobbies1</v>
      </c>
      <c r="E804" t="s">
        <v>1193</v>
      </c>
      <c r="F804" s="269">
        <f>Knowledge!D811</f>
        <v>0.12744551911143556</v>
      </c>
      <c r="G804" s="270">
        <f>Knowledge!I811</f>
        <v>121.62318956214737</v>
      </c>
    </row>
    <row r="805" spans="1:7" x14ac:dyDescent="0.25">
      <c r="A805">
        <v>804</v>
      </c>
      <c r="B805" t="s">
        <v>1192</v>
      </c>
      <c r="C805">
        <f t="shared" si="49"/>
        <v>2</v>
      </c>
      <c r="D805" t="str">
        <f t="shared" si="50"/>
        <v>Interests &amp; Hobbies2</v>
      </c>
      <c r="E805" t="s">
        <v>1194</v>
      </c>
      <c r="F805" s="269">
        <f>Knowledge!D812</f>
        <v>0.2770333545392919</v>
      </c>
      <c r="G805" s="270">
        <f>Knowledge!I812</f>
        <v>102.86711611114572</v>
      </c>
    </row>
    <row r="806" spans="1:7" x14ac:dyDescent="0.25">
      <c r="A806">
        <v>805</v>
      </c>
      <c r="B806" t="s">
        <v>1192</v>
      </c>
      <c r="C806">
        <f t="shared" si="49"/>
        <v>3</v>
      </c>
      <c r="D806" t="str">
        <f t="shared" si="50"/>
        <v>Interests &amp; Hobbies3</v>
      </c>
      <c r="E806" t="s">
        <v>702</v>
      </c>
      <c r="F806" s="269">
        <f>Knowledge!D813</f>
        <v>0.58534213902070198</v>
      </c>
      <c r="G806" s="270">
        <f>Knowledge!I813</f>
        <v>105.92270296288304</v>
      </c>
    </row>
    <row r="807" spans="1:7" x14ac:dyDescent="0.25">
      <c r="A807">
        <v>806</v>
      </c>
      <c r="B807" t="s">
        <v>1192</v>
      </c>
      <c r="C807">
        <f t="shared" si="49"/>
        <v>4</v>
      </c>
      <c r="D807" t="str">
        <f t="shared" si="50"/>
        <v>Interests &amp; Hobbies4</v>
      </c>
      <c r="E807" t="s">
        <v>1195</v>
      </c>
      <c r="F807" s="269">
        <f>Knowledge!D814</f>
        <v>0.10070589873285707</v>
      </c>
      <c r="G807" s="270">
        <f>Knowledge!I814</f>
        <v>104.81934493853842</v>
      </c>
    </row>
    <row r="808" spans="1:7" x14ac:dyDescent="0.25">
      <c r="A808">
        <v>807</v>
      </c>
      <c r="B808" t="s">
        <v>1192</v>
      </c>
      <c r="C808">
        <f t="shared" si="49"/>
        <v>5</v>
      </c>
      <c r="D808" t="str">
        <f t="shared" si="50"/>
        <v>Interests &amp; Hobbies5</v>
      </c>
      <c r="E808" t="s">
        <v>1196</v>
      </c>
      <c r="F808" s="269">
        <f>Knowledge!D815</f>
        <v>0.41990202325702658</v>
      </c>
      <c r="G808" s="270">
        <f>Knowledge!I815</f>
        <v>105.11772774178863</v>
      </c>
    </row>
    <row r="809" spans="1:7" x14ac:dyDescent="0.25">
      <c r="A809">
        <v>808</v>
      </c>
      <c r="B809" t="s">
        <v>1192</v>
      </c>
      <c r="C809">
        <f t="shared" si="49"/>
        <v>6</v>
      </c>
      <c r="D809" t="str">
        <f t="shared" si="50"/>
        <v>Interests &amp; Hobbies6</v>
      </c>
      <c r="E809" t="s">
        <v>1197</v>
      </c>
      <c r="F809" s="269">
        <f>Knowledge!D816</f>
        <v>4.5063530270636691E-2</v>
      </c>
      <c r="G809" s="270">
        <f>Knowledge!I816</f>
        <v>58.458458254762903</v>
      </c>
    </row>
    <row r="810" spans="1:7" x14ac:dyDescent="0.25">
      <c r="A810">
        <v>809</v>
      </c>
      <c r="B810" t="s">
        <v>1192</v>
      </c>
      <c r="C810">
        <f t="shared" si="49"/>
        <v>7</v>
      </c>
      <c r="D810" t="str">
        <f t="shared" si="50"/>
        <v>Interests &amp; Hobbies7</v>
      </c>
      <c r="E810" t="s">
        <v>1198</v>
      </c>
      <c r="F810" s="269">
        <f>Knowledge!D817</f>
        <v>0.72792871043437468</v>
      </c>
      <c r="G810" s="270">
        <f>Knowledge!I817</f>
        <v>100.18332826189381</v>
      </c>
    </row>
    <row r="811" spans="1:7" x14ac:dyDescent="0.25">
      <c r="A811">
        <v>810</v>
      </c>
      <c r="B811" t="s">
        <v>1192</v>
      </c>
      <c r="C811">
        <f t="shared" si="49"/>
        <v>8</v>
      </c>
      <c r="D811" t="str">
        <f t="shared" si="50"/>
        <v>Interests &amp; Hobbies8</v>
      </c>
      <c r="E811" t="s">
        <v>1199</v>
      </c>
      <c r="F811" s="269">
        <f>Knowledge!D818</f>
        <v>5.3115136882724089E-2</v>
      </c>
      <c r="G811" s="270">
        <f>Knowledge!I818</f>
        <v>90.292065022340523</v>
      </c>
    </row>
    <row r="812" spans="1:7" x14ac:dyDescent="0.25">
      <c r="A812">
        <v>811</v>
      </c>
      <c r="B812" t="s">
        <v>1192</v>
      </c>
      <c r="C812">
        <f t="shared" si="49"/>
        <v>9</v>
      </c>
      <c r="D812" t="str">
        <f t="shared" si="50"/>
        <v>Interests &amp; Hobbies9</v>
      </c>
      <c r="E812" t="s">
        <v>1200</v>
      </c>
      <c r="F812" s="269">
        <f>Knowledge!D819</f>
        <v>0.56218573186629828</v>
      </c>
      <c r="G812" s="270">
        <f>Knowledge!I819</f>
        <v>101.30531786636456</v>
      </c>
    </row>
    <row r="813" spans="1:7" x14ac:dyDescent="0.25">
      <c r="A813">
        <v>812</v>
      </c>
      <c r="B813" t="s">
        <v>1192</v>
      </c>
      <c r="C813">
        <f t="shared" si="49"/>
        <v>10</v>
      </c>
      <c r="D813" t="str">
        <f t="shared" si="50"/>
        <v>Interests &amp; Hobbies10</v>
      </c>
      <c r="E813" t="s">
        <v>1201</v>
      </c>
      <c r="F813" s="269">
        <f>Knowledge!D820</f>
        <v>0.10948434374511135</v>
      </c>
      <c r="G813" s="270">
        <f>Knowledge!I820</f>
        <v>93.862635009179954</v>
      </c>
    </row>
    <row r="814" spans="1:7" x14ac:dyDescent="0.25">
      <c r="A814">
        <v>813</v>
      </c>
      <c r="B814" t="s">
        <v>1192</v>
      </c>
      <c r="C814">
        <f t="shared" si="49"/>
        <v>11</v>
      </c>
      <c r="D814" t="str">
        <f t="shared" si="50"/>
        <v>Interests &amp; Hobbies11</v>
      </c>
      <c r="E814" t="s">
        <v>1202</v>
      </c>
      <c r="F814" s="269">
        <f>Knowledge!D821</f>
        <v>2.0967076185013291E-2</v>
      </c>
      <c r="G814" s="270">
        <f>Knowledge!I821</f>
        <v>118.59465290941765</v>
      </c>
    </row>
    <row r="815" spans="1:7" x14ac:dyDescent="0.25">
      <c r="A815">
        <v>814</v>
      </c>
      <c r="B815" t="s">
        <v>1192</v>
      </c>
      <c r="C815">
        <f t="shared" si="49"/>
        <v>12</v>
      </c>
      <c r="D815" t="str">
        <f t="shared" si="50"/>
        <v>Interests &amp; Hobbies12</v>
      </c>
      <c r="E815" t="s">
        <v>1203</v>
      </c>
      <c r="F815" s="269">
        <f>Knowledge!D822</f>
        <v>0.48875850863012998</v>
      </c>
      <c r="G815" s="270">
        <f>Knowledge!I822</f>
        <v>100.05543326074803</v>
      </c>
    </row>
    <row r="816" spans="1:7" x14ac:dyDescent="0.25">
      <c r="A816">
        <v>815</v>
      </c>
      <c r="B816" t="s">
        <v>1192</v>
      </c>
      <c r="C816">
        <f t="shared" si="49"/>
        <v>13</v>
      </c>
      <c r="D816" t="str">
        <f t="shared" si="50"/>
        <v>Interests &amp; Hobbies13</v>
      </c>
      <c r="E816" t="s">
        <v>1204</v>
      </c>
      <c r="F816" s="269">
        <f>Knowledge!D823</f>
        <v>4.4011259842519676E-2</v>
      </c>
      <c r="G816" s="270">
        <f>Knowledge!I823</f>
        <v>91.559681854061225</v>
      </c>
    </row>
    <row r="817" spans="1:7" x14ac:dyDescent="0.25">
      <c r="A817">
        <v>816</v>
      </c>
      <c r="B817" t="s">
        <v>1192</v>
      </c>
      <c r="C817">
        <f t="shared" si="49"/>
        <v>14</v>
      </c>
      <c r="D817" t="str">
        <f t="shared" si="50"/>
        <v>Interests &amp; Hobbies14</v>
      </c>
      <c r="E817" t="s">
        <v>1205</v>
      </c>
      <c r="F817" s="269">
        <f>Knowledge!D824</f>
        <v>0.41448324346873872</v>
      </c>
      <c r="G817" s="270">
        <f>Knowledge!I824</f>
        <v>105.87121927913489</v>
      </c>
    </row>
    <row r="818" spans="1:7" x14ac:dyDescent="0.25">
      <c r="A818">
        <v>817</v>
      </c>
      <c r="B818" t="s">
        <v>1192</v>
      </c>
      <c r="C818">
        <f t="shared" si="49"/>
        <v>15</v>
      </c>
      <c r="D818" t="str">
        <f t="shared" si="50"/>
        <v>Interests &amp; Hobbies15</v>
      </c>
      <c r="E818" t="s">
        <v>1206</v>
      </c>
      <c r="F818" s="269">
        <f>Knowledge!D825</f>
        <v>0.19306684674349481</v>
      </c>
      <c r="G818" s="270">
        <f>Knowledge!I825</f>
        <v>96.347668430180647</v>
      </c>
    </row>
    <row r="819" spans="1:7" x14ac:dyDescent="0.25">
      <c r="A819">
        <v>818</v>
      </c>
      <c r="B819" t="s">
        <v>1192</v>
      </c>
      <c r="C819">
        <f t="shared" si="49"/>
        <v>16</v>
      </c>
      <c r="D819" t="str">
        <f t="shared" si="50"/>
        <v>Interests &amp; Hobbies16</v>
      </c>
      <c r="E819" t="s">
        <v>1207</v>
      </c>
      <c r="F819" s="269">
        <f>Knowledge!D826</f>
        <v>1.9480231527350463E-2</v>
      </c>
      <c r="G819" s="270">
        <f>Knowledge!I826</f>
        <v>98.898032314848848</v>
      </c>
    </row>
    <row r="820" spans="1:7" x14ac:dyDescent="0.25">
      <c r="A820">
        <v>819</v>
      </c>
      <c r="B820" t="s">
        <v>1192</v>
      </c>
      <c r="C820">
        <f t="shared" si="49"/>
        <v>17</v>
      </c>
      <c r="D820" t="str">
        <f t="shared" si="50"/>
        <v>Interests &amp; Hobbies17</v>
      </c>
      <c r="E820" t="s">
        <v>1208</v>
      </c>
      <c r="F820" s="269">
        <f>Knowledge!D827</f>
        <v>0.20713649006622514</v>
      </c>
      <c r="G820" s="270">
        <f>Knowledge!I827</f>
        <v>83.787027309270385</v>
      </c>
    </row>
    <row r="821" spans="1:7" x14ac:dyDescent="0.25">
      <c r="A821">
        <v>820</v>
      </c>
      <c r="B821" t="s">
        <v>1192</v>
      </c>
      <c r="C821">
        <f t="shared" si="49"/>
        <v>18</v>
      </c>
      <c r="D821" t="str">
        <f t="shared" si="50"/>
        <v>Interests &amp; Hobbies18</v>
      </c>
      <c r="E821" t="s">
        <v>1209</v>
      </c>
      <c r="F821" s="269">
        <f>Knowledge!D828</f>
        <v>0.10005777233143869</v>
      </c>
      <c r="G821" s="270">
        <f>Knowledge!I828</f>
        <v>109.02526196065733</v>
      </c>
    </row>
    <row r="822" spans="1:7" x14ac:dyDescent="0.25">
      <c r="A822">
        <v>821</v>
      </c>
      <c r="B822" t="s">
        <v>1192</v>
      </c>
      <c r="C822">
        <f t="shared" si="49"/>
        <v>19</v>
      </c>
      <c r="D822" t="str">
        <f t="shared" si="50"/>
        <v>Interests &amp; Hobbies19</v>
      </c>
      <c r="E822" t="s">
        <v>1210</v>
      </c>
      <c r="F822" s="269">
        <f>Knowledge!D829</f>
        <v>0.68648911508577981</v>
      </c>
      <c r="G822" s="270">
        <f>Knowledge!I829</f>
        <v>99.965036005117</v>
      </c>
    </row>
    <row r="823" spans="1:7" x14ac:dyDescent="0.25">
      <c r="A823">
        <v>822</v>
      </c>
      <c r="B823" t="s">
        <v>1192</v>
      </c>
      <c r="C823">
        <f t="shared" si="49"/>
        <v>20</v>
      </c>
      <c r="D823" t="str">
        <f t="shared" si="50"/>
        <v>Interests &amp; Hobbies20</v>
      </c>
      <c r="E823" t="s">
        <v>1211</v>
      </c>
      <c r="F823" s="269">
        <f>Knowledge!D830</f>
        <v>0.78220294884497077</v>
      </c>
      <c r="G823" s="270">
        <f>Knowledge!I830</f>
        <v>100.20836581213031</v>
      </c>
    </row>
    <row r="824" spans="1:7" x14ac:dyDescent="0.25">
      <c r="A824">
        <v>823</v>
      </c>
      <c r="B824" t="s">
        <v>1192</v>
      </c>
      <c r="C824">
        <f t="shared" si="49"/>
        <v>21</v>
      </c>
      <c r="D824" t="str">
        <f t="shared" si="50"/>
        <v>Interests &amp; Hobbies21</v>
      </c>
      <c r="E824" t="s">
        <v>1212</v>
      </c>
      <c r="F824" s="269">
        <f>Knowledge!D831</f>
        <v>9.2497429212076987E-3</v>
      </c>
      <c r="G824" s="270">
        <f>Knowledge!I831</f>
        <v>77.88396429944396</v>
      </c>
    </row>
    <row r="825" spans="1:7" x14ac:dyDescent="0.25">
      <c r="A825">
        <v>824</v>
      </c>
      <c r="B825" t="s">
        <v>1192</v>
      </c>
      <c r="C825">
        <f t="shared" si="49"/>
        <v>22</v>
      </c>
      <c r="D825" t="str">
        <f t="shared" si="50"/>
        <v>Interests &amp; Hobbies22</v>
      </c>
      <c r="E825" t="s">
        <v>1156</v>
      </c>
      <c r="F825" s="269">
        <f>Knowledge!D832</f>
        <v>0.92385807999165659</v>
      </c>
      <c r="G825" s="270">
        <f>Knowledge!I832</f>
        <v>102.75749211087997</v>
      </c>
    </row>
    <row r="826" spans="1:7" x14ac:dyDescent="0.25">
      <c r="A826">
        <v>825</v>
      </c>
      <c r="B826" t="s">
        <v>1192</v>
      </c>
      <c r="C826">
        <f t="shared" si="49"/>
        <v>23</v>
      </c>
      <c r="D826" t="str">
        <f t="shared" si="50"/>
        <v>Interests &amp; Hobbies23</v>
      </c>
      <c r="E826" t="s">
        <v>1213</v>
      </c>
      <c r="F826" s="269">
        <f>Knowledge!D833</f>
        <v>6.2567588256765935E-2</v>
      </c>
      <c r="G826" s="270">
        <f>Knowledge!I833</f>
        <v>87.387328576968542</v>
      </c>
    </row>
    <row r="827" spans="1:7" x14ac:dyDescent="0.25">
      <c r="A827">
        <v>826</v>
      </c>
      <c r="B827" t="s">
        <v>1192</v>
      </c>
      <c r="C827">
        <f t="shared" si="49"/>
        <v>24</v>
      </c>
      <c r="D827" t="str">
        <f t="shared" si="50"/>
        <v>Interests &amp; Hobbies24</v>
      </c>
      <c r="E827" t="s">
        <v>1214</v>
      </c>
      <c r="F827" s="269">
        <f>Knowledge!D834</f>
        <v>1.7899762736611573E-2</v>
      </c>
      <c r="G827" s="270">
        <f>Knowledge!I834</f>
        <v>73.195753574548931</v>
      </c>
    </row>
    <row r="828" spans="1:7" x14ac:dyDescent="0.25">
      <c r="A828">
        <v>827</v>
      </c>
      <c r="B828" t="s">
        <v>1192</v>
      </c>
      <c r="C828">
        <f t="shared" si="49"/>
        <v>25</v>
      </c>
      <c r="D828" t="str">
        <f t="shared" si="50"/>
        <v>Interests &amp; Hobbies25</v>
      </c>
      <c r="E828" t="s">
        <v>1215</v>
      </c>
      <c r="F828" s="269">
        <f>Knowledge!D835</f>
        <v>0.11972186681962764</v>
      </c>
      <c r="G828" s="270">
        <f>Knowledge!I835</f>
        <v>105.39129865226965</v>
      </c>
    </row>
    <row r="829" spans="1:7" x14ac:dyDescent="0.25">
      <c r="A829">
        <v>828</v>
      </c>
      <c r="B829" t="s">
        <v>1216</v>
      </c>
      <c r="C829">
        <f t="shared" si="49"/>
        <v>1</v>
      </c>
      <c r="D829" t="str">
        <f t="shared" si="50"/>
        <v>Visit Pubs for a Drink - Day1</v>
      </c>
      <c r="E829" t="s">
        <v>1058</v>
      </c>
      <c r="F829" s="269">
        <f>Knowledge!D836</f>
        <v>0.31153982896504429</v>
      </c>
      <c r="G829" s="270">
        <f>Knowledge!I836</f>
        <v>97.009206403419725</v>
      </c>
    </row>
    <row r="830" spans="1:7" x14ac:dyDescent="0.25">
      <c r="A830">
        <v>829</v>
      </c>
      <c r="B830" t="s">
        <v>1216</v>
      </c>
      <c r="C830">
        <f t="shared" si="49"/>
        <v>2</v>
      </c>
      <c r="D830" t="str">
        <f t="shared" si="50"/>
        <v>Visit Pubs for a Drink - Day2</v>
      </c>
      <c r="E830" t="s">
        <v>1059</v>
      </c>
      <c r="F830" s="269">
        <f>Knowledge!D837</f>
        <v>0.31969276070015584</v>
      </c>
      <c r="G830" s="270">
        <f>Knowledge!I837</f>
        <v>96.994771057027918</v>
      </c>
    </row>
    <row r="831" spans="1:7" x14ac:dyDescent="0.25">
      <c r="A831">
        <v>830</v>
      </c>
      <c r="B831" t="s">
        <v>1216</v>
      </c>
      <c r="C831">
        <f t="shared" si="49"/>
        <v>3</v>
      </c>
      <c r="D831" t="str">
        <f t="shared" si="50"/>
        <v>Visit Pubs for a Drink - Day3</v>
      </c>
      <c r="E831" t="s">
        <v>1060</v>
      </c>
      <c r="F831" s="269">
        <f>Knowledge!D838</f>
        <v>0.38697582699765931</v>
      </c>
      <c r="G831" s="270">
        <f>Knowledge!I838</f>
        <v>98.917240987486295</v>
      </c>
    </row>
    <row r="832" spans="1:7" x14ac:dyDescent="0.25">
      <c r="A832">
        <v>831</v>
      </c>
      <c r="B832" t="s">
        <v>1217</v>
      </c>
      <c r="C832">
        <f t="shared" si="49"/>
        <v>1</v>
      </c>
      <c r="D832" t="str">
        <f t="shared" si="50"/>
        <v>Visit Pubs for a Drink - Evening1</v>
      </c>
      <c r="E832" t="s">
        <v>1058</v>
      </c>
      <c r="F832" s="269">
        <f>Knowledge!D839</f>
        <v>0.31153982896504429</v>
      </c>
      <c r="G832" s="270">
        <f>Knowledge!I839</f>
        <v>97.009206403419725</v>
      </c>
    </row>
    <row r="833" spans="1:7" x14ac:dyDescent="0.25">
      <c r="A833">
        <v>832</v>
      </c>
      <c r="B833" t="s">
        <v>1217</v>
      </c>
      <c r="C833">
        <f t="shared" si="49"/>
        <v>2</v>
      </c>
      <c r="D833" t="str">
        <f t="shared" si="50"/>
        <v>Visit Pubs for a Drink - Evening2</v>
      </c>
      <c r="E833" t="s">
        <v>1218</v>
      </c>
      <c r="F833" s="269">
        <f>Knowledge!D840</f>
        <v>0.31969276070015584</v>
      </c>
      <c r="G833" s="270">
        <f>Knowledge!I840</f>
        <v>96.994771057027918</v>
      </c>
    </row>
    <row r="834" spans="1:7" x14ac:dyDescent="0.25">
      <c r="A834">
        <v>833</v>
      </c>
      <c r="B834" t="s">
        <v>1217</v>
      </c>
      <c r="C834">
        <f t="shared" si="49"/>
        <v>3</v>
      </c>
      <c r="D834" t="str">
        <f t="shared" si="50"/>
        <v>Visit Pubs for a Drink - Evening3</v>
      </c>
      <c r="E834" t="s">
        <v>1060</v>
      </c>
      <c r="F834" s="269">
        <f>Knowledge!D841</f>
        <v>0.38697582699765931</v>
      </c>
      <c r="G834" s="270">
        <f>Knowledge!I841</f>
        <v>98.917240987486295</v>
      </c>
    </row>
    <row r="835" spans="1:7" x14ac:dyDescent="0.25">
      <c r="A835">
        <v>834</v>
      </c>
      <c r="B835" t="s">
        <v>1219</v>
      </c>
      <c r="C835">
        <f t="shared" ref="C835:C855" si="51">IF(B835&lt;&gt;B834,1,1+C834)</f>
        <v>1</v>
      </c>
      <c r="D835" t="str">
        <f t="shared" ref="D835:D855" si="52">B835&amp;C835</f>
        <v>Visit Pubs for a Meal - Day1</v>
      </c>
      <c r="E835" t="s">
        <v>1058</v>
      </c>
      <c r="F835" s="269">
        <f>Knowledge!D842</f>
        <v>0.1782255419874921</v>
      </c>
      <c r="G835" s="270">
        <f>Knowledge!I842</f>
        <v>95.955924893994194</v>
      </c>
    </row>
    <row r="836" spans="1:7" x14ac:dyDescent="0.25">
      <c r="A836">
        <v>835</v>
      </c>
      <c r="B836" t="s">
        <v>1219</v>
      </c>
      <c r="C836">
        <f t="shared" si="51"/>
        <v>2</v>
      </c>
      <c r="D836" t="str">
        <f t="shared" si="52"/>
        <v>Visit Pubs for a Meal - Day2</v>
      </c>
      <c r="E836" t="s">
        <v>1059</v>
      </c>
      <c r="F836" s="269">
        <f>Knowledge!D843</f>
        <v>0.19011924735043495</v>
      </c>
      <c r="G836" s="270">
        <f>Knowledge!I843</f>
        <v>95.744615956353456</v>
      </c>
    </row>
    <row r="837" spans="1:7" x14ac:dyDescent="0.25">
      <c r="A837">
        <v>836</v>
      </c>
      <c r="B837" t="s">
        <v>1219</v>
      </c>
      <c r="C837">
        <f t="shared" si="51"/>
        <v>3</v>
      </c>
      <c r="D837" t="str">
        <f t="shared" si="52"/>
        <v>Visit Pubs for a Meal - Day3</v>
      </c>
      <c r="E837" t="s">
        <v>1060</v>
      </c>
      <c r="F837" s="269">
        <f>Knowledge!D844</f>
        <v>0.29422251274537559</v>
      </c>
      <c r="G837" s="270">
        <f>Knowledge!I844</f>
        <v>99.481394203636668</v>
      </c>
    </row>
    <row r="838" spans="1:7" x14ac:dyDescent="0.25">
      <c r="A838">
        <v>837</v>
      </c>
      <c r="B838" t="s">
        <v>1220</v>
      </c>
      <c r="C838">
        <f t="shared" si="51"/>
        <v>1</v>
      </c>
      <c r="D838" t="str">
        <f t="shared" si="52"/>
        <v>Visit Pubs for a Meal - Evening1</v>
      </c>
      <c r="E838" t="s">
        <v>1058</v>
      </c>
      <c r="F838" s="269">
        <f>Knowledge!D845</f>
        <v>0.21774375946079969</v>
      </c>
      <c r="G838" s="270">
        <f>Knowledge!I845</f>
        <v>96.152334410172202</v>
      </c>
    </row>
    <row r="839" spans="1:7" x14ac:dyDescent="0.25">
      <c r="A839">
        <v>838</v>
      </c>
      <c r="B839" t="s">
        <v>1220</v>
      </c>
      <c r="C839">
        <f t="shared" si="51"/>
        <v>2</v>
      </c>
      <c r="D839" t="str">
        <f t="shared" si="52"/>
        <v>Visit Pubs for a Meal - Evening2</v>
      </c>
      <c r="E839" t="s">
        <v>1059</v>
      </c>
      <c r="F839" s="269">
        <f>Knowledge!D846</f>
        <v>0.23204689863179456</v>
      </c>
      <c r="G839" s="270">
        <f>Knowledge!I846</f>
        <v>96.338883586399959</v>
      </c>
    </row>
    <row r="840" spans="1:7" x14ac:dyDescent="0.25">
      <c r="A840">
        <v>839</v>
      </c>
      <c r="B840" t="s">
        <v>1220</v>
      </c>
      <c r="C840">
        <f t="shared" si="51"/>
        <v>3</v>
      </c>
      <c r="D840" t="str">
        <f t="shared" si="52"/>
        <v>Visit Pubs for a Meal - Evening3</v>
      </c>
      <c r="E840" t="s">
        <v>1060</v>
      </c>
      <c r="F840" s="269">
        <f>Knowledge!D847</f>
        <v>0.33553066695974765</v>
      </c>
      <c r="G840" s="270">
        <f>Knowledge!I847</f>
        <v>99.252908755429615</v>
      </c>
    </row>
    <row r="841" spans="1:7" x14ac:dyDescent="0.25">
      <c r="A841">
        <v>840</v>
      </c>
      <c r="B841" t="s">
        <v>1221</v>
      </c>
      <c r="C841">
        <f t="shared" si="51"/>
        <v>1</v>
      </c>
      <c r="D841" t="str">
        <f t="shared" si="52"/>
        <v>Restaurants - Most Often1</v>
      </c>
      <c r="E841" t="s">
        <v>1058</v>
      </c>
      <c r="F841" s="269">
        <f>Knowledge!D848</f>
        <v>1.4542716776746734E-2</v>
      </c>
      <c r="G841" s="270">
        <f>Knowledge!I848</f>
        <v>83.460008002220945</v>
      </c>
    </row>
    <row r="842" spans="1:7" x14ac:dyDescent="0.25">
      <c r="A842">
        <v>841</v>
      </c>
      <c r="B842" t="s">
        <v>1221</v>
      </c>
      <c r="C842">
        <f t="shared" si="51"/>
        <v>2</v>
      </c>
      <c r="D842" t="str">
        <f t="shared" si="52"/>
        <v>Restaurants - Most Often2</v>
      </c>
      <c r="E842" t="s">
        <v>1059</v>
      </c>
      <c r="F842" s="269">
        <f>Knowledge!D849</f>
        <v>0.23269060750284495</v>
      </c>
      <c r="G842" s="270">
        <f>Knowledge!I849</f>
        <v>96.63427188178639</v>
      </c>
    </row>
    <row r="843" spans="1:7" x14ac:dyDescent="0.25">
      <c r="A843">
        <v>842</v>
      </c>
      <c r="B843" t="s">
        <v>1221</v>
      </c>
      <c r="C843">
        <f t="shared" si="51"/>
        <v>3</v>
      </c>
      <c r="D843" t="str">
        <f t="shared" si="52"/>
        <v>Restaurants - Most Often3</v>
      </c>
      <c r="E843" t="s">
        <v>1060</v>
      </c>
      <c r="F843" s="269">
        <f>Knowledge!D850</f>
        <v>0.22627927629846681</v>
      </c>
      <c r="G843" s="270">
        <f>Knowledge!I850</f>
        <v>109.04178369411449</v>
      </c>
    </row>
    <row r="844" spans="1:7" x14ac:dyDescent="0.25">
      <c r="A844">
        <v>843</v>
      </c>
      <c r="B844" t="s">
        <v>1222</v>
      </c>
      <c r="C844">
        <f t="shared" si="51"/>
        <v>1</v>
      </c>
      <c r="D844" t="str">
        <f t="shared" si="52"/>
        <v>Holiday Destination1</v>
      </c>
      <c r="E844" t="s">
        <v>1223</v>
      </c>
      <c r="F844" s="269">
        <f>Knowledge!D851</f>
        <v>0.67165380403608488</v>
      </c>
      <c r="G844" s="270">
        <f>Knowledge!I851</f>
        <v>99.88525072441557</v>
      </c>
    </row>
    <row r="845" spans="1:7" x14ac:dyDescent="0.25">
      <c r="A845">
        <v>844</v>
      </c>
      <c r="B845" t="s">
        <v>1222</v>
      </c>
      <c r="C845">
        <f t="shared" si="51"/>
        <v>2</v>
      </c>
      <c r="D845" t="str">
        <f t="shared" si="52"/>
        <v>Holiday Destination2</v>
      </c>
      <c r="E845" t="s">
        <v>1224</v>
      </c>
      <c r="F845" s="269">
        <f>Knowledge!D852</f>
        <v>0.23506721802158831</v>
      </c>
      <c r="G845" s="270">
        <f>Knowledge!I852</f>
        <v>102.6636723328552</v>
      </c>
    </row>
    <row r="846" spans="1:7" x14ac:dyDescent="0.25">
      <c r="A846">
        <v>845</v>
      </c>
      <c r="B846" t="s">
        <v>1222</v>
      </c>
      <c r="C846">
        <f t="shared" si="51"/>
        <v>3</v>
      </c>
      <c r="D846" t="str">
        <f t="shared" si="52"/>
        <v>Holiday Destination3</v>
      </c>
      <c r="E846" t="s">
        <v>1225</v>
      </c>
      <c r="F846" s="269">
        <f>Knowledge!D853</f>
        <v>7.7766745580643462E-2</v>
      </c>
      <c r="G846" s="270">
        <f>Knowledge!I853</f>
        <v>90.69149405829215</v>
      </c>
    </row>
    <row r="847" spans="1:7" x14ac:dyDescent="0.25">
      <c r="A847">
        <v>846</v>
      </c>
      <c r="B847" t="s">
        <v>1222</v>
      </c>
      <c r="C847">
        <f t="shared" si="51"/>
        <v>4</v>
      </c>
      <c r="D847" t="str">
        <f t="shared" si="52"/>
        <v>Holiday Destination4</v>
      </c>
      <c r="E847" t="s">
        <v>1226</v>
      </c>
      <c r="F847" s="269">
        <f>Knowledge!D854</f>
        <v>2.2434659748657246E-2</v>
      </c>
      <c r="G847" s="270">
        <f>Knowledge!I854</f>
        <v>72.717274355927344</v>
      </c>
    </row>
    <row r="848" spans="1:7" x14ac:dyDescent="0.25">
      <c r="A848">
        <v>847</v>
      </c>
      <c r="B848" t="s">
        <v>1222</v>
      </c>
      <c r="C848">
        <f t="shared" si="51"/>
        <v>5</v>
      </c>
      <c r="D848" t="str">
        <f t="shared" si="52"/>
        <v>Holiday Destination5</v>
      </c>
      <c r="E848" t="s">
        <v>591</v>
      </c>
      <c r="F848" s="269">
        <f>Knowledge!D855</f>
        <v>1.1371371955988946E-2</v>
      </c>
      <c r="G848" s="270">
        <f>Knowledge!I855</f>
        <v>106.15075099751992</v>
      </c>
    </row>
    <row r="849" spans="1:7" x14ac:dyDescent="0.25">
      <c r="A849">
        <v>848</v>
      </c>
      <c r="B849" t="s">
        <v>1222</v>
      </c>
      <c r="C849">
        <f t="shared" si="51"/>
        <v>6</v>
      </c>
      <c r="D849" t="str">
        <f t="shared" si="52"/>
        <v>Holiday Destination6</v>
      </c>
      <c r="E849" t="s">
        <v>1227</v>
      </c>
      <c r="F849" s="269">
        <f>Knowledge!D856</f>
        <v>1.7680241956510398E-3</v>
      </c>
      <c r="G849" s="270">
        <f>Knowledge!I856</f>
        <v>43.838487715502509</v>
      </c>
    </row>
    <row r="850" spans="1:7" x14ac:dyDescent="0.25">
      <c r="A850">
        <v>849</v>
      </c>
      <c r="B850" t="s">
        <v>1222</v>
      </c>
      <c r="C850">
        <f t="shared" si="51"/>
        <v>7</v>
      </c>
      <c r="D850" t="str">
        <f t="shared" si="52"/>
        <v>Holiday Destination7</v>
      </c>
      <c r="E850" t="s">
        <v>586</v>
      </c>
      <c r="F850" s="269">
        <f>Knowledge!D857</f>
        <v>1.5439745528497684E-2</v>
      </c>
      <c r="G850" s="270">
        <f>Knowledge!I857</f>
        <v>64.178526655225781</v>
      </c>
    </row>
    <row r="851" spans="1:7" x14ac:dyDescent="0.25">
      <c r="A851">
        <v>850</v>
      </c>
      <c r="B851" t="s">
        <v>1222</v>
      </c>
      <c r="C851">
        <f t="shared" si="51"/>
        <v>8</v>
      </c>
      <c r="D851" t="str">
        <f t="shared" si="52"/>
        <v>Holiday Destination8</v>
      </c>
      <c r="E851" t="s">
        <v>1228</v>
      </c>
      <c r="F851" s="269">
        <f>Knowledge!D858</f>
        <v>1.3640350419773691E-2</v>
      </c>
      <c r="G851" s="270">
        <f>Knowledge!I858</f>
        <v>68.334174458390294</v>
      </c>
    </row>
    <row r="852" spans="1:7" x14ac:dyDescent="0.25">
      <c r="A852">
        <v>851</v>
      </c>
      <c r="B852" t="s">
        <v>1229</v>
      </c>
      <c r="C852">
        <f t="shared" si="51"/>
        <v>1</v>
      </c>
      <c r="D852" t="str">
        <f t="shared" si="52"/>
        <v>Holiday Type1</v>
      </c>
      <c r="E852" t="s">
        <v>1230</v>
      </c>
      <c r="F852" s="269">
        <f>Knowledge!D859</f>
        <v>6.2965665119674594E-2</v>
      </c>
      <c r="G852" s="270">
        <f>Knowledge!I859</f>
        <v>88.159750868373735</v>
      </c>
    </row>
    <row r="853" spans="1:7" x14ac:dyDescent="0.25">
      <c r="A853">
        <v>852</v>
      </c>
      <c r="B853" t="s">
        <v>1229</v>
      </c>
      <c r="C853">
        <f t="shared" si="51"/>
        <v>2</v>
      </c>
      <c r="D853" t="str">
        <f t="shared" si="52"/>
        <v>Holiday Type2</v>
      </c>
      <c r="E853" t="s">
        <v>1231</v>
      </c>
      <c r="F853" s="269">
        <f>Knowledge!D860</f>
        <v>3.4835807477707668E-2</v>
      </c>
      <c r="G853" s="270">
        <f>Knowledge!I860</f>
        <v>81.129170786743543</v>
      </c>
    </row>
    <row r="854" spans="1:7" x14ac:dyDescent="0.25">
      <c r="A854">
        <v>853</v>
      </c>
      <c r="B854" t="s">
        <v>1229</v>
      </c>
      <c r="C854">
        <f t="shared" si="51"/>
        <v>3</v>
      </c>
      <c r="D854" t="str">
        <f t="shared" si="52"/>
        <v>Holiday Type3</v>
      </c>
      <c r="E854" t="s">
        <v>1232</v>
      </c>
      <c r="F854" s="269">
        <f>Knowledge!D861</f>
        <v>0.37050874172185422</v>
      </c>
      <c r="G854" s="270">
        <f>Knowledge!I861</f>
        <v>98.63036989238195</v>
      </c>
    </row>
    <row r="855" spans="1:7" x14ac:dyDescent="0.25">
      <c r="A855">
        <v>854</v>
      </c>
      <c r="B855" t="s">
        <v>1229</v>
      </c>
      <c r="C855">
        <f t="shared" si="51"/>
        <v>4</v>
      </c>
      <c r="D855" t="str">
        <f t="shared" si="52"/>
        <v>Holiday Type4</v>
      </c>
      <c r="E855" t="s">
        <v>1233</v>
      </c>
      <c r="F855" s="269">
        <f>Knowledge!D862</f>
        <v>0.25004870939145851</v>
      </c>
      <c r="G855" s="270">
        <f>Knowledge!I862</f>
        <v>103.30016763145879</v>
      </c>
    </row>
    <row r="856" spans="1:7" x14ac:dyDescent="0.25">
      <c r="F856" s="269"/>
      <c r="G856" s="270"/>
    </row>
    <row r="857" spans="1:7" x14ac:dyDescent="0.25">
      <c r="F857" s="269"/>
      <c r="G857" s="270"/>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6"/>
  <sheetViews>
    <sheetView showGridLines="0" topLeftCell="A16" zoomScaleNormal="100" workbookViewId="0">
      <selection activeCell="J90" sqref="J90"/>
    </sheetView>
  </sheetViews>
  <sheetFormatPr defaultColWidth="0" defaultRowHeight="12.75" customHeight="1" zeroHeight="1" x14ac:dyDescent="0.25"/>
  <cols>
    <col min="1" max="1" width="2.28515625" style="6" customWidth="1"/>
    <col min="2" max="2" width="2.85546875" style="6" customWidth="1"/>
    <col min="3" max="4" width="9.140625" style="6" customWidth="1"/>
    <col min="5" max="5" width="8.140625" style="6" customWidth="1"/>
    <col min="6" max="6" width="9.140625" style="6" customWidth="1"/>
    <col min="7" max="7" width="8.140625" style="6" customWidth="1"/>
    <col min="8" max="8" width="11.140625" style="6" customWidth="1"/>
    <col min="9" max="17" width="9.140625" style="6" customWidth="1"/>
    <col min="18" max="18" width="8.5703125" style="6" customWidth="1"/>
    <col min="19" max="19" width="1.42578125" style="6" customWidth="1"/>
    <col min="20" max="16384" width="9.140625" style="6" hidden="1"/>
  </cols>
  <sheetData>
    <row r="1" spans="3:19" s="1" customFormat="1" ht="15" x14ac:dyDescent="0.25"/>
    <row r="2" spans="3:19" s="1" customFormat="1" ht="15" x14ac:dyDescent="0.25"/>
    <row r="3" spans="3:19" s="1" customFormat="1" ht="15" x14ac:dyDescent="0.25"/>
    <row r="4" spans="3:19" s="1" customFormat="1" ht="15" x14ac:dyDescent="0.25"/>
    <row r="5" spans="3:19" s="1" customFormat="1" ht="15" x14ac:dyDescent="0.25"/>
    <row r="6" spans="3:19" s="1" customFormat="1" ht="15" x14ac:dyDescent="0.25"/>
    <row r="7" spans="3:19" s="1" customFormat="1" ht="15" x14ac:dyDescent="0.25"/>
    <row r="8" spans="3:19" s="1" customFormat="1" ht="15" x14ac:dyDescent="0.25"/>
    <row r="9" spans="3:19" s="1" customFormat="1" ht="15" x14ac:dyDescent="0.25"/>
    <row r="10" spans="3:19" s="1" customFormat="1" ht="15" x14ac:dyDescent="0.25">
      <c r="L10" s="2"/>
      <c r="M10" s="3"/>
    </row>
    <row r="11" spans="3:19" s="1" customFormat="1" ht="15" x14ac:dyDescent="0.25">
      <c r="C11" s="4"/>
      <c r="L11" s="3"/>
      <c r="M11" s="3"/>
    </row>
    <row r="12" spans="3:19" s="1" customFormat="1" ht="15" x14ac:dyDescent="0.25">
      <c r="C12" s="4"/>
      <c r="L12" s="3"/>
      <c r="M12" s="3"/>
    </row>
    <row r="13" spans="3:19" s="1" customFormat="1" ht="15" x14ac:dyDescent="0.25">
      <c r="N13" s="5"/>
      <c r="O13" s="5"/>
      <c r="P13" s="5"/>
      <c r="Q13" s="5"/>
      <c r="R13" s="5"/>
      <c r="S13" s="5"/>
    </row>
    <row r="14" spans="3:19" x14ac:dyDescent="0.25"/>
    <row r="15" spans="3:19" x14ac:dyDescent="0.25"/>
    <row r="16" spans="3:19" x14ac:dyDescent="0.25"/>
    <row r="17" spans="2:18" x14ac:dyDescent="0.25"/>
    <row r="18" spans="2:18" x14ac:dyDescent="0.25"/>
    <row r="19" spans="2:18" x14ac:dyDescent="0.25"/>
    <row r="20" spans="2:18" x14ac:dyDescent="0.25"/>
    <row r="21" spans="2:18" x14ac:dyDescent="0.25"/>
    <row r="22" spans="2:18" ht="15" x14ac:dyDescent="0.25">
      <c r="B22" s="7" t="s">
        <v>0</v>
      </c>
      <c r="C22" s="7"/>
      <c r="D22" s="7"/>
      <c r="E22" s="7"/>
      <c r="F22" s="7" t="s">
        <v>1</v>
      </c>
      <c r="G22" s="7"/>
      <c r="H22" s="7"/>
      <c r="I22" s="7"/>
      <c r="J22" s="7" t="s">
        <v>2</v>
      </c>
      <c r="K22" s="7"/>
      <c r="L22" s="7"/>
      <c r="M22" s="7"/>
      <c r="N22" s="7"/>
      <c r="O22" s="7"/>
      <c r="P22" s="7"/>
      <c r="Q22" s="7"/>
      <c r="R22" s="7"/>
    </row>
    <row r="23" spans="2:18" x14ac:dyDescent="0.25"/>
    <row r="24" spans="2:18" ht="15.75" customHeight="1" x14ac:dyDescent="0.25">
      <c r="B24" s="274" t="s">
        <v>3</v>
      </c>
      <c r="C24" s="275"/>
      <c r="D24" s="275"/>
      <c r="E24" s="275"/>
      <c r="F24" s="276" t="s">
        <v>4</v>
      </c>
      <c r="G24" s="277"/>
      <c r="H24" s="277"/>
      <c r="I24" s="278"/>
      <c r="J24" s="8" t="s">
        <v>5</v>
      </c>
      <c r="K24" s="8" t="s">
        <v>6</v>
      </c>
      <c r="L24" s="8"/>
      <c r="M24" s="8"/>
      <c r="N24" s="8"/>
      <c r="O24" s="8"/>
      <c r="P24" s="8"/>
      <c r="Q24" s="8"/>
      <c r="R24" s="8"/>
    </row>
    <row r="25" spans="2:18" x14ac:dyDescent="0.25">
      <c r="B25" s="275"/>
      <c r="C25" s="275"/>
      <c r="D25" s="275"/>
      <c r="E25" s="275"/>
      <c r="F25" s="276"/>
      <c r="G25" s="277"/>
      <c r="H25" s="277"/>
      <c r="I25" s="278"/>
      <c r="J25" s="8" t="s">
        <v>7</v>
      </c>
      <c r="K25" s="8" t="s">
        <v>8</v>
      </c>
      <c r="L25" s="8"/>
      <c r="M25" s="8"/>
      <c r="N25" s="8"/>
      <c r="O25" s="8"/>
      <c r="P25" s="8"/>
      <c r="Q25" s="8"/>
      <c r="R25" s="8"/>
    </row>
    <row r="26" spans="2:18" x14ac:dyDescent="0.25">
      <c r="B26" s="275"/>
      <c r="C26" s="275"/>
      <c r="D26" s="275"/>
      <c r="E26" s="275"/>
      <c r="F26" s="276"/>
      <c r="G26" s="277"/>
      <c r="H26" s="277"/>
      <c r="I26" s="278"/>
      <c r="J26" s="8" t="s">
        <v>9</v>
      </c>
      <c r="K26" s="8" t="s">
        <v>10</v>
      </c>
      <c r="L26" s="8"/>
      <c r="M26" s="8"/>
      <c r="N26" s="8"/>
      <c r="O26" s="8"/>
      <c r="P26" s="8"/>
      <c r="Q26" s="8"/>
      <c r="R26" s="8"/>
    </row>
    <row r="27" spans="2:18" ht="3" customHeight="1" x14ac:dyDescent="0.25">
      <c r="B27" s="275"/>
      <c r="C27" s="275"/>
      <c r="D27" s="275"/>
      <c r="E27" s="275"/>
      <c r="F27" s="9"/>
      <c r="G27" s="10"/>
      <c r="H27" s="10"/>
      <c r="I27" s="11"/>
    </row>
    <row r="28" spans="2:18" ht="15.75" customHeight="1" x14ac:dyDescent="0.25">
      <c r="B28" s="275"/>
      <c r="C28" s="275"/>
      <c r="D28" s="275"/>
      <c r="E28" s="275"/>
      <c r="F28" s="279" t="s">
        <v>11</v>
      </c>
      <c r="G28" s="280"/>
      <c r="H28" s="280"/>
      <c r="I28" s="281"/>
      <c r="J28" s="12" t="s">
        <v>12</v>
      </c>
      <c r="K28" s="12" t="s">
        <v>13</v>
      </c>
      <c r="L28" s="12"/>
      <c r="M28" s="13"/>
      <c r="N28" s="13"/>
      <c r="O28" s="13"/>
      <c r="P28" s="13"/>
      <c r="Q28" s="13"/>
      <c r="R28" s="13"/>
    </row>
    <row r="29" spans="2:18" x14ac:dyDescent="0.25">
      <c r="B29" s="275"/>
      <c r="C29" s="275"/>
      <c r="D29" s="275"/>
      <c r="E29" s="275"/>
      <c r="F29" s="279"/>
      <c r="G29" s="280"/>
      <c r="H29" s="280"/>
      <c r="I29" s="281"/>
      <c r="J29" s="12" t="s">
        <v>14</v>
      </c>
      <c r="K29" s="12" t="s">
        <v>15</v>
      </c>
      <c r="L29" s="12"/>
      <c r="M29" s="13"/>
      <c r="N29" s="13"/>
      <c r="O29" s="13"/>
      <c r="P29" s="13"/>
      <c r="Q29" s="13"/>
      <c r="R29" s="13"/>
    </row>
    <row r="30" spans="2:18" x14ac:dyDescent="0.25">
      <c r="B30" s="275"/>
      <c r="C30" s="275"/>
      <c r="D30" s="275"/>
      <c r="E30" s="275"/>
      <c r="F30" s="279"/>
      <c r="G30" s="280"/>
      <c r="H30" s="280"/>
      <c r="I30" s="281"/>
      <c r="J30" s="12" t="s">
        <v>16</v>
      </c>
      <c r="K30" s="12" t="s">
        <v>17</v>
      </c>
      <c r="L30" s="12"/>
      <c r="M30" s="13"/>
      <c r="N30" s="13"/>
      <c r="O30" s="13"/>
      <c r="P30" s="13"/>
      <c r="Q30" s="13"/>
      <c r="R30" s="13"/>
    </row>
    <row r="31" spans="2:18" x14ac:dyDescent="0.25">
      <c r="B31" s="275"/>
      <c r="C31" s="275"/>
      <c r="D31" s="275"/>
      <c r="E31" s="275"/>
      <c r="F31" s="279"/>
      <c r="G31" s="280"/>
      <c r="H31" s="280"/>
      <c r="I31" s="281"/>
      <c r="J31" s="12" t="s">
        <v>18</v>
      </c>
      <c r="K31" s="12" t="s">
        <v>19</v>
      </c>
      <c r="L31" s="12"/>
      <c r="M31" s="13"/>
      <c r="N31" s="13"/>
      <c r="O31" s="13"/>
      <c r="P31" s="13"/>
      <c r="Q31" s="13"/>
      <c r="R31" s="13"/>
    </row>
    <row r="32" spans="2:18" x14ac:dyDescent="0.25">
      <c r="B32" s="275"/>
      <c r="C32" s="275"/>
      <c r="D32" s="275"/>
      <c r="E32" s="275"/>
      <c r="F32" s="279"/>
      <c r="G32" s="280"/>
      <c r="H32" s="280"/>
      <c r="I32" s="281"/>
      <c r="J32" s="12" t="s">
        <v>20</v>
      </c>
      <c r="K32" s="12" t="s">
        <v>21</v>
      </c>
      <c r="L32" s="12"/>
      <c r="M32" s="13"/>
      <c r="N32" s="13"/>
      <c r="O32" s="13"/>
      <c r="P32" s="13"/>
      <c r="Q32" s="13"/>
      <c r="R32" s="13"/>
    </row>
    <row r="33" spans="2:18" x14ac:dyDescent="0.25">
      <c r="B33" s="275"/>
      <c r="C33" s="275"/>
      <c r="D33" s="275"/>
      <c r="E33" s="275"/>
      <c r="F33" s="279"/>
      <c r="G33" s="280"/>
      <c r="H33" s="280"/>
      <c r="I33" s="281"/>
      <c r="J33" s="12" t="s">
        <v>22</v>
      </c>
      <c r="K33" s="12" t="s">
        <v>23</v>
      </c>
      <c r="L33" s="12"/>
      <c r="M33" s="13"/>
      <c r="N33" s="13"/>
      <c r="O33" s="13"/>
      <c r="P33" s="13"/>
      <c r="Q33" s="13"/>
      <c r="R33" s="13"/>
    </row>
    <row r="34" spans="2:18" ht="3" customHeight="1" x14ac:dyDescent="0.25">
      <c r="B34" s="275"/>
      <c r="C34" s="275"/>
      <c r="D34" s="275"/>
      <c r="E34" s="275"/>
      <c r="F34" s="9"/>
      <c r="G34" s="10"/>
      <c r="H34" s="10"/>
      <c r="I34" s="11"/>
    </row>
    <row r="35" spans="2:18" ht="15.75" customHeight="1" x14ac:dyDescent="0.25">
      <c r="B35" s="275"/>
      <c r="C35" s="275"/>
      <c r="D35" s="275"/>
      <c r="E35" s="275"/>
      <c r="F35" s="282" t="s">
        <v>24</v>
      </c>
      <c r="G35" s="283"/>
      <c r="H35" s="283"/>
      <c r="I35" s="284"/>
      <c r="J35" s="14" t="s">
        <v>25</v>
      </c>
      <c r="K35" s="14" t="s">
        <v>26</v>
      </c>
      <c r="L35" s="14"/>
      <c r="M35" s="14"/>
      <c r="N35" s="14"/>
      <c r="O35" s="14"/>
      <c r="P35" s="14"/>
      <c r="Q35" s="14"/>
      <c r="R35" s="14"/>
    </row>
    <row r="36" spans="2:18" x14ac:dyDescent="0.25">
      <c r="B36" s="275"/>
      <c r="C36" s="275"/>
      <c r="D36" s="275"/>
      <c r="E36" s="275"/>
      <c r="F36" s="282"/>
      <c r="G36" s="283"/>
      <c r="H36" s="283"/>
      <c r="I36" s="284"/>
      <c r="J36" s="14" t="s">
        <v>27</v>
      </c>
      <c r="K36" s="14" t="s">
        <v>28</v>
      </c>
      <c r="L36" s="14"/>
      <c r="M36" s="14"/>
      <c r="N36" s="14"/>
      <c r="O36" s="14"/>
      <c r="P36" s="14"/>
      <c r="Q36" s="14"/>
      <c r="R36" s="14"/>
    </row>
    <row r="37" spans="2:18" x14ac:dyDescent="0.25">
      <c r="B37" s="275"/>
      <c r="C37" s="275"/>
      <c r="D37" s="275"/>
      <c r="E37" s="275"/>
      <c r="F37" s="282"/>
      <c r="G37" s="283"/>
      <c r="H37" s="283"/>
      <c r="I37" s="284"/>
      <c r="J37" s="14" t="s">
        <v>29</v>
      </c>
      <c r="K37" s="14" t="s">
        <v>30</v>
      </c>
      <c r="L37" s="14"/>
      <c r="M37" s="14"/>
      <c r="N37" s="14"/>
      <c r="O37" s="14"/>
      <c r="P37" s="14"/>
      <c r="Q37" s="14"/>
      <c r="R37" s="14"/>
    </row>
    <row r="38" spans="2:18" x14ac:dyDescent="0.25">
      <c r="B38" s="275"/>
      <c r="C38" s="275"/>
      <c r="D38" s="275"/>
      <c r="E38" s="275"/>
      <c r="F38" s="282"/>
      <c r="G38" s="283"/>
      <c r="H38" s="283"/>
      <c r="I38" s="284"/>
      <c r="J38" s="14" t="s">
        <v>31</v>
      </c>
      <c r="K38" s="14" t="s">
        <v>32</v>
      </c>
      <c r="L38" s="14"/>
      <c r="M38" s="14"/>
      <c r="N38" s="14"/>
      <c r="O38" s="14"/>
      <c r="P38" s="14"/>
      <c r="Q38" s="14"/>
      <c r="R38" s="14"/>
    </row>
    <row r="39" spans="2:18" ht="6" customHeight="1" x14ac:dyDescent="0.25"/>
    <row r="40" spans="2:18" ht="15.75" customHeight="1" x14ac:dyDescent="0.25">
      <c r="B40" s="285" t="s">
        <v>33</v>
      </c>
      <c r="C40" s="285"/>
      <c r="D40" s="285"/>
      <c r="E40" s="285"/>
      <c r="F40" s="286" t="s">
        <v>34</v>
      </c>
      <c r="G40" s="287"/>
      <c r="H40" s="287"/>
      <c r="I40" s="288"/>
      <c r="J40" s="15" t="s">
        <v>35</v>
      </c>
      <c r="K40" s="15" t="s">
        <v>36</v>
      </c>
      <c r="L40" s="16"/>
      <c r="M40" s="16"/>
      <c r="N40" s="16"/>
      <c r="O40" s="16"/>
      <c r="P40" s="16"/>
      <c r="Q40" s="16"/>
      <c r="R40" s="16"/>
    </row>
    <row r="41" spans="2:18" x14ac:dyDescent="0.25">
      <c r="B41" s="285"/>
      <c r="C41" s="285"/>
      <c r="D41" s="285"/>
      <c r="E41" s="285"/>
      <c r="F41" s="286"/>
      <c r="G41" s="287"/>
      <c r="H41" s="287"/>
      <c r="I41" s="288"/>
      <c r="J41" s="15" t="s">
        <v>37</v>
      </c>
      <c r="K41" s="15" t="s">
        <v>38</v>
      </c>
      <c r="L41" s="16"/>
      <c r="M41" s="16"/>
      <c r="N41" s="16"/>
      <c r="O41" s="16"/>
      <c r="P41" s="16"/>
      <c r="Q41" s="16"/>
      <c r="R41" s="16"/>
    </row>
    <row r="42" spans="2:18" x14ac:dyDescent="0.25">
      <c r="B42" s="285"/>
      <c r="C42" s="285"/>
      <c r="D42" s="285"/>
      <c r="E42" s="285"/>
      <c r="F42" s="286"/>
      <c r="G42" s="287"/>
      <c r="H42" s="287"/>
      <c r="I42" s="288"/>
      <c r="J42" s="15" t="s">
        <v>39</v>
      </c>
      <c r="K42" s="15" t="s">
        <v>40</v>
      </c>
      <c r="L42" s="16"/>
      <c r="M42" s="16"/>
      <c r="N42" s="16"/>
      <c r="O42" s="16"/>
      <c r="P42" s="16"/>
      <c r="Q42" s="16"/>
      <c r="R42" s="16"/>
    </row>
    <row r="43" spans="2:18" x14ac:dyDescent="0.25">
      <c r="B43" s="285"/>
      <c r="C43" s="285"/>
      <c r="D43" s="285"/>
      <c r="E43" s="285"/>
      <c r="F43" s="286"/>
      <c r="G43" s="287"/>
      <c r="H43" s="287"/>
      <c r="I43" s="288"/>
      <c r="J43" s="15" t="s">
        <v>41</v>
      </c>
      <c r="K43" s="15" t="s">
        <v>42</v>
      </c>
      <c r="L43" s="16"/>
      <c r="M43" s="16"/>
      <c r="N43" s="16"/>
      <c r="O43" s="16"/>
      <c r="P43" s="16"/>
      <c r="Q43" s="16"/>
      <c r="R43" s="16"/>
    </row>
    <row r="44" spans="2:18" ht="3" customHeight="1" x14ac:dyDescent="0.25">
      <c r="B44" s="285"/>
      <c r="C44" s="285"/>
      <c r="D44" s="285"/>
      <c r="E44" s="285"/>
      <c r="F44" s="9"/>
      <c r="G44" s="10"/>
      <c r="H44" s="10"/>
      <c r="I44" s="11"/>
      <c r="J44" s="17"/>
      <c r="K44" s="17"/>
    </row>
    <row r="45" spans="2:18" ht="15.75" customHeight="1" x14ac:dyDescent="0.25">
      <c r="B45" s="285"/>
      <c r="C45" s="285"/>
      <c r="D45" s="285"/>
      <c r="E45" s="285"/>
      <c r="F45" s="289" t="s">
        <v>43</v>
      </c>
      <c r="G45" s="290"/>
      <c r="H45" s="290"/>
      <c r="I45" s="291"/>
      <c r="J45" s="18" t="s">
        <v>44</v>
      </c>
      <c r="K45" s="18" t="s">
        <v>45</v>
      </c>
      <c r="L45" s="19"/>
      <c r="M45" s="19"/>
      <c r="N45" s="19"/>
      <c r="O45" s="19"/>
      <c r="P45" s="19"/>
      <c r="Q45" s="19"/>
      <c r="R45" s="19"/>
    </row>
    <row r="46" spans="2:18" x14ac:dyDescent="0.25">
      <c r="B46" s="285"/>
      <c r="C46" s="285"/>
      <c r="D46" s="285"/>
      <c r="E46" s="285"/>
      <c r="F46" s="289"/>
      <c r="G46" s="290"/>
      <c r="H46" s="290"/>
      <c r="I46" s="291"/>
      <c r="J46" s="18" t="s">
        <v>46</v>
      </c>
      <c r="K46" s="18" t="s">
        <v>47</v>
      </c>
      <c r="L46" s="19"/>
      <c r="M46" s="19"/>
      <c r="N46" s="19"/>
      <c r="O46" s="19"/>
      <c r="P46" s="19"/>
      <c r="Q46" s="19"/>
      <c r="R46" s="19"/>
    </row>
    <row r="47" spans="2:18" x14ac:dyDescent="0.25">
      <c r="B47" s="285"/>
      <c r="C47" s="285"/>
      <c r="D47" s="285"/>
      <c r="E47" s="285"/>
      <c r="F47" s="289"/>
      <c r="G47" s="290"/>
      <c r="H47" s="290"/>
      <c r="I47" s="291"/>
      <c r="J47" s="18" t="s">
        <v>48</v>
      </c>
      <c r="K47" s="18" t="s">
        <v>49</v>
      </c>
      <c r="L47" s="19"/>
      <c r="M47" s="19"/>
      <c r="N47" s="19"/>
      <c r="O47" s="19"/>
      <c r="P47" s="19"/>
      <c r="Q47" s="19"/>
      <c r="R47" s="19"/>
    </row>
    <row r="48" spans="2:18" ht="6" customHeight="1" x14ac:dyDescent="0.25"/>
    <row r="49" spans="2:18" ht="15.75" customHeight="1" x14ac:dyDescent="0.25">
      <c r="B49" s="292" t="s">
        <v>50</v>
      </c>
      <c r="C49" s="293"/>
      <c r="D49" s="293"/>
      <c r="E49" s="293"/>
      <c r="F49" s="294" t="s">
        <v>51</v>
      </c>
      <c r="G49" s="295"/>
      <c r="H49" s="295"/>
      <c r="I49" s="296"/>
      <c r="J49" s="20" t="s">
        <v>52</v>
      </c>
      <c r="K49" s="20" t="s">
        <v>53</v>
      </c>
      <c r="L49" s="20"/>
      <c r="M49" s="20"/>
      <c r="N49" s="20"/>
      <c r="O49" s="20"/>
      <c r="P49" s="20"/>
      <c r="Q49" s="20"/>
      <c r="R49" s="20"/>
    </row>
    <row r="50" spans="2:18" x14ac:dyDescent="0.25">
      <c r="B50" s="293"/>
      <c r="C50" s="293"/>
      <c r="D50" s="293"/>
      <c r="E50" s="293"/>
      <c r="F50" s="294"/>
      <c r="G50" s="295"/>
      <c r="H50" s="295"/>
      <c r="I50" s="296"/>
      <c r="J50" s="20" t="s">
        <v>54</v>
      </c>
      <c r="K50" s="20" t="s">
        <v>55</v>
      </c>
      <c r="L50" s="20"/>
      <c r="M50" s="20"/>
      <c r="N50" s="20"/>
      <c r="O50" s="20"/>
      <c r="P50" s="20"/>
      <c r="Q50" s="20"/>
      <c r="R50" s="20"/>
    </row>
    <row r="51" spans="2:18" x14ac:dyDescent="0.25">
      <c r="B51" s="293"/>
      <c r="C51" s="293"/>
      <c r="D51" s="293"/>
      <c r="E51" s="293"/>
      <c r="F51" s="294"/>
      <c r="G51" s="295"/>
      <c r="H51" s="295"/>
      <c r="I51" s="296"/>
      <c r="J51" s="20" t="s">
        <v>56</v>
      </c>
      <c r="K51" s="20" t="s">
        <v>57</v>
      </c>
      <c r="L51" s="20"/>
      <c r="M51" s="20"/>
      <c r="N51" s="20"/>
      <c r="O51" s="20"/>
      <c r="P51" s="20"/>
      <c r="Q51" s="20"/>
      <c r="R51" s="20"/>
    </row>
    <row r="52" spans="2:18" ht="3" customHeight="1" x14ac:dyDescent="0.25">
      <c r="B52" s="293"/>
      <c r="C52" s="293"/>
      <c r="D52" s="293"/>
      <c r="E52" s="293"/>
      <c r="F52" s="21"/>
      <c r="G52" s="22"/>
      <c r="H52" s="22"/>
      <c r="I52" s="23"/>
      <c r="J52" s="17"/>
      <c r="K52" s="17"/>
      <c r="L52" s="17"/>
      <c r="M52" s="17"/>
      <c r="N52" s="17"/>
      <c r="O52" s="17"/>
      <c r="P52" s="17"/>
      <c r="Q52" s="17"/>
      <c r="R52" s="17"/>
    </row>
    <row r="53" spans="2:18" ht="15.75" customHeight="1" x14ac:dyDescent="0.25">
      <c r="B53" s="293"/>
      <c r="C53" s="293"/>
      <c r="D53" s="293"/>
      <c r="E53" s="293"/>
      <c r="F53" s="297" t="s">
        <v>58</v>
      </c>
      <c r="G53" s="298"/>
      <c r="H53" s="298"/>
      <c r="I53" s="299"/>
      <c r="J53" s="24" t="s">
        <v>59</v>
      </c>
      <c r="K53" s="24" t="s">
        <v>60</v>
      </c>
      <c r="L53" s="24"/>
      <c r="M53" s="24"/>
      <c r="N53" s="24"/>
      <c r="O53" s="24"/>
      <c r="P53" s="24"/>
      <c r="Q53" s="24"/>
      <c r="R53" s="24"/>
    </row>
    <row r="54" spans="2:18" x14ac:dyDescent="0.25">
      <c r="B54" s="293"/>
      <c r="C54" s="293"/>
      <c r="D54" s="293"/>
      <c r="E54" s="293"/>
      <c r="F54" s="297"/>
      <c r="G54" s="298"/>
      <c r="H54" s="298"/>
      <c r="I54" s="299"/>
      <c r="J54" s="24" t="s">
        <v>61</v>
      </c>
      <c r="K54" s="24" t="s">
        <v>62</v>
      </c>
      <c r="L54" s="24"/>
      <c r="M54" s="24"/>
      <c r="N54" s="24"/>
      <c r="O54" s="24"/>
      <c r="P54" s="24"/>
      <c r="Q54" s="24"/>
      <c r="R54" s="24"/>
    </row>
    <row r="55" spans="2:18" x14ac:dyDescent="0.25">
      <c r="B55" s="293"/>
      <c r="C55" s="293"/>
      <c r="D55" s="293"/>
      <c r="E55" s="293"/>
      <c r="F55" s="297"/>
      <c r="G55" s="298"/>
      <c r="H55" s="298"/>
      <c r="I55" s="299"/>
      <c r="J55" s="24" t="s">
        <v>63</v>
      </c>
      <c r="K55" s="24" t="s">
        <v>64</v>
      </c>
      <c r="L55" s="24"/>
      <c r="M55" s="24"/>
      <c r="N55" s="24"/>
      <c r="O55" s="24"/>
      <c r="P55" s="24"/>
      <c r="Q55" s="24"/>
      <c r="R55" s="24"/>
    </row>
    <row r="56" spans="2:18" ht="3" customHeight="1" x14ac:dyDescent="0.25">
      <c r="B56" s="293"/>
      <c r="C56" s="293"/>
      <c r="D56" s="293"/>
      <c r="E56" s="293"/>
      <c r="F56" s="9"/>
      <c r="G56" s="22"/>
      <c r="H56" s="22"/>
      <c r="I56" s="23"/>
      <c r="J56" s="17"/>
      <c r="K56" s="17"/>
      <c r="L56" s="17"/>
      <c r="M56" s="17"/>
      <c r="N56" s="17"/>
      <c r="O56" s="17"/>
      <c r="P56" s="17"/>
      <c r="Q56" s="17"/>
      <c r="R56" s="17"/>
    </row>
    <row r="57" spans="2:18" ht="15.75" customHeight="1" x14ac:dyDescent="0.25">
      <c r="B57" s="293"/>
      <c r="C57" s="293"/>
      <c r="D57" s="293"/>
      <c r="E57" s="293"/>
      <c r="F57" s="300" t="s">
        <v>65</v>
      </c>
      <c r="G57" s="301"/>
      <c r="H57" s="301"/>
      <c r="I57" s="302"/>
      <c r="J57" s="25" t="s">
        <v>66</v>
      </c>
      <c r="K57" s="25" t="s">
        <v>67</v>
      </c>
      <c r="L57" s="25"/>
      <c r="M57" s="25"/>
      <c r="N57" s="25"/>
      <c r="O57" s="25"/>
      <c r="P57" s="25"/>
      <c r="Q57" s="25"/>
      <c r="R57" s="25"/>
    </row>
    <row r="58" spans="2:18" x14ac:dyDescent="0.25">
      <c r="B58" s="293"/>
      <c r="C58" s="293"/>
      <c r="D58" s="293"/>
      <c r="E58" s="293"/>
      <c r="F58" s="300"/>
      <c r="G58" s="301"/>
      <c r="H58" s="301"/>
      <c r="I58" s="302"/>
      <c r="J58" s="25" t="s">
        <v>68</v>
      </c>
      <c r="K58" s="25" t="s">
        <v>69</v>
      </c>
      <c r="L58" s="25"/>
      <c r="M58" s="25"/>
      <c r="N58" s="25"/>
      <c r="O58" s="25"/>
      <c r="P58" s="25"/>
      <c r="Q58" s="25"/>
      <c r="R58" s="25"/>
    </row>
    <row r="59" spans="2:18" x14ac:dyDescent="0.25">
      <c r="B59" s="293"/>
      <c r="C59" s="293"/>
      <c r="D59" s="293"/>
      <c r="E59" s="293"/>
      <c r="F59" s="300"/>
      <c r="G59" s="301"/>
      <c r="H59" s="301"/>
      <c r="I59" s="302"/>
      <c r="J59" s="25" t="s">
        <v>70</v>
      </c>
      <c r="K59" s="25" t="s">
        <v>71</v>
      </c>
      <c r="L59" s="25"/>
      <c r="M59" s="25"/>
      <c r="N59" s="25"/>
      <c r="O59" s="25"/>
      <c r="P59" s="25"/>
      <c r="Q59" s="25"/>
      <c r="R59" s="25"/>
    </row>
    <row r="60" spans="2:18" ht="3" customHeight="1" x14ac:dyDescent="0.25">
      <c r="B60" s="293"/>
      <c r="C60" s="293"/>
      <c r="D60" s="293"/>
      <c r="E60" s="293"/>
      <c r="F60" s="9"/>
      <c r="G60" s="22"/>
      <c r="H60" s="22"/>
      <c r="I60" s="23"/>
      <c r="J60" s="17"/>
      <c r="K60" s="17"/>
      <c r="L60" s="17"/>
      <c r="M60" s="17"/>
      <c r="N60" s="17"/>
      <c r="O60" s="17"/>
      <c r="P60" s="17"/>
      <c r="Q60" s="17"/>
      <c r="R60" s="17"/>
    </row>
    <row r="61" spans="2:18" ht="15.75" customHeight="1" x14ac:dyDescent="0.25">
      <c r="B61" s="293"/>
      <c r="C61" s="293"/>
      <c r="D61" s="293"/>
      <c r="E61" s="293"/>
      <c r="F61" s="303" t="s">
        <v>72</v>
      </c>
      <c r="G61" s="304"/>
      <c r="H61" s="304"/>
      <c r="I61" s="305"/>
      <c r="J61" s="26" t="s">
        <v>73</v>
      </c>
      <c r="K61" s="26" t="s">
        <v>74</v>
      </c>
      <c r="L61" s="26"/>
      <c r="M61" s="26"/>
      <c r="N61" s="26"/>
      <c r="O61" s="26"/>
      <c r="P61" s="26"/>
      <c r="Q61" s="26"/>
      <c r="R61" s="26"/>
    </row>
    <row r="62" spans="2:18" x14ac:dyDescent="0.25">
      <c r="B62" s="293"/>
      <c r="C62" s="293"/>
      <c r="D62" s="293"/>
      <c r="E62" s="293"/>
      <c r="F62" s="303"/>
      <c r="G62" s="304"/>
      <c r="H62" s="304"/>
      <c r="I62" s="305"/>
      <c r="J62" s="26" t="s">
        <v>75</v>
      </c>
      <c r="K62" s="26" t="s">
        <v>76</v>
      </c>
      <c r="L62" s="26"/>
      <c r="M62" s="26"/>
      <c r="N62" s="26"/>
      <c r="O62" s="26"/>
      <c r="P62" s="26"/>
      <c r="Q62" s="26"/>
      <c r="R62" s="26"/>
    </row>
    <row r="63" spans="2:18" ht="3" customHeight="1" x14ac:dyDescent="0.25">
      <c r="B63" s="293"/>
      <c r="C63" s="293"/>
      <c r="D63" s="293"/>
      <c r="E63" s="293"/>
      <c r="F63" s="9"/>
      <c r="G63" s="22"/>
      <c r="H63" s="22"/>
      <c r="I63" s="23"/>
      <c r="J63" s="17"/>
      <c r="K63" s="17"/>
      <c r="L63" s="17"/>
      <c r="M63" s="17"/>
      <c r="N63" s="17"/>
      <c r="O63" s="17"/>
      <c r="P63" s="17"/>
      <c r="Q63" s="17"/>
      <c r="R63" s="17"/>
    </row>
    <row r="64" spans="2:18" ht="15.75" customHeight="1" x14ac:dyDescent="0.25">
      <c r="B64" s="293"/>
      <c r="C64" s="293"/>
      <c r="D64" s="293"/>
      <c r="E64" s="293"/>
      <c r="F64" s="306" t="s">
        <v>77</v>
      </c>
      <c r="G64" s="307"/>
      <c r="H64" s="307"/>
      <c r="I64" s="308"/>
      <c r="J64" s="27" t="s">
        <v>78</v>
      </c>
      <c r="K64" s="27" t="s">
        <v>79</v>
      </c>
      <c r="L64" s="28"/>
      <c r="M64" s="28"/>
      <c r="N64" s="28"/>
      <c r="O64" s="28"/>
      <c r="P64" s="28"/>
      <c r="Q64" s="28"/>
      <c r="R64" s="28"/>
    </row>
    <row r="65" spans="2:18" x14ac:dyDescent="0.25">
      <c r="B65" s="293"/>
      <c r="C65" s="293"/>
      <c r="D65" s="293"/>
      <c r="E65" s="293"/>
      <c r="F65" s="306"/>
      <c r="G65" s="307"/>
      <c r="H65" s="307"/>
      <c r="I65" s="308"/>
      <c r="J65" s="27" t="s">
        <v>80</v>
      </c>
      <c r="K65" s="27" t="s">
        <v>81</v>
      </c>
      <c r="L65" s="28"/>
      <c r="M65" s="28"/>
      <c r="N65" s="28"/>
      <c r="O65" s="28"/>
      <c r="P65" s="28"/>
      <c r="Q65" s="28"/>
      <c r="R65" s="28"/>
    </row>
    <row r="66" spans="2:18" ht="6" customHeight="1" x14ac:dyDescent="0.25"/>
    <row r="67" spans="2:18" ht="15.75" customHeight="1" x14ac:dyDescent="0.25">
      <c r="B67" s="313" t="s">
        <v>82</v>
      </c>
      <c r="C67" s="314"/>
      <c r="D67" s="314"/>
      <c r="E67" s="314"/>
      <c r="F67" s="315" t="s">
        <v>83</v>
      </c>
      <c r="G67" s="316"/>
      <c r="H67" s="316"/>
      <c r="I67" s="317"/>
      <c r="J67" s="29" t="s">
        <v>84</v>
      </c>
      <c r="K67" s="29" t="s">
        <v>85</v>
      </c>
      <c r="L67" s="29"/>
      <c r="M67" s="29"/>
      <c r="N67" s="29"/>
      <c r="O67" s="29"/>
      <c r="P67" s="29"/>
      <c r="Q67" s="29"/>
      <c r="R67" s="29"/>
    </row>
    <row r="68" spans="2:18" x14ac:dyDescent="0.25">
      <c r="B68" s="314"/>
      <c r="C68" s="314"/>
      <c r="D68" s="314"/>
      <c r="E68" s="314"/>
      <c r="F68" s="315"/>
      <c r="G68" s="316"/>
      <c r="H68" s="316"/>
      <c r="I68" s="317"/>
      <c r="J68" s="29" t="s">
        <v>86</v>
      </c>
      <c r="K68" s="29" t="s">
        <v>87</v>
      </c>
      <c r="L68" s="29"/>
      <c r="M68" s="29"/>
      <c r="N68" s="29"/>
      <c r="O68" s="29"/>
      <c r="P68" s="29"/>
      <c r="Q68" s="29"/>
      <c r="R68" s="29"/>
    </row>
    <row r="69" spans="2:18" x14ac:dyDescent="0.25">
      <c r="B69" s="314"/>
      <c r="C69" s="314"/>
      <c r="D69" s="314"/>
      <c r="E69" s="314"/>
      <c r="F69" s="315"/>
      <c r="G69" s="316"/>
      <c r="H69" s="316"/>
      <c r="I69" s="317"/>
      <c r="J69" s="29" t="s">
        <v>88</v>
      </c>
      <c r="K69" s="29" t="s">
        <v>89</v>
      </c>
      <c r="L69" s="29"/>
      <c r="M69" s="29"/>
      <c r="N69" s="29"/>
      <c r="O69" s="29"/>
      <c r="P69" s="29"/>
      <c r="Q69" s="29"/>
      <c r="R69" s="29"/>
    </row>
    <row r="70" spans="2:18" ht="3" customHeight="1" x14ac:dyDescent="0.25">
      <c r="B70" s="314"/>
      <c r="C70" s="314"/>
      <c r="D70" s="314"/>
      <c r="E70" s="314"/>
      <c r="F70" s="9"/>
      <c r="G70" s="10"/>
      <c r="H70" s="10"/>
      <c r="I70" s="11"/>
    </row>
    <row r="71" spans="2:18" ht="15.75" customHeight="1" x14ac:dyDescent="0.25">
      <c r="B71" s="314"/>
      <c r="C71" s="314"/>
      <c r="D71" s="314"/>
      <c r="E71" s="314"/>
      <c r="F71" s="318" t="s">
        <v>90</v>
      </c>
      <c r="G71" s="319"/>
      <c r="H71" s="319"/>
      <c r="I71" s="320"/>
      <c r="J71" s="30" t="s">
        <v>91</v>
      </c>
      <c r="K71" s="30" t="s">
        <v>92</v>
      </c>
      <c r="L71" s="30"/>
      <c r="M71" s="30"/>
      <c r="N71" s="30"/>
      <c r="O71" s="30"/>
      <c r="P71" s="30"/>
      <c r="Q71" s="30"/>
      <c r="R71" s="30"/>
    </row>
    <row r="72" spans="2:18" x14ac:dyDescent="0.25">
      <c r="B72" s="314"/>
      <c r="C72" s="314"/>
      <c r="D72" s="314"/>
      <c r="E72" s="314"/>
      <c r="F72" s="318"/>
      <c r="G72" s="319"/>
      <c r="H72" s="319"/>
      <c r="I72" s="320"/>
      <c r="J72" s="30" t="s">
        <v>93</v>
      </c>
      <c r="K72" s="30" t="s">
        <v>94</v>
      </c>
      <c r="L72" s="30"/>
      <c r="M72" s="30"/>
      <c r="N72" s="30"/>
      <c r="O72" s="30"/>
      <c r="P72" s="30"/>
      <c r="Q72" s="30"/>
      <c r="R72" s="30"/>
    </row>
    <row r="73" spans="2:18" x14ac:dyDescent="0.25">
      <c r="B73" s="314"/>
      <c r="C73" s="314"/>
      <c r="D73" s="314"/>
      <c r="E73" s="314"/>
      <c r="F73" s="318"/>
      <c r="G73" s="319"/>
      <c r="H73" s="319"/>
      <c r="I73" s="320"/>
      <c r="J73" s="30" t="s">
        <v>95</v>
      </c>
      <c r="K73" s="30" t="s">
        <v>96</v>
      </c>
      <c r="L73" s="30"/>
      <c r="M73" s="30"/>
      <c r="N73" s="30"/>
      <c r="O73" s="30"/>
      <c r="P73" s="30"/>
      <c r="Q73" s="30"/>
      <c r="R73" s="30"/>
    </row>
    <row r="74" spans="2:18" x14ac:dyDescent="0.25">
      <c r="B74" s="314"/>
      <c r="C74" s="314"/>
      <c r="D74" s="314"/>
      <c r="E74" s="314"/>
      <c r="F74" s="318"/>
      <c r="G74" s="319"/>
      <c r="H74" s="319"/>
      <c r="I74" s="320"/>
      <c r="J74" s="30" t="s">
        <v>97</v>
      </c>
      <c r="K74" s="30" t="s">
        <v>98</v>
      </c>
      <c r="L74" s="30"/>
      <c r="M74" s="30"/>
      <c r="N74" s="30"/>
      <c r="O74" s="30"/>
      <c r="P74" s="30"/>
      <c r="Q74" s="30"/>
      <c r="R74" s="30"/>
    </row>
    <row r="75" spans="2:18" ht="3" customHeight="1" x14ac:dyDescent="0.25">
      <c r="B75" s="314"/>
      <c r="C75" s="314"/>
      <c r="D75" s="314"/>
      <c r="E75" s="314"/>
      <c r="F75" s="9"/>
      <c r="G75" s="10"/>
      <c r="H75" s="10"/>
      <c r="I75" s="11"/>
    </row>
    <row r="76" spans="2:18" ht="15.75" customHeight="1" x14ac:dyDescent="0.25">
      <c r="B76" s="314"/>
      <c r="C76" s="314"/>
      <c r="D76" s="314"/>
      <c r="E76" s="314"/>
      <c r="F76" s="321" t="s">
        <v>99</v>
      </c>
      <c r="G76" s="322"/>
      <c r="H76" s="322"/>
      <c r="I76" s="323"/>
      <c r="J76" s="31" t="s">
        <v>100</v>
      </c>
      <c r="K76" s="31" t="s">
        <v>101</v>
      </c>
      <c r="L76" s="31"/>
      <c r="M76" s="31"/>
      <c r="N76" s="31"/>
      <c r="O76" s="31"/>
      <c r="P76" s="31"/>
      <c r="Q76" s="31"/>
      <c r="R76" s="31"/>
    </row>
    <row r="77" spans="2:18" x14ac:dyDescent="0.25">
      <c r="B77" s="314"/>
      <c r="C77" s="314"/>
      <c r="D77" s="314"/>
      <c r="E77" s="314"/>
      <c r="F77" s="321"/>
      <c r="G77" s="322"/>
      <c r="H77" s="322"/>
      <c r="I77" s="323"/>
      <c r="J77" s="31" t="s">
        <v>102</v>
      </c>
      <c r="K77" s="31" t="s">
        <v>103</v>
      </c>
      <c r="L77" s="31"/>
      <c r="M77" s="31"/>
      <c r="N77" s="31"/>
      <c r="O77" s="31"/>
      <c r="P77" s="31"/>
      <c r="Q77" s="31"/>
      <c r="R77" s="31"/>
    </row>
    <row r="78" spans="2:18" x14ac:dyDescent="0.25">
      <c r="B78" s="314"/>
      <c r="C78" s="314"/>
      <c r="D78" s="314"/>
      <c r="E78" s="314"/>
      <c r="F78" s="321"/>
      <c r="G78" s="322"/>
      <c r="H78" s="322"/>
      <c r="I78" s="323"/>
      <c r="J78" s="31" t="s">
        <v>104</v>
      </c>
      <c r="K78" s="31" t="s">
        <v>105</v>
      </c>
      <c r="L78" s="31"/>
      <c r="M78" s="31"/>
      <c r="N78" s="31"/>
      <c r="O78" s="31"/>
      <c r="P78" s="31"/>
      <c r="Q78" s="31"/>
      <c r="R78" s="31"/>
    </row>
    <row r="79" spans="2:18" x14ac:dyDescent="0.25">
      <c r="B79" s="314"/>
      <c r="C79" s="314"/>
      <c r="D79" s="314"/>
      <c r="E79" s="314"/>
      <c r="F79" s="321"/>
      <c r="G79" s="322"/>
      <c r="H79" s="322"/>
      <c r="I79" s="323"/>
      <c r="J79" s="31" t="s">
        <v>106</v>
      </c>
      <c r="K79" s="31" t="s">
        <v>107</v>
      </c>
      <c r="L79" s="31"/>
      <c r="M79" s="31"/>
      <c r="N79" s="31"/>
      <c r="O79" s="31"/>
      <c r="P79" s="31"/>
      <c r="Q79" s="31"/>
      <c r="R79" s="31"/>
    </row>
    <row r="80" spans="2:18" ht="3" customHeight="1" x14ac:dyDescent="0.25">
      <c r="B80" s="314"/>
      <c r="C80" s="314"/>
      <c r="D80" s="314"/>
      <c r="E80" s="314"/>
      <c r="F80" s="9"/>
      <c r="G80" s="10"/>
      <c r="H80" s="10"/>
      <c r="I80" s="11"/>
    </row>
    <row r="81" spans="2:18" ht="15.75" customHeight="1" x14ac:dyDescent="0.25">
      <c r="B81" s="314"/>
      <c r="C81" s="314"/>
      <c r="D81" s="314"/>
      <c r="E81" s="314"/>
      <c r="F81" s="324" t="s">
        <v>108</v>
      </c>
      <c r="G81" s="325"/>
      <c r="H81" s="325"/>
      <c r="I81" s="326"/>
      <c r="J81" s="32" t="s">
        <v>109</v>
      </c>
      <c r="K81" s="32" t="s">
        <v>110</v>
      </c>
      <c r="L81" s="32"/>
      <c r="M81" s="33"/>
      <c r="N81" s="33"/>
      <c r="O81" s="33"/>
      <c r="P81" s="33"/>
      <c r="Q81" s="33"/>
      <c r="R81" s="33"/>
    </row>
    <row r="82" spans="2:18" x14ac:dyDescent="0.25">
      <c r="B82" s="314"/>
      <c r="C82" s="314"/>
      <c r="D82" s="314"/>
      <c r="E82" s="314"/>
      <c r="F82" s="324"/>
      <c r="G82" s="325"/>
      <c r="H82" s="325"/>
      <c r="I82" s="326"/>
      <c r="J82" s="32" t="s">
        <v>111</v>
      </c>
      <c r="K82" s="32" t="s">
        <v>112</v>
      </c>
      <c r="L82" s="32"/>
      <c r="M82" s="33"/>
      <c r="N82" s="33"/>
      <c r="O82" s="33"/>
      <c r="P82" s="33"/>
      <c r="Q82" s="33"/>
      <c r="R82" s="33"/>
    </row>
    <row r="83" spans="2:18" x14ac:dyDescent="0.25">
      <c r="B83" s="314"/>
      <c r="C83" s="314"/>
      <c r="D83" s="314"/>
      <c r="E83" s="314"/>
      <c r="F83" s="324"/>
      <c r="G83" s="325"/>
      <c r="H83" s="325"/>
      <c r="I83" s="326"/>
      <c r="J83" s="32" t="s">
        <v>113</v>
      </c>
      <c r="K83" s="32" t="s">
        <v>114</v>
      </c>
      <c r="L83" s="32"/>
      <c r="M83" s="33"/>
      <c r="N83" s="33"/>
      <c r="O83" s="33"/>
      <c r="P83" s="33"/>
      <c r="Q83" s="33"/>
      <c r="R83" s="33"/>
    </row>
    <row r="84" spans="2:18" x14ac:dyDescent="0.25">
      <c r="B84" s="314"/>
      <c r="C84" s="314"/>
      <c r="D84" s="314"/>
      <c r="E84" s="314"/>
      <c r="F84" s="324"/>
      <c r="G84" s="325"/>
      <c r="H84" s="325"/>
      <c r="I84" s="326"/>
      <c r="J84" s="32" t="s">
        <v>115</v>
      </c>
      <c r="K84" s="32" t="s">
        <v>116</v>
      </c>
      <c r="L84" s="32"/>
      <c r="M84" s="33"/>
      <c r="N84" s="33"/>
      <c r="O84" s="33"/>
      <c r="P84" s="33"/>
      <c r="Q84" s="33"/>
      <c r="R84" s="33"/>
    </row>
    <row r="85" spans="2:18" ht="6" customHeight="1" x14ac:dyDescent="0.25"/>
    <row r="86" spans="2:18" ht="15.75" customHeight="1" x14ac:dyDescent="0.25">
      <c r="B86" s="327" t="s">
        <v>117</v>
      </c>
      <c r="C86" s="327"/>
      <c r="D86" s="327"/>
      <c r="E86" s="327"/>
      <c r="F86" s="328" t="s">
        <v>118</v>
      </c>
      <c r="G86" s="329"/>
      <c r="H86" s="329"/>
      <c r="I86" s="330"/>
      <c r="J86" s="34" t="s">
        <v>119</v>
      </c>
      <c r="K86" s="34" t="s">
        <v>120</v>
      </c>
      <c r="L86" s="34"/>
      <c r="M86" s="34"/>
      <c r="N86" s="34"/>
      <c r="O86" s="34"/>
      <c r="P86" s="34"/>
      <c r="Q86" s="34"/>
      <c r="R86" s="34"/>
    </row>
    <row r="87" spans="2:18" x14ac:dyDescent="0.25">
      <c r="B87" s="327"/>
      <c r="C87" s="327"/>
      <c r="D87" s="327"/>
      <c r="E87" s="327"/>
      <c r="F87" s="328"/>
      <c r="G87" s="329"/>
      <c r="H87" s="329"/>
      <c r="I87" s="330"/>
      <c r="J87" s="34" t="s">
        <v>121</v>
      </c>
      <c r="K87" s="34" t="s">
        <v>122</v>
      </c>
      <c r="L87" s="34"/>
      <c r="M87" s="34"/>
      <c r="N87" s="34"/>
      <c r="O87" s="34"/>
      <c r="P87" s="34"/>
      <c r="Q87" s="34"/>
      <c r="R87" s="34"/>
    </row>
    <row r="88" spans="2:18" x14ac:dyDescent="0.25">
      <c r="B88" s="327"/>
      <c r="C88" s="327"/>
      <c r="D88" s="327"/>
      <c r="E88" s="327"/>
      <c r="F88" s="328"/>
      <c r="G88" s="329"/>
      <c r="H88" s="329"/>
      <c r="I88" s="330"/>
      <c r="J88" s="34" t="s">
        <v>123</v>
      </c>
      <c r="K88" s="34" t="s">
        <v>124</v>
      </c>
      <c r="L88" s="34"/>
      <c r="M88" s="34"/>
      <c r="N88" s="34"/>
      <c r="O88" s="34"/>
      <c r="P88" s="34"/>
      <c r="Q88" s="34"/>
      <c r="R88" s="34"/>
    </row>
    <row r="89" spans="2:18" ht="6" customHeight="1" x14ac:dyDescent="0.25">
      <c r="B89" s="327"/>
      <c r="C89" s="327"/>
      <c r="D89" s="327"/>
      <c r="E89" s="327"/>
      <c r="F89" s="9"/>
      <c r="G89" s="10"/>
      <c r="H89" s="10"/>
      <c r="I89" s="11"/>
    </row>
    <row r="90" spans="2:18" ht="15.75" customHeight="1" x14ac:dyDescent="0.25">
      <c r="B90" s="327"/>
      <c r="C90" s="327"/>
      <c r="D90" s="327"/>
      <c r="E90" s="327"/>
      <c r="F90" s="331" t="s">
        <v>125</v>
      </c>
      <c r="G90" s="332"/>
      <c r="H90" s="332"/>
      <c r="I90" s="333"/>
      <c r="J90" s="35" t="s">
        <v>126</v>
      </c>
      <c r="K90" s="35" t="s">
        <v>127</v>
      </c>
      <c r="L90" s="35"/>
      <c r="M90" s="35"/>
      <c r="N90" s="35"/>
      <c r="O90" s="35"/>
      <c r="P90" s="35"/>
      <c r="Q90" s="35"/>
      <c r="R90" s="35"/>
    </row>
    <row r="91" spans="2:18" x14ac:dyDescent="0.25">
      <c r="B91" s="327"/>
      <c r="C91" s="327"/>
      <c r="D91" s="327"/>
      <c r="E91" s="327"/>
      <c r="F91" s="331"/>
      <c r="G91" s="332"/>
      <c r="H91" s="332"/>
      <c r="I91" s="333"/>
      <c r="J91" s="35" t="s">
        <v>128</v>
      </c>
      <c r="K91" s="35" t="s">
        <v>129</v>
      </c>
      <c r="L91" s="35"/>
      <c r="M91" s="35"/>
      <c r="N91" s="35"/>
      <c r="O91" s="35"/>
      <c r="P91" s="35"/>
      <c r="Q91" s="35"/>
      <c r="R91" s="35"/>
    </row>
    <row r="92" spans="2:18" x14ac:dyDescent="0.25">
      <c r="B92" s="327"/>
      <c r="C92" s="327"/>
      <c r="D92" s="327"/>
      <c r="E92" s="327"/>
      <c r="F92" s="331"/>
      <c r="G92" s="332"/>
      <c r="H92" s="332"/>
      <c r="I92" s="333"/>
      <c r="J92" s="35" t="s">
        <v>130</v>
      </c>
      <c r="K92" s="35" t="s">
        <v>131</v>
      </c>
      <c r="L92" s="35"/>
      <c r="M92" s="35"/>
      <c r="N92" s="35"/>
      <c r="O92" s="35"/>
      <c r="P92" s="35"/>
      <c r="Q92" s="35"/>
      <c r="R92" s="35"/>
    </row>
    <row r="93" spans="2:18" x14ac:dyDescent="0.25">
      <c r="B93" s="327"/>
      <c r="C93" s="327"/>
      <c r="D93" s="327"/>
      <c r="E93" s="327"/>
      <c r="F93" s="331"/>
      <c r="G93" s="332"/>
      <c r="H93" s="332"/>
      <c r="I93" s="333"/>
      <c r="J93" s="35" t="s">
        <v>132</v>
      </c>
      <c r="K93" s="35" t="s">
        <v>133</v>
      </c>
      <c r="L93" s="35"/>
      <c r="M93" s="35"/>
      <c r="N93" s="35"/>
      <c r="O93" s="35"/>
      <c r="P93" s="35"/>
      <c r="Q93" s="35"/>
      <c r="R93" s="35"/>
    </row>
    <row r="94" spans="2:18" x14ac:dyDescent="0.25">
      <c r="B94" s="327"/>
      <c r="C94" s="327"/>
      <c r="D94" s="327"/>
      <c r="E94" s="327"/>
      <c r="F94" s="331"/>
      <c r="G94" s="332"/>
      <c r="H94" s="332"/>
      <c r="I94" s="333"/>
      <c r="J94" s="35" t="s">
        <v>134</v>
      </c>
      <c r="K94" s="35" t="s">
        <v>135</v>
      </c>
      <c r="L94" s="35"/>
      <c r="M94" s="35"/>
      <c r="N94" s="35"/>
      <c r="O94" s="35"/>
      <c r="P94" s="35"/>
      <c r="Q94" s="35"/>
      <c r="R94" s="35"/>
    </row>
    <row r="95" spans="2:18" ht="6" customHeight="1" x14ac:dyDescent="0.25">
      <c r="B95" s="327"/>
      <c r="C95" s="327"/>
      <c r="D95" s="327"/>
      <c r="E95" s="327"/>
      <c r="F95" s="9"/>
      <c r="G95" s="10"/>
      <c r="H95" s="10"/>
      <c r="I95" s="11"/>
    </row>
    <row r="96" spans="2:18" ht="15.75" customHeight="1" x14ac:dyDescent="0.25">
      <c r="B96" s="327"/>
      <c r="C96" s="327"/>
      <c r="D96" s="327"/>
      <c r="E96" s="327"/>
      <c r="F96" s="334" t="s">
        <v>136</v>
      </c>
      <c r="G96" s="335"/>
      <c r="H96" s="335"/>
      <c r="I96" s="336"/>
      <c r="J96" s="36" t="s">
        <v>137</v>
      </c>
      <c r="K96" s="36" t="s">
        <v>138</v>
      </c>
      <c r="L96" s="36"/>
      <c r="M96" s="36"/>
      <c r="N96" s="36"/>
      <c r="O96" s="36"/>
      <c r="P96" s="36"/>
      <c r="Q96" s="36"/>
      <c r="R96" s="36"/>
    </row>
    <row r="97" spans="2:18" x14ac:dyDescent="0.25">
      <c r="B97" s="327"/>
      <c r="C97" s="327"/>
      <c r="D97" s="327"/>
      <c r="E97" s="327"/>
      <c r="F97" s="334"/>
      <c r="G97" s="335"/>
      <c r="H97" s="335"/>
      <c r="I97" s="336"/>
      <c r="J97" s="36" t="s">
        <v>139</v>
      </c>
      <c r="K97" s="36" t="s">
        <v>140</v>
      </c>
      <c r="L97" s="36"/>
      <c r="M97" s="36"/>
      <c r="N97" s="36"/>
      <c r="O97" s="36"/>
      <c r="P97" s="36"/>
      <c r="Q97" s="36"/>
      <c r="R97" s="36"/>
    </row>
    <row r="98" spans="2:18" x14ac:dyDescent="0.25">
      <c r="B98" s="327"/>
      <c r="C98" s="327"/>
      <c r="D98" s="327"/>
      <c r="E98" s="327"/>
      <c r="F98" s="334"/>
      <c r="G98" s="335"/>
      <c r="H98" s="335"/>
      <c r="I98" s="336"/>
      <c r="J98" s="36" t="s">
        <v>141</v>
      </c>
      <c r="K98" s="36" t="s">
        <v>142</v>
      </c>
      <c r="L98" s="36"/>
      <c r="M98" s="36"/>
      <c r="N98" s="36"/>
      <c r="O98" s="36"/>
      <c r="P98" s="36"/>
      <c r="Q98" s="36"/>
      <c r="R98" s="36"/>
    </row>
    <row r="99" spans="2:18" ht="6" customHeight="1" x14ac:dyDescent="0.25"/>
    <row r="100" spans="2:18" ht="15.75" customHeight="1" x14ac:dyDescent="0.25">
      <c r="B100" s="309" t="s">
        <v>143</v>
      </c>
      <c r="C100" s="309"/>
      <c r="D100" s="309"/>
      <c r="E100" s="309"/>
      <c r="F100" s="310" t="s">
        <v>144</v>
      </c>
      <c r="G100" s="311"/>
      <c r="H100" s="311"/>
      <c r="I100" s="312"/>
      <c r="J100" s="37" t="s">
        <v>145</v>
      </c>
      <c r="K100" s="37" t="s">
        <v>146</v>
      </c>
      <c r="L100" s="37"/>
      <c r="M100" s="37"/>
      <c r="N100" s="37"/>
      <c r="O100" s="37"/>
      <c r="P100" s="37"/>
      <c r="Q100" s="37"/>
      <c r="R100" s="37"/>
    </row>
    <row r="101" spans="2:18" x14ac:dyDescent="0.25">
      <c r="B101" s="309"/>
      <c r="C101" s="309"/>
      <c r="D101" s="309"/>
      <c r="E101" s="309"/>
      <c r="F101" s="310"/>
      <c r="G101" s="311"/>
      <c r="H101" s="311"/>
      <c r="I101" s="312"/>
      <c r="J101" s="37" t="s">
        <v>147</v>
      </c>
      <c r="K101" s="37" t="s">
        <v>148</v>
      </c>
      <c r="L101" s="37"/>
      <c r="M101" s="37"/>
      <c r="N101" s="37"/>
      <c r="O101" s="37"/>
      <c r="P101" s="37"/>
      <c r="Q101" s="37"/>
      <c r="R101" s="37"/>
    </row>
    <row r="102" spans="2:18" x14ac:dyDescent="0.25">
      <c r="B102" s="309"/>
      <c r="C102" s="309"/>
      <c r="D102" s="309"/>
      <c r="E102" s="309"/>
      <c r="F102" s="310"/>
      <c r="G102" s="311"/>
      <c r="H102" s="311"/>
      <c r="I102" s="312"/>
      <c r="J102" s="37" t="s">
        <v>149</v>
      </c>
      <c r="K102" s="37" t="s">
        <v>150</v>
      </c>
      <c r="L102" s="37"/>
      <c r="M102" s="37"/>
      <c r="N102" s="37"/>
      <c r="O102" s="37"/>
      <c r="P102" s="37"/>
      <c r="Q102" s="37"/>
      <c r="R102" s="37"/>
    </row>
    <row r="103" spans="2:18" x14ac:dyDescent="0.25"/>
    <row r="104" spans="2:18" x14ac:dyDescent="0.25"/>
    <row r="105" spans="2:18" x14ac:dyDescent="0.25"/>
    <row r="106" spans="2:18" x14ac:dyDescent="0.25"/>
  </sheetData>
  <sheetProtection password="9869" sheet="1" objects="1" scenarios="1"/>
  <mergeCells count="24">
    <mergeCell ref="B100:E102"/>
    <mergeCell ref="F100:I102"/>
    <mergeCell ref="B67:E84"/>
    <mergeCell ref="F67:I69"/>
    <mergeCell ref="F71:I74"/>
    <mergeCell ref="F76:I79"/>
    <mergeCell ref="F81:I84"/>
    <mergeCell ref="B86:E98"/>
    <mergeCell ref="F86:I88"/>
    <mergeCell ref="F90:I94"/>
    <mergeCell ref="F96:I98"/>
    <mergeCell ref="B49:E65"/>
    <mergeCell ref="F49:I51"/>
    <mergeCell ref="F53:I55"/>
    <mergeCell ref="F57:I59"/>
    <mergeCell ref="F61:I62"/>
    <mergeCell ref="F64:I65"/>
    <mergeCell ref="B24:E38"/>
    <mergeCell ref="F24:I26"/>
    <mergeCell ref="F28:I33"/>
    <mergeCell ref="F35:I38"/>
    <mergeCell ref="B40:E47"/>
    <mergeCell ref="F40:I43"/>
    <mergeCell ref="F45:I47"/>
  </mergeCells>
  <pageMargins left="0.7" right="0.7" top="0.75" bottom="0.75" header="0.3" footer="0.3"/>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456"/>
  <sheetViews>
    <sheetView showGridLines="0" topLeftCell="A154" zoomScaleNormal="100" workbookViewId="0"/>
  </sheetViews>
  <sheetFormatPr defaultColWidth="0" defaultRowHeight="12" customHeight="1" zeroHeight="1" x14ac:dyDescent="0.2"/>
  <cols>
    <col min="1" max="15" width="9.140625" style="39" customWidth="1"/>
    <col min="16" max="16" width="14.28515625" style="39" customWidth="1"/>
    <col min="17" max="17" width="0.85546875" style="40" customWidth="1"/>
    <col min="18" max="18" width="9.140625" style="40" hidden="1" customWidth="1"/>
    <col min="19" max="19" width="11.85546875" style="40" hidden="1" customWidth="1"/>
    <col min="20" max="65" width="9.140625" style="40" hidden="1" customWidth="1"/>
    <col min="66" max="16384" width="9.140625" style="39" hidden="1"/>
  </cols>
  <sheetData>
    <row r="1" spans="1:65" x14ac:dyDescent="0.2">
      <c r="A1" s="38"/>
    </row>
    <row r="2" spans="1:65" x14ac:dyDescent="0.2"/>
    <row r="3" spans="1:65" x14ac:dyDescent="0.2"/>
    <row r="4" spans="1:65" x14ac:dyDescent="0.2"/>
    <row r="5" spans="1:65" x14ac:dyDescent="0.2"/>
    <row r="6" spans="1:65" x14ac:dyDescent="0.2"/>
    <row r="7" spans="1:65" x14ac:dyDescent="0.2"/>
    <row r="8" spans="1:65" x14ac:dyDescent="0.2">
      <c r="Q8" s="41"/>
    </row>
    <row r="9" spans="1:65" s="42" customFormat="1" x14ac:dyDescent="0.2">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row>
    <row r="10" spans="1:65" s="42" customFormat="1" x14ac:dyDescent="0.2">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row>
    <row r="11" spans="1:65" s="42" customFormat="1" x14ac:dyDescent="0.2">
      <c r="B11" s="43"/>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row>
    <row r="12" spans="1:65" x14ac:dyDescent="0.2">
      <c r="B12" s="44"/>
      <c r="Q12" s="41"/>
    </row>
    <row r="13" spans="1:65" ht="18.75" x14ac:dyDescent="0.3">
      <c r="A13" s="45" t="s">
        <v>151</v>
      </c>
      <c r="B13" s="46"/>
      <c r="C13" s="46"/>
      <c r="D13" s="46"/>
      <c r="E13" s="46"/>
      <c r="F13" s="46"/>
      <c r="G13" s="46"/>
      <c r="H13" s="46"/>
      <c r="I13" s="46"/>
      <c r="J13" s="46"/>
      <c r="K13" s="46"/>
      <c r="L13" s="46"/>
      <c r="M13" s="46"/>
      <c r="N13" s="46"/>
      <c r="O13" s="46"/>
      <c r="P13" s="46"/>
    </row>
    <row r="14" spans="1:65" ht="18.75" x14ac:dyDescent="0.3">
      <c r="A14" s="47" t="s">
        <v>152</v>
      </c>
      <c r="B14" s="48"/>
      <c r="C14" s="48"/>
      <c r="D14" s="48"/>
      <c r="E14" s="48"/>
      <c r="F14" s="48"/>
      <c r="G14" s="47" t="s">
        <v>153</v>
      </c>
      <c r="H14" s="48"/>
      <c r="I14" s="48"/>
      <c r="J14" s="48"/>
      <c r="K14" s="48"/>
      <c r="O14" s="49" t="s">
        <v>154</v>
      </c>
    </row>
    <row r="15" spans="1:65" ht="15.75" x14ac:dyDescent="0.2">
      <c r="B15" s="48"/>
      <c r="C15" s="48"/>
      <c r="D15" s="50"/>
      <c r="E15" s="50"/>
      <c r="F15" s="50"/>
      <c r="G15" s="50"/>
      <c r="H15" s="50"/>
      <c r="I15" s="50"/>
      <c r="J15" s="50"/>
      <c r="K15" s="50"/>
      <c r="L15" s="50"/>
      <c r="M15" s="50"/>
      <c r="N15" s="50"/>
      <c r="O15" s="50"/>
      <c r="P15" s="51"/>
    </row>
    <row r="16" spans="1:65" ht="12" customHeight="1" x14ac:dyDescent="0.2">
      <c r="B16" s="48"/>
      <c r="C16" s="48"/>
      <c r="D16" s="48"/>
      <c r="E16" s="48"/>
      <c r="F16" s="48"/>
      <c r="G16" s="48"/>
      <c r="H16" s="48"/>
      <c r="I16" s="48"/>
      <c r="J16" s="48"/>
      <c r="K16" s="48"/>
      <c r="O16" s="338" t="str">
        <f>A202</f>
        <v>The average age of the population in the profiled households is slightly younger when compared to the base.</v>
      </c>
      <c r="P16" s="338"/>
    </row>
    <row r="17" spans="15:16" x14ac:dyDescent="0.2">
      <c r="O17" s="338"/>
      <c r="P17" s="338"/>
    </row>
    <row r="18" spans="15:16" x14ac:dyDescent="0.2">
      <c r="O18" s="338"/>
      <c r="P18" s="338"/>
    </row>
    <row r="19" spans="15:16" x14ac:dyDescent="0.2">
      <c r="O19" s="338"/>
      <c r="P19" s="338"/>
    </row>
    <row r="20" spans="15:16" ht="12" customHeight="1" x14ac:dyDescent="0.2">
      <c r="O20" s="338" t="str">
        <f>A225</f>
        <v>Households containing lone parents occur more in this profile than in the base.</v>
      </c>
      <c r="P20" s="338"/>
    </row>
    <row r="21" spans="15:16" x14ac:dyDescent="0.2">
      <c r="O21" s="338"/>
      <c r="P21" s="338"/>
    </row>
    <row r="22" spans="15:16" ht="12" customHeight="1" x14ac:dyDescent="0.2">
      <c r="O22" s="338"/>
      <c r="P22" s="338"/>
    </row>
    <row r="23" spans="15:16" ht="12" customHeight="1" x14ac:dyDescent="0.2">
      <c r="O23" s="338" t="str">
        <f>B235</f>
        <v>35.1% of the profile live in households with an income less than £20k.</v>
      </c>
      <c r="P23" s="338"/>
    </row>
    <row r="24" spans="15:16" x14ac:dyDescent="0.2">
      <c r="O24" s="338"/>
      <c r="P24" s="338"/>
    </row>
    <row r="25" spans="15:16" x14ac:dyDescent="0.2">
      <c r="O25" s="338"/>
      <c r="P25" s="338"/>
    </row>
    <row r="26" spans="15:16" x14ac:dyDescent="0.2">
      <c r="O26" s="338" t="str">
        <f>K251</f>
        <v>The dominant Social Grade is C1 and the most over-represented is D.</v>
      </c>
      <c r="P26" s="338"/>
    </row>
    <row r="27" spans="15:16" ht="12" customHeight="1" x14ac:dyDescent="0.2">
      <c r="O27" s="338"/>
      <c r="P27" s="338"/>
    </row>
    <row r="28" spans="15:16" x14ac:dyDescent="0.2">
      <c r="O28" s="338" t="str">
        <f>H247</f>
        <v>There is a higher proportion of people in this profile who are unemployed than in the base.</v>
      </c>
      <c r="P28" s="338"/>
    </row>
    <row r="29" spans="15:16" x14ac:dyDescent="0.2">
      <c r="O29" s="338"/>
      <c r="P29" s="338"/>
    </row>
    <row r="30" spans="15:16" x14ac:dyDescent="0.2">
      <c r="O30" s="338"/>
      <c r="P30" s="338"/>
    </row>
    <row r="31" spans="15:16" x14ac:dyDescent="0.2">
      <c r="O31" s="52"/>
      <c r="P31" s="52"/>
    </row>
    <row r="32" spans="15:16" x14ac:dyDescent="0.2"/>
    <row r="33" spans="1:16" ht="15.75" x14ac:dyDescent="0.2">
      <c r="P33" s="51"/>
    </row>
    <row r="34" spans="1:16" ht="18.75" x14ac:dyDescent="0.3">
      <c r="A34" s="47" t="s">
        <v>155</v>
      </c>
      <c r="B34" s="53"/>
      <c r="C34" s="53"/>
      <c r="D34" s="53"/>
      <c r="F34" s="54" t="s">
        <v>156</v>
      </c>
      <c r="H34" s="53"/>
      <c r="I34" s="53"/>
      <c r="L34" s="47" t="s">
        <v>157</v>
      </c>
    </row>
    <row r="35" spans="1:16" x14ac:dyDescent="0.2">
      <c r="F35" s="337"/>
      <c r="G35" s="337"/>
      <c r="H35" s="337"/>
      <c r="I35" s="337"/>
    </row>
    <row r="36" spans="1:16" ht="15.75" x14ac:dyDescent="0.25">
      <c r="D36" s="55"/>
      <c r="E36" s="55"/>
      <c r="F36" s="55"/>
      <c r="G36" s="55"/>
      <c r="H36" s="55"/>
      <c r="I36" s="55"/>
      <c r="J36" s="55"/>
      <c r="K36" s="55"/>
      <c r="L36" s="55"/>
      <c r="M36" s="55"/>
      <c r="N36" s="55"/>
      <c r="O36" s="55"/>
      <c r="P36" s="51"/>
    </row>
    <row r="37" spans="1:16" x14ac:dyDescent="0.2"/>
    <row r="38" spans="1:16" x14ac:dyDescent="0.2"/>
    <row r="39" spans="1:16" x14ac:dyDescent="0.2"/>
    <row r="40" spans="1:16" x14ac:dyDescent="0.2"/>
    <row r="41" spans="1:16" x14ac:dyDescent="0.2"/>
    <row r="42" spans="1:16" ht="12.75" x14ac:dyDescent="0.2">
      <c r="A42" s="56"/>
    </row>
    <row r="43" spans="1:16" x14ac:dyDescent="0.2"/>
    <row r="44" spans="1:16" x14ac:dyDescent="0.2"/>
    <row r="45" spans="1:16" x14ac:dyDescent="0.2"/>
    <row r="46" spans="1:16" x14ac:dyDescent="0.2"/>
    <row r="47" spans="1:16" x14ac:dyDescent="0.2"/>
    <row r="48" spans="1:16" x14ac:dyDescent="0.2"/>
    <row r="49" spans="1:17" x14ac:dyDescent="0.2"/>
    <row r="50" spans="1:17" x14ac:dyDescent="0.2"/>
    <row r="51" spans="1:17" x14ac:dyDescent="0.2"/>
    <row r="52" spans="1:17" x14ac:dyDescent="0.2"/>
    <row r="53" spans="1:17" x14ac:dyDescent="0.2"/>
    <row r="54" spans="1:17" x14ac:dyDescent="0.2"/>
    <row r="55" spans="1:17" x14ac:dyDescent="0.2"/>
    <row r="56" spans="1:17" ht="21" customHeight="1" x14ac:dyDescent="0.3">
      <c r="A56" s="45" t="s">
        <v>158</v>
      </c>
      <c r="B56" s="46"/>
      <c r="C56" s="46"/>
      <c r="D56" s="46"/>
      <c r="E56" s="57"/>
      <c r="F56" s="57"/>
      <c r="G56" s="57"/>
      <c r="H56" s="57"/>
      <c r="I56" s="57"/>
      <c r="J56" s="57"/>
      <c r="K56" s="57"/>
      <c r="L56" s="57"/>
      <c r="M56" s="57"/>
      <c r="N56" s="57"/>
      <c r="O56" s="57"/>
      <c r="P56" s="46"/>
      <c r="Q56" s="58"/>
    </row>
    <row r="57" spans="1:17" ht="18.75" customHeight="1" x14ac:dyDescent="0.3">
      <c r="A57" s="47" t="s">
        <v>159</v>
      </c>
      <c r="D57" s="59"/>
      <c r="E57" s="59"/>
      <c r="F57" s="59"/>
      <c r="G57" s="59"/>
      <c r="H57" s="60" t="s">
        <v>160</v>
      </c>
      <c r="I57" s="59"/>
      <c r="J57" s="59"/>
      <c r="K57" s="59"/>
      <c r="L57" s="59"/>
      <c r="M57" s="59"/>
      <c r="N57" s="59"/>
      <c r="O57" s="49" t="s">
        <v>154</v>
      </c>
    </row>
    <row r="58" spans="1:17" ht="15" customHeight="1" x14ac:dyDescent="0.2">
      <c r="O58" s="338" t="str">
        <f>C311</f>
        <v xml:space="preserve">Most households will have access to a small family car. </v>
      </c>
      <c r="P58" s="338"/>
    </row>
    <row r="59" spans="1:17" ht="12" customHeight="1" x14ac:dyDescent="0.2">
      <c r="O59" s="338"/>
      <c r="P59" s="338"/>
    </row>
    <row r="60" spans="1:17" x14ac:dyDescent="0.2">
      <c r="O60" s="338"/>
      <c r="P60" s="338"/>
    </row>
    <row r="61" spans="1:17" ht="12" customHeight="1" x14ac:dyDescent="0.2">
      <c r="O61" s="338" t="str">
        <f>C312</f>
        <v>A higher proportion, in comparison to the base, are likely to have a large family car.</v>
      </c>
      <c r="P61" s="338"/>
    </row>
    <row r="62" spans="1:17" x14ac:dyDescent="0.2">
      <c r="O62" s="338"/>
      <c r="P62" s="338"/>
    </row>
    <row r="63" spans="1:17" x14ac:dyDescent="0.2">
      <c r="O63" s="338"/>
      <c r="P63" s="338"/>
    </row>
    <row r="64" spans="1:17" x14ac:dyDescent="0.2">
      <c r="O64" s="338"/>
      <c r="P64" s="338"/>
    </row>
    <row r="65" spans="1:16" x14ac:dyDescent="0.2">
      <c r="O65" s="339" t="str">
        <f>J267</f>
        <v>Terraced houses are 17.7% more likely than in the base.</v>
      </c>
      <c r="P65" s="339"/>
    </row>
    <row r="66" spans="1:16" x14ac:dyDescent="0.2">
      <c r="O66" s="339"/>
      <c r="P66" s="339"/>
    </row>
    <row r="67" spans="1:16" x14ac:dyDescent="0.2">
      <c r="O67" s="339" t="str">
        <f>G259</f>
        <v>22.4% of the households in the profile are likely to be social rented.</v>
      </c>
      <c r="P67" s="339"/>
    </row>
    <row r="68" spans="1:16" x14ac:dyDescent="0.2">
      <c r="O68" s="339"/>
      <c r="P68" s="339"/>
    </row>
    <row r="69" spans="1:16" x14ac:dyDescent="0.2">
      <c r="O69" s="339"/>
      <c r="P69" s="339"/>
    </row>
    <row r="70" spans="1:16" x14ac:dyDescent="0.2">
      <c r="O70" s="339" t="str">
        <f>J276</f>
        <v>About 50% of households will have 3 bedrooms.</v>
      </c>
      <c r="P70" s="339"/>
    </row>
    <row r="71" spans="1:16" x14ac:dyDescent="0.2">
      <c r="O71" s="339"/>
      <c r="P71" s="339"/>
    </row>
    <row r="72" spans="1:16" x14ac:dyDescent="0.2">
      <c r="O72" s="338" t="str">
        <f>C295</f>
        <v>The prevailing size is 3-4 people</v>
      </c>
      <c r="P72" s="338"/>
    </row>
    <row r="73" spans="1:16" x14ac:dyDescent="0.2">
      <c r="O73" s="338"/>
      <c r="P73" s="338"/>
    </row>
    <row r="74" spans="1:16" x14ac:dyDescent="0.2">
      <c r="O74" s="338"/>
      <c r="P74" s="338"/>
    </row>
    <row r="75" spans="1:16" x14ac:dyDescent="0.2">
      <c r="O75" s="338"/>
      <c r="P75" s="338"/>
    </row>
    <row r="76" spans="1:16" x14ac:dyDescent="0.2"/>
    <row r="77" spans="1:16" ht="18.75" x14ac:dyDescent="0.3">
      <c r="A77" s="47" t="s">
        <v>161</v>
      </c>
      <c r="D77" s="59"/>
      <c r="E77" s="60" t="s">
        <v>162</v>
      </c>
      <c r="H77" s="59"/>
      <c r="I77" s="59"/>
      <c r="J77" s="61" t="s">
        <v>163</v>
      </c>
      <c r="K77" s="59"/>
      <c r="L77" s="59"/>
      <c r="M77" s="62" t="s">
        <v>164</v>
      </c>
      <c r="N77" s="59"/>
    </row>
    <row r="78" spans="1:16" x14ac:dyDescent="0.2"/>
    <row r="79" spans="1:16" ht="15" x14ac:dyDescent="0.25">
      <c r="B79" s="63"/>
    </row>
    <row r="80" spans="1:16" x14ac:dyDescent="0.2"/>
    <row r="81" spans="1:16" x14ac:dyDescent="0.2"/>
    <row r="82" spans="1:16" x14ac:dyDescent="0.2"/>
    <row r="83" spans="1:16" x14ac:dyDescent="0.2"/>
    <row r="84" spans="1:16" x14ac:dyDescent="0.2"/>
    <row r="85" spans="1:16" x14ac:dyDescent="0.2"/>
    <row r="86" spans="1:16" x14ac:dyDescent="0.2"/>
    <row r="87" spans="1:16" ht="15" x14ac:dyDescent="0.25">
      <c r="A87" s="42"/>
      <c r="B87" s="42"/>
      <c r="C87" s="64"/>
      <c r="D87" s="64"/>
      <c r="E87" s="42"/>
      <c r="F87" s="42"/>
      <c r="G87" s="64"/>
      <c r="H87" s="64"/>
      <c r="I87" s="42"/>
      <c r="J87" s="42"/>
      <c r="K87" s="64"/>
      <c r="L87" s="64"/>
      <c r="M87" s="42"/>
      <c r="N87" s="42"/>
      <c r="O87" s="64"/>
      <c r="P87" s="64"/>
    </row>
    <row r="88" spans="1:16" ht="15" x14ac:dyDescent="0.25">
      <c r="A88" s="65"/>
      <c r="B88" s="66"/>
      <c r="C88" s="67"/>
      <c r="D88" s="68"/>
      <c r="E88" s="69"/>
      <c r="F88" s="70"/>
      <c r="G88" s="67"/>
      <c r="H88" s="68"/>
      <c r="I88" s="71"/>
      <c r="J88" s="70"/>
      <c r="K88" s="67"/>
      <c r="L88" s="68"/>
      <c r="M88" s="72"/>
      <c r="N88" s="73"/>
      <c r="O88" s="74"/>
      <c r="P88" s="75"/>
    </row>
    <row r="89" spans="1:16" ht="15" x14ac:dyDescent="0.25">
      <c r="A89" s="65"/>
      <c r="B89" s="66"/>
      <c r="C89" s="67"/>
      <c r="D89" s="68"/>
      <c r="E89" s="69"/>
      <c r="F89" s="70"/>
      <c r="G89" s="67"/>
      <c r="H89" s="68"/>
      <c r="I89" s="71"/>
      <c r="J89" s="70"/>
      <c r="K89" s="67"/>
      <c r="L89" s="68"/>
      <c r="M89" s="76"/>
      <c r="N89" s="77"/>
      <c r="O89" s="78"/>
      <c r="P89" s="79"/>
    </row>
    <row r="90" spans="1:16" ht="15" x14ac:dyDescent="0.25">
      <c r="A90" s="65"/>
      <c r="B90" s="66"/>
      <c r="C90" s="67"/>
      <c r="D90" s="68"/>
      <c r="E90" s="69"/>
      <c r="F90" s="70"/>
      <c r="G90" s="67"/>
      <c r="H90" s="68"/>
      <c r="I90" s="71"/>
      <c r="J90" s="70"/>
      <c r="K90" s="67"/>
      <c r="L90" s="68"/>
      <c r="M90" s="70"/>
      <c r="N90" s="80"/>
      <c r="O90" s="67"/>
      <c r="P90" s="68"/>
    </row>
    <row r="91" spans="1:16" ht="15" x14ac:dyDescent="0.25">
      <c r="A91" s="65"/>
      <c r="B91" s="66"/>
      <c r="C91" s="67"/>
      <c r="D91" s="68"/>
      <c r="E91" s="69"/>
      <c r="F91" s="70"/>
      <c r="G91" s="67"/>
      <c r="H91" s="68"/>
      <c r="I91" s="71"/>
      <c r="J91" s="70"/>
      <c r="K91" s="67"/>
      <c r="L91" s="68"/>
      <c r="M91" s="70"/>
      <c r="N91" s="80"/>
      <c r="O91" s="67"/>
      <c r="P91" s="68"/>
    </row>
    <row r="92" spans="1:16" ht="15" x14ac:dyDescent="0.25">
      <c r="A92" s="42"/>
      <c r="B92" s="42"/>
      <c r="C92" s="42"/>
      <c r="D92" s="42"/>
      <c r="E92" s="69"/>
      <c r="F92" s="70"/>
      <c r="G92" s="67"/>
      <c r="H92" s="68"/>
      <c r="I92" s="42"/>
      <c r="J92" s="42"/>
      <c r="K92" s="42"/>
      <c r="L92" s="42"/>
      <c r="M92" s="42"/>
      <c r="N92" s="80"/>
      <c r="O92" s="67"/>
      <c r="P92" s="68"/>
    </row>
    <row r="93" spans="1:16" x14ac:dyDescent="0.2"/>
    <row r="94" spans="1:16" ht="12.75" x14ac:dyDescent="0.2">
      <c r="A94" s="56"/>
    </row>
    <row r="95" spans="1:16" ht="15.75" x14ac:dyDescent="0.2">
      <c r="A95" s="56"/>
      <c r="P95" s="51"/>
    </row>
    <row r="96" spans="1:16" x14ac:dyDescent="0.2"/>
    <row r="97" spans="1:16" x14ac:dyDescent="0.2"/>
    <row r="98" spans="1:16" ht="12.75" x14ac:dyDescent="0.2">
      <c r="B98" s="81"/>
      <c r="C98" s="81"/>
      <c r="D98" s="81"/>
      <c r="E98" s="81"/>
      <c r="F98" s="81"/>
      <c r="G98" s="81"/>
      <c r="H98" s="81"/>
      <c r="I98" s="81"/>
      <c r="J98" s="81"/>
      <c r="K98" s="81"/>
      <c r="L98" s="81"/>
      <c r="M98" s="81"/>
      <c r="N98" s="81"/>
      <c r="O98" s="81"/>
    </row>
    <row r="99" spans="1:16" x14ac:dyDescent="0.2"/>
    <row r="100" spans="1:16" x14ac:dyDescent="0.2"/>
    <row r="101" spans="1:16" ht="18.75" x14ac:dyDescent="0.3">
      <c r="A101" s="45" t="s">
        <v>165</v>
      </c>
      <c r="B101" s="46"/>
      <c r="C101" s="46"/>
      <c r="D101" s="46"/>
      <c r="E101" s="57"/>
      <c r="F101" s="57"/>
      <c r="G101" s="57"/>
      <c r="H101" s="57"/>
      <c r="I101" s="57"/>
      <c r="J101" s="57"/>
      <c r="K101" s="57"/>
      <c r="L101" s="57"/>
      <c r="M101" s="57"/>
      <c r="N101" s="57"/>
      <c r="O101" s="57"/>
      <c r="P101" s="46"/>
    </row>
    <row r="102" spans="1:16" ht="18.75" x14ac:dyDescent="0.3">
      <c r="A102" s="47" t="s">
        <v>166</v>
      </c>
      <c r="D102" s="50"/>
      <c r="E102" s="50"/>
      <c r="F102" s="50"/>
      <c r="G102" s="50"/>
      <c r="H102" s="54" t="s">
        <v>167</v>
      </c>
      <c r="I102" s="50"/>
      <c r="J102" s="50"/>
      <c r="K102" s="50"/>
      <c r="L102" s="50"/>
      <c r="M102" s="50"/>
      <c r="N102" s="50"/>
      <c r="O102" s="49" t="s">
        <v>154</v>
      </c>
    </row>
    <row r="103" spans="1:16" ht="12" customHeight="1" x14ac:dyDescent="0.2">
      <c r="D103" s="50"/>
      <c r="E103" s="50"/>
      <c r="F103" s="50"/>
      <c r="G103" s="50"/>
      <c r="H103" s="50"/>
      <c r="I103" s="50"/>
      <c r="J103" s="50"/>
      <c r="K103" s="50"/>
      <c r="L103" s="50"/>
      <c r="M103" s="50"/>
      <c r="N103" s="50"/>
      <c r="O103" s="50"/>
    </row>
    <row r="104" spans="1:16" ht="12" customHeight="1" x14ac:dyDescent="0.2">
      <c r="O104" s="340" t="str">
        <f>C341</f>
        <v>Most people in this profile prefer to be contacted via mail.</v>
      </c>
      <c r="P104" s="340"/>
    </row>
    <row r="105" spans="1:16" ht="12" customHeight="1" x14ac:dyDescent="0.2">
      <c r="O105" s="340"/>
      <c r="P105" s="340"/>
    </row>
    <row r="106" spans="1:16" ht="12" customHeight="1" x14ac:dyDescent="0.2">
      <c r="O106" s="340" t="str">
        <f>C342</f>
        <v>A greater proportion than in the base prefer visit as their channel of choice.</v>
      </c>
      <c r="P106" s="340"/>
    </row>
    <row r="107" spans="1:16" ht="12" customHeight="1" x14ac:dyDescent="0.2">
      <c r="O107" s="340"/>
      <c r="P107" s="340"/>
    </row>
    <row r="108" spans="1:16" ht="12" customHeight="1" x14ac:dyDescent="0.2">
      <c r="O108" s="340"/>
      <c r="P108" s="340"/>
    </row>
    <row r="109" spans="1:16" ht="12" customHeight="1" x14ac:dyDescent="0.2">
      <c r="O109" s="340" t="str">
        <f>J348</f>
        <v>Approximately 7% of this profile is likely to respond to a leaflet.
 However, when compared to the base, mail to "the occupier" or "head of hohusehold" is more likely to garner a response.</v>
      </c>
      <c r="P109" s="340"/>
    </row>
    <row r="110" spans="1:16" ht="12" customHeight="1" x14ac:dyDescent="0.2">
      <c r="O110" s="340"/>
      <c r="P110" s="340"/>
    </row>
    <row r="111" spans="1:16" ht="12" customHeight="1" x14ac:dyDescent="0.2">
      <c r="O111" s="340"/>
      <c r="P111" s="340"/>
    </row>
    <row r="112" spans="1:16" ht="12" customHeight="1" x14ac:dyDescent="0.2">
      <c r="O112" s="340"/>
      <c r="P112" s="340"/>
    </row>
    <row r="113" spans="1:16" ht="12" customHeight="1" x14ac:dyDescent="0.2">
      <c r="O113" s="340"/>
      <c r="P113" s="340"/>
    </row>
    <row r="114" spans="1:16" ht="12" customHeight="1" x14ac:dyDescent="0.2">
      <c r="O114" s="340"/>
      <c r="P114" s="340"/>
    </row>
    <row r="115" spans="1:16" ht="12" customHeight="1" x14ac:dyDescent="0.2"/>
    <row r="116" spans="1:16" ht="18.75" x14ac:dyDescent="0.3">
      <c r="A116" s="45" t="s">
        <v>168</v>
      </c>
      <c r="B116" s="46"/>
      <c r="C116" s="46"/>
      <c r="D116" s="46"/>
      <c r="E116" s="57"/>
      <c r="F116" s="57"/>
      <c r="G116" s="57"/>
      <c r="H116" s="57"/>
      <c r="I116" s="57"/>
      <c r="J116" s="57"/>
      <c r="K116" s="57"/>
      <c r="L116" s="57"/>
      <c r="M116" s="57"/>
      <c r="N116" s="57"/>
      <c r="O116" s="57"/>
      <c r="P116" s="46"/>
    </row>
    <row r="117" spans="1:16" ht="18.75" x14ac:dyDescent="0.3">
      <c r="A117" s="47" t="s">
        <v>169</v>
      </c>
      <c r="I117" s="47" t="s">
        <v>170</v>
      </c>
    </row>
    <row r="118" spans="1:16" ht="12" customHeight="1" x14ac:dyDescent="0.25">
      <c r="J118"/>
    </row>
    <row r="119" spans="1:16" ht="12" customHeight="1" x14ac:dyDescent="0.2">
      <c r="A119" s="56"/>
      <c r="P119" s="51"/>
    </row>
    <row r="120" spans="1:16" ht="12" customHeight="1" x14ac:dyDescent="0.2"/>
    <row r="121" spans="1:16" ht="12" customHeight="1" x14ac:dyDescent="0.2">
      <c r="B121" s="81"/>
      <c r="C121" s="81"/>
      <c r="D121" s="81"/>
      <c r="E121" s="81"/>
      <c r="F121" s="81"/>
      <c r="G121" s="81"/>
      <c r="H121" s="81"/>
      <c r="I121" s="81"/>
      <c r="J121" s="81"/>
      <c r="K121" s="81"/>
      <c r="L121" s="81"/>
      <c r="M121" s="81"/>
      <c r="N121" s="81"/>
      <c r="O121" s="81"/>
    </row>
    <row r="122" spans="1:16" ht="12" customHeight="1" x14ac:dyDescent="0.2"/>
    <row r="123" spans="1:16" ht="12" customHeight="1" x14ac:dyDescent="0.2"/>
    <row r="124" spans="1:16" ht="12" customHeight="1" x14ac:dyDescent="0.2"/>
    <row r="125" spans="1:16" ht="12" customHeight="1" x14ac:dyDescent="0.2"/>
    <row r="126" spans="1:16" ht="12" customHeight="1" x14ac:dyDescent="0.25">
      <c r="B126" s="82"/>
      <c r="C126" s="82"/>
      <c r="D126" s="83"/>
      <c r="E126" s="84"/>
      <c r="I126" s="40"/>
      <c r="J126" s="40"/>
      <c r="K126" s="85"/>
      <c r="L126" s="86"/>
      <c r="M126" s="40"/>
      <c r="N126" s="40"/>
    </row>
    <row r="127" spans="1:16" ht="12" customHeight="1" x14ac:dyDescent="0.25">
      <c r="B127" s="87"/>
      <c r="C127" s="87"/>
      <c r="D127" s="88"/>
      <c r="E127" s="89"/>
      <c r="I127" s="90"/>
      <c r="J127" s="40"/>
      <c r="K127" s="85"/>
      <c r="L127" s="86"/>
      <c r="M127" s="341"/>
      <c r="N127" s="341"/>
      <c r="O127" s="342"/>
      <c r="P127" s="342"/>
    </row>
    <row r="128" spans="1:16" ht="12" customHeight="1" x14ac:dyDescent="0.25">
      <c r="B128" s="91"/>
      <c r="C128" s="91"/>
      <c r="D128" s="92"/>
      <c r="E128" s="93"/>
      <c r="I128" s="40"/>
      <c r="J128" s="40"/>
      <c r="K128" s="85"/>
      <c r="L128" s="86"/>
      <c r="M128" s="40"/>
      <c r="N128" s="40"/>
    </row>
    <row r="129" spans="1:16" ht="12" customHeight="1" x14ac:dyDescent="0.25">
      <c r="B129" s="94"/>
      <c r="C129" s="94"/>
      <c r="D129" s="95"/>
      <c r="E129" s="96"/>
      <c r="I129" s="40"/>
      <c r="J129" s="40"/>
      <c r="K129" s="85"/>
      <c r="L129" s="86"/>
      <c r="M129" s="40"/>
      <c r="N129" s="40"/>
    </row>
    <row r="130" spans="1:16" ht="12" customHeight="1" x14ac:dyDescent="0.25">
      <c r="I130" s="40"/>
      <c r="J130" s="40"/>
      <c r="K130" s="85"/>
      <c r="L130" s="86"/>
      <c r="M130" s="40"/>
      <c r="N130" s="97"/>
      <c r="O130" s="98"/>
    </row>
    <row r="131" spans="1:16" ht="12" customHeight="1" x14ac:dyDescent="0.2">
      <c r="D131" s="50"/>
      <c r="E131" s="50"/>
      <c r="F131" s="50"/>
      <c r="G131" s="50"/>
      <c r="H131" s="50"/>
      <c r="I131" s="50"/>
      <c r="J131" s="50"/>
      <c r="K131" s="50"/>
      <c r="L131" s="50"/>
      <c r="M131" s="50"/>
      <c r="N131" s="50"/>
      <c r="O131" s="50"/>
      <c r="P131" s="99"/>
    </row>
    <row r="132" spans="1:16" ht="12" customHeight="1" x14ac:dyDescent="0.2">
      <c r="D132" s="50"/>
      <c r="E132" s="50"/>
      <c r="F132" s="50"/>
      <c r="G132" s="50"/>
      <c r="H132" s="50"/>
      <c r="I132" s="50"/>
      <c r="J132" s="50"/>
      <c r="K132" s="50"/>
      <c r="L132" s="50"/>
      <c r="M132" s="50"/>
      <c r="N132" s="50"/>
      <c r="O132" s="50"/>
    </row>
    <row r="133" spans="1:16" ht="12" customHeight="1" x14ac:dyDescent="0.2">
      <c r="D133" s="50"/>
      <c r="E133" s="50"/>
      <c r="F133" s="50"/>
      <c r="G133" s="50"/>
      <c r="H133" s="50"/>
      <c r="I133" s="50"/>
      <c r="J133" s="50"/>
      <c r="K133" s="50"/>
      <c r="L133" s="50"/>
      <c r="M133" s="50"/>
      <c r="N133" s="50"/>
      <c r="O133" s="50"/>
    </row>
    <row r="134" spans="1:16" ht="12" customHeight="1" x14ac:dyDescent="0.2">
      <c r="N134" s="100"/>
      <c r="O134" s="53"/>
    </row>
    <row r="135" spans="1:16" ht="12" customHeight="1" x14ac:dyDescent="0.2">
      <c r="N135" s="100"/>
      <c r="O135" s="101"/>
    </row>
    <row r="136" spans="1:16" ht="12" customHeight="1" x14ac:dyDescent="0.2">
      <c r="N136" s="100"/>
      <c r="O136" s="101"/>
    </row>
    <row r="137" spans="1:16" ht="12" customHeight="1" x14ac:dyDescent="0.25">
      <c r="L137" s="102"/>
      <c r="N137" s="103"/>
      <c r="O137" s="104"/>
    </row>
    <row r="138" spans="1:16" ht="18.75" x14ac:dyDescent="0.3">
      <c r="A138" s="47" t="s">
        <v>171</v>
      </c>
      <c r="K138" s="47" t="s">
        <v>172</v>
      </c>
      <c r="N138" s="100"/>
      <c r="O138" s="101"/>
    </row>
    <row r="139" spans="1:16" ht="12" customHeight="1" x14ac:dyDescent="0.2">
      <c r="N139" s="100"/>
      <c r="O139" s="101"/>
    </row>
    <row r="140" spans="1:16" ht="12" customHeight="1" x14ac:dyDescent="0.2">
      <c r="N140" s="100"/>
      <c r="O140" s="101"/>
    </row>
    <row r="141" spans="1:16" ht="12" customHeight="1" x14ac:dyDescent="0.25">
      <c r="L141" s="105"/>
      <c r="N141" s="106"/>
      <c r="O141" s="107"/>
    </row>
    <row r="142" spans="1:16" ht="12" customHeight="1" x14ac:dyDescent="0.2">
      <c r="N142" s="100"/>
      <c r="O142" s="101"/>
    </row>
    <row r="143" spans="1:16" ht="12" customHeight="1" x14ac:dyDescent="0.2">
      <c r="N143" s="100"/>
      <c r="O143" s="101"/>
    </row>
    <row r="144" spans="1:16" ht="12" customHeight="1" x14ac:dyDescent="0.2">
      <c r="N144" s="100"/>
      <c r="O144" s="101"/>
    </row>
    <row r="145" spans="1:16" ht="12" customHeight="1" x14ac:dyDescent="0.25">
      <c r="L145" s="108"/>
      <c r="N145" s="109"/>
      <c r="O145" s="110"/>
    </row>
    <row r="146" spans="1:16" ht="12" customHeight="1" x14ac:dyDescent="0.2">
      <c r="N146" s="100"/>
      <c r="O146" s="53"/>
    </row>
    <row r="147" spans="1:16" ht="12" customHeight="1" x14ac:dyDescent="0.2">
      <c r="N147" s="100"/>
      <c r="O147" s="53"/>
    </row>
    <row r="148" spans="1:16" ht="12" customHeight="1" x14ac:dyDescent="0.2">
      <c r="N148" s="100"/>
      <c r="O148" s="111"/>
    </row>
    <row r="149" spans="1:16" ht="12" customHeight="1" x14ac:dyDescent="0.25">
      <c r="L149" s="112"/>
      <c r="N149" s="113"/>
      <c r="O149" s="114"/>
    </row>
    <row r="150" spans="1:16" ht="12" customHeight="1" x14ac:dyDescent="0.2">
      <c r="N150" s="100"/>
    </row>
    <row r="151" spans="1:16" ht="12" customHeight="1" x14ac:dyDescent="0.2">
      <c r="P151" s="51"/>
    </row>
    <row r="152" spans="1:16" ht="12" customHeight="1" x14ac:dyDescent="0.2"/>
    <row r="153" spans="1:16" ht="18.75" customHeight="1" x14ac:dyDescent="0.3">
      <c r="A153" s="45" t="s">
        <v>173</v>
      </c>
      <c r="B153" s="46"/>
      <c r="C153" s="46"/>
      <c r="D153" s="46"/>
      <c r="E153" s="57"/>
      <c r="F153" s="57"/>
      <c r="G153" s="57"/>
      <c r="H153" s="57"/>
      <c r="I153" s="57"/>
      <c r="J153" s="57"/>
      <c r="K153" s="57"/>
      <c r="L153" s="57"/>
      <c r="M153" s="57"/>
      <c r="N153" s="57"/>
      <c r="O153" s="57"/>
      <c r="P153" s="46"/>
    </row>
    <row r="154" spans="1:16" ht="18.75" x14ac:dyDescent="0.3">
      <c r="A154" s="47" t="s">
        <v>174</v>
      </c>
      <c r="I154" s="115" t="s">
        <v>175</v>
      </c>
      <c r="L154" s="116"/>
      <c r="M154" s="116"/>
      <c r="N154" s="117"/>
      <c r="O154" s="118"/>
    </row>
    <row r="155" spans="1:16" ht="12" customHeight="1" x14ac:dyDescent="0.25">
      <c r="L155" s="119"/>
      <c r="M155" s="119"/>
      <c r="N155" s="120"/>
      <c r="O155" s="121"/>
    </row>
    <row r="156" spans="1:16" ht="12" customHeight="1" x14ac:dyDescent="0.25">
      <c r="L156" s="122"/>
      <c r="M156" s="122"/>
      <c r="N156" s="123"/>
      <c r="O156" s="124"/>
    </row>
    <row r="157" spans="1:16" ht="12" customHeight="1" x14ac:dyDescent="0.25">
      <c r="L157" s="125"/>
      <c r="M157" s="125"/>
      <c r="N157" s="126"/>
      <c r="O157" s="127"/>
    </row>
    <row r="158" spans="1:16" ht="15" x14ac:dyDescent="0.25">
      <c r="L158" s="63"/>
      <c r="M158" s="63"/>
      <c r="N158" s="63"/>
      <c r="O158" s="63"/>
    </row>
    <row r="159" spans="1:16" x14ac:dyDescent="0.2"/>
    <row r="160" spans="1:16" x14ac:dyDescent="0.2"/>
    <row r="161" spans="1:16" x14ac:dyDescent="0.2"/>
    <row r="162" spans="1:16" ht="21" x14ac:dyDescent="0.35">
      <c r="A162" s="128"/>
      <c r="D162" s="50"/>
      <c r="E162" s="50"/>
      <c r="F162" s="50"/>
      <c r="G162" s="50"/>
      <c r="H162" s="50"/>
      <c r="I162" s="50"/>
      <c r="J162" s="50"/>
      <c r="K162" s="50"/>
      <c r="L162" s="50"/>
      <c r="M162" s="50"/>
      <c r="N162" s="50"/>
      <c r="O162" s="50"/>
      <c r="P162" s="51"/>
    </row>
    <row r="163" spans="1:16" ht="12" customHeight="1" x14ac:dyDescent="0.2">
      <c r="D163" s="50"/>
      <c r="E163" s="50"/>
      <c r="F163" s="50"/>
      <c r="G163" s="50"/>
      <c r="H163" s="50"/>
      <c r="I163" s="50"/>
      <c r="J163" s="50"/>
      <c r="K163" s="50"/>
      <c r="L163" s="50"/>
      <c r="M163" s="50"/>
      <c r="N163" s="50"/>
      <c r="O163" s="50"/>
    </row>
    <row r="164" spans="1:16" ht="12" customHeight="1" x14ac:dyDescent="0.2">
      <c r="D164" s="50"/>
      <c r="E164" s="50"/>
      <c r="F164" s="50"/>
      <c r="G164" s="50"/>
      <c r="H164" s="50"/>
      <c r="I164" s="50"/>
      <c r="J164" s="50"/>
      <c r="K164" s="50"/>
      <c r="L164" s="50"/>
      <c r="M164" s="50"/>
      <c r="N164" s="50"/>
      <c r="O164" s="50"/>
    </row>
    <row r="165" spans="1:16" x14ac:dyDescent="0.2"/>
    <row r="166" spans="1:16" x14ac:dyDescent="0.2"/>
    <row r="167" spans="1:16" x14ac:dyDescent="0.2"/>
    <row r="168" spans="1:16" x14ac:dyDescent="0.2"/>
    <row r="169" spans="1:16" x14ac:dyDescent="0.2"/>
    <row r="170" spans="1:16" x14ac:dyDescent="0.2"/>
    <row r="171" spans="1:16" x14ac:dyDescent="0.2"/>
    <row r="172" spans="1:16" x14ac:dyDescent="0.2"/>
    <row r="173" spans="1:16" ht="18.75" x14ac:dyDescent="0.3">
      <c r="A173" s="47" t="s">
        <v>176</v>
      </c>
      <c r="G173" s="129" t="s">
        <v>177</v>
      </c>
      <c r="O173" s="49" t="s">
        <v>154</v>
      </c>
    </row>
    <row r="174" spans="1:16" x14ac:dyDescent="0.2"/>
    <row r="175" spans="1:16" ht="15" customHeight="1" x14ac:dyDescent="0.2">
      <c r="O175" s="340" t="str">
        <f>A388</f>
        <v>Most people in this profile will access their social media through their laptop/PC. Although there is a higher proportion in the profile than the base who will also use their mobile.</v>
      </c>
      <c r="P175" s="340"/>
    </row>
    <row r="176" spans="1:16" ht="12" customHeight="1" x14ac:dyDescent="0.2">
      <c r="O176" s="340"/>
      <c r="P176" s="340"/>
    </row>
    <row r="177" spans="15:16" x14ac:dyDescent="0.2">
      <c r="O177" s="340"/>
      <c r="P177" s="340"/>
    </row>
    <row r="178" spans="15:16" x14ac:dyDescent="0.2">
      <c r="O178" s="340"/>
      <c r="P178" s="340"/>
    </row>
    <row r="179" spans="15:16" x14ac:dyDescent="0.2">
      <c r="O179" s="340"/>
      <c r="P179" s="340"/>
    </row>
    <row r="180" spans="15:16" x14ac:dyDescent="0.2">
      <c r="O180" s="340"/>
      <c r="P180" s="340"/>
    </row>
    <row r="181" spans="15:16" x14ac:dyDescent="0.2">
      <c r="O181" s="340"/>
      <c r="P181" s="340"/>
    </row>
    <row r="182" spans="15:16" ht="15" customHeight="1" x14ac:dyDescent="0.2">
      <c r="O182" s="340" t="str">
        <f ca="1">I442</f>
        <v>Read content that my friends are sharing is the most popular activity on social media. However, a greater proportion than in the base will use it to play games.</v>
      </c>
      <c r="P182" s="340"/>
    </row>
    <row r="183" spans="15:16" ht="12" customHeight="1" x14ac:dyDescent="0.2">
      <c r="O183" s="340"/>
      <c r="P183" s="340"/>
    </row>
    <row r="184" spans="15:16" x14ac:dyDescent="0.2">
      <c r="O184" s="340"/>
      <c r="P184" s="340"/>
    </row>
    <row r="185" spans="15:16" x14ac:dyDescent="0.2">
      <c r="O185" s="340"/>
      <c r="P185" s="340"/>
    </row>
    <row r="186" spans="15:16" x14ac:dyDescent="0.2">
      <c r="O186" s="340"/>
      <c r="P186" s="340"/>
    </row>
    <row r="187" spans="15:16" x14ac:dyDescent="0.2">
      <c r="O187" s="340"/>
      <c r="P187" s="340"/>
    </row>
    <row r="188" spans="15:16" x14ac:dyDescent="0.2">
      <c r="O188" s="340"/>
      <c r="P188" s="340"/>
    </row>
    <row r="189" spans="15:16" x14ac:dyDescent="0.2">
      <c r="O189" s="340"/>
      <c r="P189" s="340"/>
    </row>
    <row r="190" spans="15:16" x14ac:dyDescent="0.2"/>
    <row r="191" spans="15:16" x14ac:dyDescent="0.2"/>
    <row r="192" spans="15:16" x14ac:dyDescent="0.2"/>
    <row r="193" spans="1:65" x14ac:dyDescent="0.2">
      <c r="A193" s="130"/>
      <c r="B193" s="130"/>
      <c r="C193" s="130"/>
      <c r="D193" s="130"/>
      <c r="E193" s="130"/>
      <c r="F193" s="130"/>
      <c r="G193" s="130"/>
      <c r="H193" s="130"/>
      <c r="I193" s="130"/>
      <c r="J193" s="130"/>
      <c r="K193" s="130"/>
      <c r="L193" s="130"/>
      <c r="M193" s="130"/>
      <c r="N193" s="130"/>
      <c r="O193" s="130"/>
      <c r="P193" s="130"/>
      <c r="Q193" s="131"/>
      <c r="R193" s="132"/>
      <c r="S193" s="132"/>
      <c r="T193" s="132"/>
      <c r="U193" s="132"/>
      <c r="V193" s="132"/>
      <c r="W193" s="132"/>
      <c r="X193" s="132"/>
      <c r="Y193" s="132"/>
      <c r="Z193" s="132"/>
      <c r="AA193" s="132"/>
      <c r="AB193" s="132"/>
      <c r="AC193" s="132"/>
      <c r="AD193" s="132"/>
      <c r="AE193" s="132"/>
      <c r="AF193" s="132"/>
      <c r="AG193" s="132"/>
      <c r="AH193" s="132"/>
      <c r="AI193" s="132"/>
      <c r="AJ193" s="132"/>
      <c r="AK193" s="132"/>
      <c r="AL193" s="132"/>
      <c r="AM193" s="132"/>
      <c r="AN193" s="132"/>
      <c r="AO193" s="132"/>
      <c r="AP193" s="132"/>
      <c r="AQ193" s="132"/>
      <c r="AR193" s="132"/>
      <c r="AS193" s="132"/>
      <c r="AT193" s="132"/>
      <c r="AU193" s="132"/>
      <c r="AV193" s="132"/>
      <c r="AW193" s="132"/>
      <c r="AX193" s="132"/>
      <c r="AY193" s="132"/>
      <c r="AZ193" s="132"/>
      <c r="BA193" s="132"/>
      <c r="BB193" s="132"/>
      <c r="BC193" s="132"/>
      <c r="BD193" s="132"/>
      <c r="BE193" s="132"/>
      <c r="BF193" s="132"/>
      <c r="BG193" s="132"/>
      <c r="BH193" s="132"/>
      <c r="BI193" s="132"/>
      <c r="BJ193" s="132"/>
      <c r="BK193" s="132"/>
      <c r="BL193" s="132"/>
      <c r="BM193" s="132"/>
    </row>
    <row r="194" spans="1:65" s="40" customFormat="1" x14ac:dyDescent="0.2">
      <c r="A194" s="130"/>
      <c r="B194" s="130"/>
      <c r="C194" s="130"/>
      <c r="D194" s="130"/>
      <c r="E194" s="130"/>
      <c r="F194" s="130"/>
      <c r="G194" s="130"/>
      <c r="H194" s="130"/>
      <c r="I194" s="130"/>
      <c r="J194" s="130"/>
      <c r="K194" s="130"/>
      <c r="L194" s="130"/>
      <c r="M194" s="130"/>
      <c r="N194" s="130"/>
      <c r="O194" s="130"/>
      <c r="P194" s="130"/>
      <c r="Q194" s="131"/>
      <c r="R194" s="132"/>
      <c r="S194" s="132"/>
      <c r="T194" s="132"/>
      <c r="U194" s="132"/>
      <c r="V194" s="132"/>
      <c r="W194" s="132"/>
      <c r="X194" s="132"/>
      <c r="Y194" s="132"/>
      <c r="Z194" s="132"/>
      <c r="AA194" s="132"/>
      <c r="AB194" s="132"/>
      <c r="AC194" s="132"/>
      <c r="AD194" s="132"/>
      <c r="AE194" s="132"/>
      <c r="AF194" s="132"/>
      <c r="AG194" s="132"/>
      <c r="AH194" s="132"/>
      <c r="AI194" s="132"/>
      <c r="AJ194" s="132"/>
      <c r="AK194" s="132"/>
      <c r="AL194" s="132"/>
      <c r="AM194" s="132"/>
      <c r="AN194" s="132"/>
      <c r="AO194" s="132"/>
      <c r="AP194" s="132"/>
      <c r="AQ194" s="132"/>
      <c r="AR194" s="132"/>
      <c r="AS194" s="132"/>
      <c r="AT194" s="132"/>
      <c r="AU194" s="132"/>
      <c r="AV194" s="132"/>
      <c r="AW194" s="132"/>
      <c r="AX194" s="132"/>
      <c r="AY194" s="132"/>
      <c r="AZ194" s="132"/>
      <c r="BA194" s="132"/>
      <c r="BB194" s="132"/>
      <c r="BC194" s="132"/>
      <c r="BD194" s="132"/>
      <c r="BE194" s="132"/>
      <c r="BF194" s="132"/>
      <c r="BG194" s="132"/>
      <c r="BH194" s="132"/>
      <c r="BI194" s="132"/>
      <c r="BJ194" s="132"/>
      <c r="BK194" s="132"/>
      <c r="BL194" s="132"/>
      <c r="BM194" s="132"/>
    </row>
    <row r="195" spans="1:65" s="40" customFormat="1" x14ac:dyDescent="0.2">
      <c r="A195" s="130"/>
      <c r="B195" s="130"/>
      <c r="C195" s="130"/>
      <c r="D195" s="130"/>
      <c r="E195" s="130"/>
      <c r="F195" s="130"/>
      <c r="G195" s="130"/>
      <c r="H195" s="130"/>
      <c r="I195" s="130"/>
      <c r="J195" s="130"/>
      <c r="K195" s="130"/>
      <c r="L195" s="130"/>
      <c r="M195" s="130"/>
      <c r="N195" s="130"/>
      <c r="O195" s="130"/>
      <c r="P195" s="130"/>
      <c r="Q195" s="131"/>
      <c r="R195" s="132"/>
      <c r="S195" s="132"/>
      <c r="T195" s="132"/>
      <c r="U195" s="132"/>
      <c r="V195" s="132"/>
      <c r="W195" s="132"/>
      <c r="X195" s="132"/>
      <c r="Y195" s="132"/>
      <c r="Z195" s="132"/>
      <c r="AA195" s="132"/>
      <c r="AB195" s="132"/>
      <c r="AC195" s="132"/>
      <c r="AD195" s="132"/>
      <c r="AE195" s="132"/>
      <c r="AF195" s="132"/>
      <c r="AG195" s="132"/>
      <c r="AH195" s="132"/>
      <c r="AI195" s="132"/>
      <c r="AJ195" s="132"/>
      <c r="AK195" s="132"/>
      <c r="AL195" s="132"/>
      <c r="AM195" s="132"/>
      <c r="AN195" s="132"/>
      <c r="AO195" s="132"/>
      <c r="AP195" s="132"/>
      <c r="AQ195" s="132"/>
      <c r="AR195" s="132"/>
      <c r="AS195" s="132"/>
      <c r="AT195" s="132"/>
      <c r="AU195" s="132"/>
      <c r="AV195" s="132"/>
      <c r="AW195" s="132"/>
      <c r="AX195" s="132"/>
      <c r="AY195" s="132"/>
      <c r="AZ195" s="132"/>
      <c r="BA195" s="132"/>
      <c r="BB195" s="132"/>
      <c r="BC195" s="132"/>
      <c r="BD195" s="132"/>
      <c r="BE195" s="132"/>
      <c r="BF195" s="132"/>
      <c r="BG195" s="132"/>
      <c r="BH195" s="132"/>
      <c r="BI195" s="132"/>
      <c r="BJ195" s="132"/>
      <c r="BK195" s="132"/>
      <c r="BL195" s="132"/>
      <c r="BM195" s="132"/>
    </row>
    <row r="196" spans="1:65" s="40" customFormat="1" x14ac:dyDescent="0.2">
      <c r="A196" s="130"/>
      <c r="B196" s="130" t="s">
        <v>178</v>
      </c>
      <c r="C196" s="130" t="s">
        <v>179</v>
      </c>
      <c r="D196" s="130"/>
      <c r="E196" s="130"/>
      <c r="F196" s="130"/>
      <c r="G196" s="130"/>
      <c r="H196" s="130"/>
      <c r="I196" s="130"/>
      <c r="J196" s="130"/>
      <c r="K196" s="130"/>
      <c r="L196" s="130"/>
      <c r="M196" s="130"/>
      <c r="N196" s="130"/>
      <c r="O196" s="130"/>
      <c r="P196" s="130"/>
      <c r="Q196" s="131"/>
      <c r="R196" s="132"/>
      <c r="S196" s="132"/>
      <c r="T196" s="132"/>
      <c r="U196" s="132"/>
      <c r="V196" s="132"/>
      <c r="W196" s="132"/>
      <c r="X196" s="132"/>
      <c r="Y196" s="132"/>
      <c r="Z196" s="132"/>
      <c r="AA196" s="132"/>
      <c r="AB196" s="132"/>
      <c r="AC196" s="132"/>
      <c r="AD196" s="132"/>
      <c r="AE196" s="132"/>
      <c r="AF196" s="132"/>
      <c r="AG196" s="132"/>
      <c r="AH196" s="132"/>
      <c r="AI196" s="132"/>
      <c r="AJ196" s="132"/>
      <c r="AK196" s="132"/>
      <c r="AL196" s="132"/>
      <c r="AM196" s="132"/>
      <c r="AN196" s="132"/>
      <c r="AO196" s="132"/>
      <c r="AP196" s="132"/>
      <c r="AQ196" s="132"/>
      <c r="AR196" s="132"/>
      <c r="AS196" s="132"/>
      <c r="AT196" s="132"/>
      <c r="AU196" s="132"/>
      <c r="AV196" s="132"/>
      <c r="AW196" s="132"/>
      <c r="AX196" s="132"/>
      <c r="AY196" s="132"/>
      <c r="AZ196" s="132"/>
      <c r="BA196" s="132"/>
      <c r="BB196" s="132"/>
      <c r="BC196" s="132"/>
      <c r="BD196" s="132"/>
      <c r="BE196" s="132"/>
      <c r="BF196" s="132"/>
      <c r="BG196" s="132"/>
      <c r="BH196" s="132"/>
      <c r="BI196" s="132"/>
      <c r="BJ196" s="132"/>
      <c r="BK196" s="132"/>
      <c r="BL196" s="132"/>
      <c r="BM196" s="132"/>
    </row>
    <row r="197" spans="1:65" s="40" customFormat="1" x14ac:dyDescent="0.2">
      <c r="A197" s="133" t="s">
        <v>180</v>
      </c>
      <c r="B197" s="134">
        <f>Knowledge!D9+Knowledge!D10</f>
        <v>0.22305445272983265</v>
      </c>
      <c r="C197" s="134">
        <f>Knowledge!F9+Knowledge!F10</f>
        <v>0.20973925184782999</v>
      </c>
      <c r="D197" s="135">
        <f>IF(C197=0,0,B197/C197*100)</f>
        <v>106.34845445699554</v>
      </c>
      <c r="E197" s="130"/>
      <c r="F197" s="130"/>
      <c r="G197" s="130"/>
      <c r="H197" s="130"/>
      <c r="I197" s="130"/>
      <c r="J197" s="130"/>
      <c r="K197" s="130"/>
      <c r="L197" s="130"/>
      <c r="M197" s="130"/>
      <c r="N197" s="130"/>
      <c r="O197" s="130"/>
      <c r="P197" s="130"/>
      <c r="Q197" s="131"/>
      <c r="R197" s="132"/>
      <c r="S197" s="132"/>
      <c r="T197" s="132"/>
      <c r="U197" s="132"/>
      <c r="V197" s="132"/>
      <c r="W197" s="132"/>
      <c r="X197" s="132"/>
      <c r="Y197" s="132"/>
      <c r="Z197" s="132"/>
      <c r="AA197" s="132"/>
      <c r="AB197" s="132"/>
      <c r="AC197" s="132"/>
      <c r="AD197" s="132"/>
      <c r="AE197" s="132"/>
      <c r="AF197" s="132"/>
      <c r="AG197" s="132"/>
      <c r="AH197" s="132"/>
      <c r="AI197" s="132"/>
      <c r="AJ197" s="132"/>
      <c r="AK197" s="132"/>
      <c r="AL197" s="132"/>
      <c r="AM197" s="132"/>
      <c r="AN197" s="132"/>
      <c r="AO197" s="132"/>
      <c r="AP197" s="132"/>
      <c r="AQ197" s="132"/>
      <c r="AR197" s="132"/>
      <c r="AS197" s="132"/>
      <c r="AT197" s="132"/>
      <c r="AU197" s="132"/>
      <c r="AV197" s="132"/>
      <c r="AW197" s="132"/>
      <c r="AX197" s="132"/>
      <c r="AY197" s="132"/>
      <c r="AZ197" s="132"/>
      <c r="BA197" s="132"/>
      <c r="BB197" s="132"/>
      <c r="BC197" s="132"/>
      <c r="BD197" s="132"/>
      <c r="BE197" s="132"/>
      <c r="BF197" s="132"/>
      <c r="BG197" s="132"/>
      <c r="BH197" s="132"/>
      <c r="BI197" s="132"/>
      <c r="BJ197" s="132"/>
      <c r="BK197" s="132"/>
      <c r="BL197" s="132"/>
      <c r="BM197" s="132"/>
    </row>
    <row r="198" spans="1:65" s="40" customFormat="1" x14ac:dyDescent="0.2">
      <c r="A198" s="133" t="s">
        <v>181</v>
      </c>
      <c r="B198" s="134">
        <f>Knowledge!D11+Knowledge!D12</f>
        <v>0.22301179537988214</v>
      </c>
      <c r="C198" s="134">
        <f>Knowledge!F11+Knowledge!F12</f>
        <v>0.22720921973556335</v>
      </c>
      <c r="D198" s="135">
        <f t="shared" ref="D198:D201" si="0">IF(C198=0,0,B198/C198*100)</f>
        <v>98.152617063442065</v>
      </c>
      <c r="E198" s="130"/>
      <c r="F198" s="130"/>
      <c r="G198" s="130"/>
      <c r="H198" s="130"/>
      <c r="I198" s="130"/>
      <c r="J198" s="130"/>
      <c r="K198" s="130"/>
      <c r="L198" s="130"/>
      <c r="M198" s="130"/>
      <c r="N198" s="130"/>
      <c r="O198" s="130"/>
      <c r="P198" s="130"/>
      <c r="Q198" s="131"/>
      <c r="R198" s="132"/>
      <c r="S198" s="132"/>
      <c r="T198" s="132"/>
      <c r="U198" s="132"/>
      <c r="V198" s="132"/>
      <c r="W198" s="132"/>
      <c r="X198" s="132"/>
      <c r="Y198" s="132"/>
      <c r="Z198" s="132"/>
      <c r="AA198" s="132"/>
      <c r="AB198" s="132"/>
      <c r="AC198" s="132"/>
      <c r="AD198" s="132"/>
      <c r="AE198" s="132"/>
      <c r="AF198" s="132"/>
      <c r="AG198" s="132"/>
      <c r="AH198" s="132"/>
      <c r="AI198" s="132"/>
      <c r="AJ198" s="132"/>
      <c r="AK198" s="132"/>
      <c r="AL198" s="132"/>
      <c r="AM198" s="132"/>
      <c r="AN198" s="132"/>
      <c r="AO198" s="132"/>
      <c r="AP198" s="132"/>
      <c r="AQ198" s="132"/>
      <c r="AR198" s="132"/>
      <c r="AS198" s="132"/>
      <c r="AT198" s="132"/>
      <c r="AU198" s="132"/>
      <c r="AV198" s="132"/>
      <c r="AW198" s="132"/>
      <c r="AX198" s="132"/>
      <c r="AY198" s="132"/>
      <c r="AZ198" s="132"/>
      <c r="BA198" s="132"/>
      <c r="BB198" s="132"/>
      <c r="BC198" s="132"/>
      <c r="BD198" s="132"/>
      <c r="BE198" s="132"/>
      <c r="BF198" s="132"/>
      <c r="BG198" s="132"/>
      <c r="BH198" s="132"/>
      <c r="BI198" s="132"/>
      <c r="BJ198" s="132"/>
      <c r="BK198" s="132"/>
      <c r="BL198" s="132"/>
      <c r="BM198" s="132"/>
    </row>
    <row r="199" spans="1:65" s="40" customFormat="1" x14ac:dyDescent="0.2">
      <c r="A199" s="130" t="s">
        <v>182</v>
      </c>
      <c r="B199" s="134">
        <f>Knowledge!D13</f>
        <v>0.20425019554674867</v>
      </c>
      <c r="C199" s="134">
        <f>Knowledge!F13</f>
        <v>0.19995695559681809</v>
      </c>
      <c r="D199" s="135">
        <f t="shared" si="0"/>
        <v>102.14708207429763</v>
      </c>
      <c r="E199" s="130"/>
      <c r="F199" s="130"/>
      <c r="G199" s="130"/>
      <c r="H199" s="130"/>
      <c r="I199" s="130"/>
      <c r="J199" s="130"/>
      <c r="K199" s="130"/>
      <c r="L199" s="130"/>
      <c r="M199" s="130"/>
      <c r="N199" s="130"/>
      <c r="O199" s="130"/>
      <c r="P199" s="130"/>
      <c r="Q199" s="131"/>
      <c r="R199" s="132"/>
      <c r="S199" s="132"/>
      <c r="T199" s="132"/>
      <c r="U199" s="132"/>
      <c r="V199" s="132"/>
      <c r="W199" s="132"/>
      <c r="X199" s="132"/>
      <c r="Y199" s="132"/>
      <c r="Z199" s="132"/>
      <c r="AA199" s="132"/>
      <c r="AB199" s="132"/>
      <c r="AC199" s="132"/>
      <c r="AD199" s="132"/>
      <c r="AE199" s="132"/>
      <c r="AF199" s="132"/>
      <c r="AG199" s="132"/>
      <c r="AH199" s="132"/>
      <c r="AI199" s="132"/>
      <c r="AJ199" s="132"/>
      <c r="AK199" s="132"/>
      <c r="AL199" s="132"/>
      <c r="AM199" s="132"/>
      <c r="AN199" s="132"/>
      <c r="AO199" s="132"/>
      <c r="AP199" s="132"/>
      <c r="AQ199" s="132"/>
      <c r="AR199" s="132"/>
      <c r="AS199" s="132"/>
      <c r="AT199" s="132"/>
      <c r="AU199" s="132"/>
      <c r="AV199" s="132"/>
      <c r="AW199" s="132"/>
      <c r="AX199" s="132"/>
      <c r="AY199" s="132"/>
      <c r="AZ199" s="132"/>
      <c r="BA199" s="132"/>
      <c r="BB199" s="132"/>
      <c r="BC199" s="132"/>
      <c r="BD199" s="132"/>
      <c r="BE199" s="132"/>
      <c r="BF199" s="132"/>
      <c r="BG199" s="132"/>
      <c r="BH199" s="132"/>
      <c r="BI199" s="132"/>
      <c r="BJ199" s="132"/>
      <c r="BK199" s="132"/>
      <c r="BL199" s="132"/>
      <c r="BM199" s="132"/>
    </row>
    <row r="200" spans="1:65" s="40" customFormat="1" x14ac:dyDescent="0.2">
      <c r="A200" s="130" t="s">
        <v>183</v>
      </c>
      <c r="B200" s="134">
        <f>Knowledge!D14</f>
        <v>0.18218173332638055</v>
      </c>
      <c r="C200" s="134">
        <f>Knowledge!F14</f>
        <v>0.18596274850305181</v>
      </c>
      <c r="D200" s="135">
        <f t="shared" si="0"/>
        <v>97.966788936436274</v>
      </c>
      <c r="E200" s="130"/>
      <c r="F200" s="130"/>
      <c r="G200" s="130"/>
      <c r="H200" s="130"/>
      <c r="I200" s="130"/>
      <c r="J200" s="130"/>
      <c r="K200" s="130"/>
      <c r="L200" s="130"/>
      <c r="M200" s="130"/>
      <c r="N200" s="130"/>
      <c r="O200" s="130"/>
      <c r="P200" s="130"/>
      <c r="Q200" s="131"/>
      <c r="R200" s="132"/>
      <c r="S200" s="132"/>
      <c r="T200" s="132"/>
      <c r="U200" s="132"/>
      <c r="V200" s="132"/>
      <c r="W200" s="132"/>
      <c r="X200" s="132"/>
      <c r="Y200" s="132"/>
      <c r="Z200" s="132"/>
      <c r="AA200" s="132"/>
      <c r="AB200" s="132"/>
      <c r="AC200" s="132"/>
      <c r="AD200" s="132"/>
      <c r="AE200" s="132"/>
      <c r="AF200" s="132"/>
      <c r="AG200" s="132"/>
      <c r="AH200" s="132"/>
      <c r="AI200" s="132"/>
      <c r="AJ200" s="132"/>
      <c r="AK200" s="132"/>
      <c r="AL200" s="132"/>
      <c r="AM200" s="132"/>
      <c r="AN200" s="132"/>
      <c r="AO200" s="132"/>
      <c r="AP200" s="132"/>
      <c r="AQ200" s="132"/>
      <c r="AR200" s="132"/>
      <c r="AS200" s="132"/>
      <c r="AT200" s="132"/>
      <c r="AU200" s="132"/>
      <c r="AV200" s="132"/>
      <c r="AW200" s="132"/>
      <c r="AX200" s="132"/>
      <c r="AY200" s="132"/>
      <c r="AZ200" s="132"/>
      <c r="BA200" s="132"/>
      <c r="BB200" s="132"/>
      <c r="BC200" s="132"/>
      <c r="BD200" s="132"/>
      <c r="BE200" s="132"/>
      <c r="BF200" s="132"/>
      <c r="BG200" s="132"/>
      <c r="BH200" s="132"/>
      <c r="BI200" s="132"/>
      <c r="BJ200" s="132"/>
      <c r="BK200" s="132"/>
      <c r="BL200" s="132"/>
      <c r="BM200" s="132"/>
    </row>
    <row r="201" spans="1:65" s="40" customFormat="1" x14ac:dyDescent="0.2">
      <c r="A201" s="130" t="s">
        <v>184</v>
      </c>
      <c r="B201" s="134">
        <f>Knowledge!D15+Knowledge!D16</f>
        <v>0.1676077582520728</v>
      </c>
      <c r="C201" s="134">
        <f>Knowledge!F15+Knowledge!F16</f>
        <v>0.17726493433696644</v>
      </c>
      <c r="D201" s="135">
        <f t="shared" si="0"/>
        <v>94.552122719016651</v>
      </c>
      <c r="E201" s="130"/>
      <c r="F201" s="130"/>
      <c r="G201" s="130"/>
      <c r="H201" s="130"/>
      <c r="I201" s="130"/>
      <c r="J201" s="130"/>
      <c r="K201" s="130"/>
      <c r="L201" s="130"/>
      <c r="M201" s="130"/>
      <c r="N201" s="130"/>
      <c r="O201" s="130"/>
      <c r="P201" s="130"/>
      <c r="Q201" s="131"/>
      <c r="R201" s="132"/>
      <c r="S201" s="132"/>
      <c r="T201" s="132"/>
      <c r="U201" s="132"/>
      <c r="V201" s="132"/>
      <c r="W201" s="132"/>
      <c r="X201" s="132"/>
      <c r="Y201" s="132"/>
      <c r="Z201" s="132"/>
      <c r="AA201" s="132"/>
      <c r="AB201" s="132"/>
      <c r="AC201" s="132"/>
      <c r="AD201" s="132"/>
      <c r="AE201" s="132"/>
      <c r="AF201" s="132"/>
      <c r="AG201" s="132"/>
      <c r="AH201" s="132"/>
      <c r="AI201" s="132"/>
      <c r="AJ201" s="132"/>
      <c r="AK201" s="132"/>
      <c r="AL201" s="132"/>
      <c r="AM201" s="132"/>
      <c r="AN201" s="132"/>
      <c r="AO201" s="132"/>
      <c r="AP201" s="132"/>
      <c r="AQ201" s="132"/>
      <c r="AR201" s="132"/>
      <c r="AS201" s="132"/>
      <c r="AT201" s="132"/>
      <c r="AU201" s="132"/>
      <c r="AV201" s="132"/>
      <c r="AW201" s="132"/>
      <c r="AX201" s="132"/>
      <c r="AY201" s="132"/>
      <c r="AZ201" s="132"/>
      <c r="BA201" s="132"/>
      <c r="BB201" s="132"/>
      <c r="BC201" s="132"/>
      <c r="BD201" s="132"/>
      <c r="BE201" s="132"/>
      <c r="BF201" s="132"/>
      <c r="BG201" s="132"/>
      <c r="BH201" s="132"/>
      <c r="BI201" s="132"/>
      <c r="BJ201" s="132"/>
      <c r="BK201" s="132"/>
      <c r="BL201" s="132"/>
      <c r="BM201" s="132"/>
    </row>
    <row r="202" spans="1:65" s="40" customFormat="1" x14ac:dyDescent="0.2">
      <c r="A202" s="130" t="str">
        <f>"The average age of the population in the profiled households is "&amp;G213&amp;" when compared to the base."</f>
        <v>The average age of the population in the profiled households is slightly younger when compared to the base.</v>
      </c>
      <c r="B202" s="130"/>
      <c r="C202" s="130"/>
      <c r="D202" s="130"/>
      <c r="E202" s="130"/>
      <c r="F202" s="130"/>
      <c r="G202" s="130"/>
      <c r="H202" s="130"/>
      <c r="I202" s="130"/>
      <c r="J202" s="130"/>
      <c r="K202" s="130"/>
      <c r="L202" s="130"/>
      <c r="M202" s="130"/>
      <c r="N202" s="130"/>
      <c r="O202" s="130"/>
      <c r="P202" s="130"/>
      <c r="Q202" s="131"/>
      <c r="R202" s="132"/>
      <c r="S202" s="132"/>
      <c r="T202" s="132"/>
      <c r="U202" s="132"/>
      <c r="V202" s="132"/>
      <c r="W202" s="132"/>
      <c r="X202" s="132"/>
      <c r="Y202" s="132"/>
      <c r="Z202" s="132"/>
      <c r="AA202" s="132"/>
      <c r="AB202" s="132"/>
      <c r="AC202" s="132"/>
      <c r="AD202" s="132"/>
      <c r="AE202" s="132"/>
      <c r="AF202" s="132"/>
      <c r="AG202" s="132"/>
      <c r="AH202" s="132"/>
      <c r="AI202" s="132"/>
      <c r="AJ202" s="132"/>
      <c r="AK202" s="132"/>
      <c r="AL202" s="132"/>
      <c r="AM202" s="132"/>
      <c r="AN202" s="132"/>
      <c r="AO202" s="132"/>
      <c r="AP202" s="132"/>
      <c r="AQ202" s="132"/>
      <c r="AR202" s="132"/>
      <c r="AS202" s="132"/>
      <c r="AT202" s="132"/>
      <c r="AU202" s="132"/>
      <c r="AV202" s="132"/>
      <c r="AW202" s="132"/>
      <c r="AX202" s="132"/>
      <c r="AY202" s="132"/>
      <c r="AZ202" s="132"/>
      <c r="BA202" s="132"/>
      <c r="BB202" s="132"/>
      <c r="BC202" s="132"/>
      <c r="BD202" s="132"/>
      <c r="BE202" s="132"/>
      <c r="BF202" s="132"/>
      <c r="BG202" s="132"/>
      <c r="BH202" s="132"/>
      <c r="BI202" s="132"/>
      <c r="BJ202" s="132"/>
      <c r="BK202" s="132"/>
      <c r="BL202" s="132"/>
      <c r="BM202" s="132"/>
    </row>
    <row r="203" spans="1:65" s="40" customFormat="1" x14ac:dyDescent="0.2">
      <c r="A203" s="130"/>
      <c r="B203" s="130"/>
      <c r="C203" s="130"/>
      <c r="D203" s="130"/>
      <c r="E203" s="130"/>
      <c r="F203" s="130"/>
      <c r="G203" s="130"/>
      <c r="H203" s="130"/>
      <c r="I203" s="130"/>
      <c r="J203" s="130"/>
      <c r="K203" s="130"/>
      <c r="L203" s="130"/>
      <c r="M203" s="130"/>
      <c r="N203" s="130"/>
      <c r="O203" s="130"/>
      <c r="P203" s="130"/>
      <c r="Q203" s="131"/>
      <c r="R203" s="132"/>
      <c r="S203" s="132"/>
      <c r="T203" s="132"/>
      <c r="U203" s="132"/>
      <c r="V203" s="132"/>
      <c r="W203" s="132"/>
      <c r="X203" s="132"/>
      <c r="Y203" s="132"/>
      <c r="Z203" s="132"/>
      <c r="AA203" s="132"/>
      <c r="AB203" s="132"/>
      <c r="AC203" s="132"/>
      <c r="AD203" s="132"/>
      <c r="AE203" s="132"/>
      <c r="AF203" s="132"/>
      <c r="AG203" s="132"/>
      <c r="AH203" s="132"/>
      <c r="AI203" s="132"/>
      <c r="AJ203" s="132"/>
      <c r="AK203" s="132"/>
      <c r="AL203" s="132"/>
      <c r="AM203" s="132"/>
      <c r="AN203" s="132"/>
      <c r="AO203" s="132"/>
      <c r="AP203" s="132"/>
      <c r="AQ203" s="132"/>
      <c r="AR203" s="132"/>
      <c r="AS203" s="132"/>
      <c r="AT203" s="132"/>
      <c r="AU203" s="132"/>
      <c r="AV203" s="132"/>
      <c r="AW203" s="132"/>
      <c r="AX203" s="132"/>
      <c r="AY203" s="132"/>
      <c r="AZ203" s="132"/>
      <c r="BA203" s="132"/>
      <c r="BB203" s="132"/>
      <c r="BC203" s="132"/>
      <c r="BD203" s="132"/>
      <c r="BE203" s="132"/>
      <c r="BF203" s="132"/>
      <c r="BG203" s="132"/>
      <c r="BH203" s="132"/>
      <c r="BI203" s="132"/>
      <c r="BJ203" s="132"/>
      <c r="BK203" s="132"/>
      <c r="BL203" s="132"/>
      <c r="BM203" s="132"/>
    </row>
    <row r="204" spans="1:65" s="40" customFormat="1" x14ac:dyDescent="0.2">
      <c r="A204" s="130">
        <v>2</v>
      </c>
      <c r="B204" s="130" t="s">
        <v>185</v>
      </c>
      <c r="C204" s="136">
        <f>Knowledge!D9</f>
        <v>6.631798300046933E-2</v>
      </c>
      <c r="D204" s="130">
        <f>A204*C204</f>
        <v>0.13263596600093866</v>
      </c>
      <c r="E204" s="134">
        <f>Knowledge!F9</f>
        <v>6.1698075670317806E-2</v>
      </c>
      <c r="F204" s="130">
        <f>E204*A204</f>
        <v>0.12339615134063561</v>
      </c>
      <c r="G204" s="130"/>
      <c r="H204" s="130"/>
      <c r="I204" s="130"/>
      <c r="J204" s="130"/>
      <c r="K204" s="130"/>
      <c r="L204" s="130"/>
      <c r="M204" s="130"/>
      <c r="N204" s="130"/>
      <c r="O204" s="130"/>
      <c r="P204" s="130"/>
      <c r="Q204" s="131"/>
      <c r="R204" s="132"/>
      <c r="S204" s="132"/>
      <c r="T204" s="132"/>
      <c r="U204" s="132"/>
      <c r="V204" s="132"/>
      <c r="W204" s="132"/>
      <c r="X204" s="132"/>
      <c r="Y204" s="132"/>
      <c r="Z204" s="132"/>
      <c r="AA204" s="132"/>
      <c r="AB204" s="132"/>
      <c r="AC204" s="132"/>
      <c r="AD204" s="132"/>
      <c r="AE204" s="132"/>
      <c r="AF204" s="132"/>
      <c r="AG204" s="132"/>
      <c r="AH204" s="132"/>
      <c r="AI204" s="132"/>
      <c r="AJ204" s="132"/>
      <c r="AK204" s="132"/>
      <c r="AL204" s="132"/>
      <c r="AM204" s="132"/>
      <c r="AN204" s="132"/>
      <c r="AO204" s="132"/>
      <c r="AP204" s="132"/>
      <c r="AQ204" s="132"/>
      <c r="AR204" s="132"/>
      <c r="AS204" s="132"/>
      <c r="AT204" s="132"/>
      <c r="AU204" s="132"/>
      <c r="AV204" s="132"/>
      <c r="AW204" s="132"/>
      <c r="AX204" s="132"/>
      <c r="AY204" s="132"/>
      <c r="AZ204" s="132"/>
      <c r="BA204" s="132"/>
      <c r="BB204" s="132"/>
      <c r="BC204" s="132"/>
      <c r="BD204" s="132"/>
      <c r="BE204" s="132"/>
      <c r="BF204" s="132"/>
      <c r="BG204" s="132"/>
      <c r="BH204" s="132"/>
      <c r="BI204" s="132"/>
      <c r="BJ204" s="132"/>
      <c r="BK204" s="132"/>
      <c r="BL204" s="132"/>
      <c r="BM204" s="132"/>
    </row>
    <row r="205" spans="1:65" s="40" customFormat="1" x14ac:dyDescent="0.2">
      <c r="A205" s="130">
        <v>11</v>
      </c>
      <c r="B205" s="130" t="s">
        <v>186</v>
      </c>
      <c r="C205" s="136">
        <f>Knowledge!D10</f>
        <v>0.15673646972936334</v>
      </c>
      <c r="D205" s="130">
        <f t="shared" ref="D205:D211" si="1">A205*C205</f>
        <v>1.7241011670229967</v>
      </c>
      <c r="E205" s="134">
        <f>Knowledge!F10</f>
        <v>0.1480411761775122</v>
      </c>
      <c r="F205" s="130">
        <f t="shared" ref="F205:F211" si="2">E205*A205</f>
        <v>1.6284529379526342</v>
      </c>
      <c r="G205" s="130"/>
      <c r="H205" s="130"/>
      <c r="I205" s="130"/>
      <c r="J205" s="130"/>
      <c r="K205" s="130"/>
      <c r="L205" s="130"/>
      <c r="M205" s="130"/>
      <c r="N205" s="130"/>
      <c r="O205" s="130"/>
      <c r="P205" s="130"/>
      <c r="Q205" s="131"/>
      <c r="R205" s="132"/>
      <c r="S205" s="132"/>
      <c r="T205" s="132"/>
      <c r="U205" s="132"/>
      <c r="V205" s="132"/>
      <c r="W205" s="132"/>
      <c r="X205" s="132"/>
      <c r="Y205" s="132"/>
      <c r="Z205" s="132"/>
      <c r="AA205" s="132"/>
      <c r="AB205" s="132"/>
      <c r="AC205" s="132"/>
      <c r="AD205" s="132"/>
      <c r="AE205" s="132"/>
      <c r="AF205" s="132"/>
      <c r="AG205" s="132"/>
      <c r="AH205" s="132"/>
      <c r="AI205" s="132"/>
      <c r="AJ205" s="132"/>
      <c r="AK205" s="132"/>
      <c r="AL205" s="132"/>
      <c r="AM205" s="132"/>
      <c r="AN205" s="132"/>
      <c r="AO205" s="132"/>
      <c r="AP205" s="132"/>
      <c r="AQ205" s="132"/>
      <c r="AR205" s="132"/>
      <c r="AS205" s="132"/>
      <c r="AT205" s="132"/>
      <c r="AU205" s="132"/>
      <c r="AV205" s="132"/>
      <c r="AW205" s="132"/>
      <c r="AX205" s="132"/>
      <c r="AY205" s="132"/>
      <c r="AZ205" s="132"/>
      <c r="BA205" s="132"/>
      <c r="BB205" s="132"/>
      <c r="BC205" s="132"/>
      <c r="BD205" s="132"/>
      <c r="BE205" s="132"/>
      <c r="BF205" s="132"/>
      <c r="BG205" s="132"/>
      <c r="BH205" s="132"/>
      <c r="BI205" s="132"/>
      <c r="BJ205" s="132"/>
      <c r="BK205" s="132"/>
      <c r="BL205" s="132"/>
      <c r="BM205" s="132"/>
    </row>
    <row r="206" spans="1:65" s="40" customFormat="1" x14ac:dyDescent="0.2">
      <c r="A206" s="130">
        <v>21</v>
      </c>
      <c r="B206" s="130" t="s">
        <v>187</v>
      </c>
      <c r="C206" s="136">
        <f>Knowledge!D11</f>
        <v>8.4675746988580061E-2</v>
      </c>
      <c r="D206" s="130">
        <f t="shared" si="1"/>
        <v>1.7781906867601813</v>
      </c>
      <c r="E206" s="134">
        <f>Knowledge!F11</f>
        <v>9.08789527120894E-2</v>
      </c>
      <c r="F206" s="130">
        <f t="shared" si="2"/>
        <v>1.9084580069538775</v>
      </c>
      <c r="G206" s="130"/>
      <c r="H206" s="130"/>
      <c r="I206" s="130"/>
      <c r="J206" s="130"/>
      <c r="K206" s="130"/>
      <c r="L206" s="130"/>
      <c r="M206" s="130"/>
      <c r="N206" s="130"/>
      <c r="O206" s="130"/>
      <c r="P206" s="130"/>
      <c r="Q206" s="131"/>
      <c r="R206" s="132"/>
      <c r="S206" s="132"/>
      <c r="T206" s="132"/>
      <c r="U206" s="132"/>
      <c r="V206" s="132"/>
      <c r="W206" s="132"/>
      <c r="X206" s="132"/>
      <c r="Y206" s="132"/>
      <c r="Z206" s="132"/>
      <c r="AA206" s="132"/>
      <c r="AB206" s="132"/>
      <c r="AC206" s="132"/>
      <c r="AD206" s="132"/>
      <c r="AE206" s="132"/>
      <c r="AF206" s="132"/>
      <c r="AG206" s="132"/>
      <c r="AH206" s="132"/>
      <c r="AI206" s="132"/>
      <c r="AJ206" s="132"/>
      <c r="AK206" s="132"/>
      <c r="AL206" s="132"/>
      <c r="AM206" s="132"/>
      <c r="AN206" s="132"/>
      <c r="AO206" s="132"/>
      <c r="AP206" s="132"/>
      <c r="AQ206" s="132"/>
      <c r="AR206" s="132"/>
      <c r="AS206" s="132"/>
      <c r="AT206" s="132"/>
      <c r="AU206" s="132"/>
      <c r="AV206" s="132"/>
      <c r="AW206" s="132"/>
      <c r="AX206" s="132"/>
      <c r="AY206" s="132"/>
      <c r="AZ206" s="132"/>
      <c r="BA206" s="132"/>
      <c r="BB206" s="132"/>
      <c r="BC206" s="132"/>
      <c r="BD206" s="132"/>
      <c r="BE206" s="132"/>
      <c r="BF206" s="132"/>
      <c r="BG206" s="132"/>
      <c r="BH206" s="132"/>
      <c r="BI206" s="132"/>
      <c r="BJ206" s="132"/>
      <c r="BK206" s="132"/>
      <c r="BL206" s="132"/>
      <c r="BM206" s="132"/>
    </row>
    <row r="207" spans="1:65" s="40" customFormat="1" x14ac:dyDescent="0.2">
      <c r="A207" s="130">
        <v>29.5</v>
      </c>
      <c r="B207" s="130" t="s">
        <v>188</v>
      </c>
      <c r="C207" s="136">
        <f>Knowledge!D12</f>
        <v>0.13833604839130209</v>
      </c>
      <c r="D207" s="130">
        <f t="shared" si="1"/>
        <v>4.080913427543412</v>
      </c>
      <c r="E207" s="134">
        <f>Knowledge!F12</f>
        <v>0.13633026702347395</v>
      </c>
      <c r="F207" s="130">
        <f t="shared" si="2"/>
        <v>4.0217428771924819</v>
      </c>
      <c r="G207" s="130"/>
      <c r="H207" s="130"/>
      <c r="I207" s="130"/>
      <c r="J207" s="130"/>
      <c r="K207" s="130"/>
      <c r="L207" s="130"/>
      <c r="M207" s="130"/>
      <c r="N207" s="130"/>
      <c r="O207" s="130"/>
      <c r="P207" s="130"/>
      <c r="Q207" s="131"/>
      <c r="R207" s="132"/>
      <c r="S207" s="132"/>
      <c r="T207" s="132"/>
      <c r="U207" s="132"/>
      <c r="V207" s="132"/>
      <c r="W207" s="132"/>
      <c r="X207" s="132"/>
      <c r="Y207" s="132"/>
      <c r="Z207" s="132"/>
      <c r="AA207" s="132"/>
      <c r="AB207" s="132"/>
      <c r="AC207" s="132"/>
      <c r="AD207" s="132"/>
      <c r="AE207" s="132"/>
      <c r="AF207" s="132"/>
      <c r="AG207" s="132"/>
      <c r="AH207" s="132"/>
      <c r="AI207" s="132"/>
      <c r="AJ207" s="132"/>
      <c r="AK207" s="132"/>
      <c r="AL207" s="132"/>
      <c r="AM207" s="132"/>
      <c r="AN207" s="132"/>
      <c r="AO207" s="132"/>
      <c r="AP207" s="132"/>
      <c r="AQ207" s="132"/>
      <c r="AR207" s="132"/>
      <c r="AS207" s="132"/>
      <c r="AT207" s="132"/>
      <c r="AU207" s="132"/>
      <c r="AV207" s="132"/>
      <c r="AW207" s="132"/>
      <c r="AX207" s="132"/>
      <c r="AY207" s="132"/>
      <c r="AZ207" s="132"/>
      <c r="BA207" s="132"/>
      <c r="BB207" s="132"/>
      <c r="BC207" s="132"/>
      <c r="BD207" s="132"/>
      <c r="BE207" s="132"/>
      <c r="BF207" s="132"/>
      <c r="BG207" s="132"/>
      <c r="BH207" s="132"/>
      <c r="BI207" s="132"/>
      <c r="BJ207" s="132"/>
      <c r="BK207" s="132"/>
      <c r="BL207" s="132"/>
      <c r="BM207" s="132"/>
    </row>
    <row r="208" spans="1:65" s="40" customFormat="1" x14ac:dyDescent="0.2">
      <c r="A208" s="130">
        <v>42</v>
      </c>
      <c r="B208" s="130" t="s">
        <v>189</v>
      </c>
      <c r="C208" s="136">
        <f>Knowledge!D13</f>
        <v>0.20425019554674867</v>
      </c>
      <c r="D208" s="130">
        <f t="shared" si="1"/>
        <v>8.5785082129634436</v>
      </c>
      <c r="E208" s="134">
        <f>Knowledge!F13</f>
        <v>0.19995695559681809</v>
      </c>
      <c r="F208" s="130">
        <f t="shared" si="2"/>
        <v>8.3981921350663598</v>
      </c>
      <c r="G208" s="130"/>
      <c r="H208" s="130"/>
      <c r="I208" s="130"/>
      <c r="J208" s="130"/>
      <c r="K208" s="130"/>
      <c r="L208" s="130"/>
      <c r="M208" s="130"/>
      <c r="N208" s="130"/>
      <c r="O208" s="130"/>
      <c r="P208" s="130"/>
      <c r="Q208" s="131"/>
      <c r="R208" s="132"/>
      <c r="S208" s="132"/>
      <c r="T208" s="132"/>
      <c r="U208" s="132"/>
      <c r="V208" s="132"/>
      <c r="W208" s="132"/>
      <c r="X208" s="132"/>
      <c r="Y208" s="132"/>
      <c r="Z208" s="132"/>
      <c r="AA208" s="132"/>
      <c r="AB208" s="132"/>
      <c r="AC208" s="132"/>
      <c r="AD208" s="132"/>
      <c r="AE208" s="132"/>
      <c r="AF208" s="132"/>
      <c r="AG208" s="132"/>
      <c r="AH208" s="132"/>
      <c r="AI208" s="132"/>
      <c r="AJ208" s="132"/>
      <c r="AK208" s="132"/>
      <c r="AL208" s="132"/>
      <c r="AM208" s="132"/>
      <c r="AN208" s="132"/>
      <c r="AO208" s="132"/>
      <c r="AP208" s="132"/>
      <c r="AQ208" s="132"/>
      <c r="AR208" s="132"/>
      <c r="AS208" s="132"/>
      <c r="AT208" s="132"/>
      <c r="AU208" s="132"/>
      <c r="AV208" s="132"/>
      <c r="AW208" s="132"/>
      <c r="AX208" s="132"/>
      <c r="AY208" s="132"/>
      <c r="AZ208" s="132"/>
      <c r="BA208" s="132"/>
      <c r="BB208" s="132"/>
      <c r="BC208" s="132"/>
      <c r="BD208" s="132"/>
      <c r="BE208" s="132"/>
      <c r="BF208" s="132"/>
      <c r="BG208" s="132"/>
      <c r="BH208" s="132"/>
      <c r="BI208" s="132"/>
      <c r="BJ208" s="132"/>
      <c r="BK208" s="132"/>
      <c r="BL208" s="132"/>
      <c r="BM208" s="132"/>
    </row>
    <row r="209" spans="1:65" s="40" customFormat="1" x14ac:dyDescent="0.2">
      <c r="A209" s="130">
        <v>57</v>
      </c>
      <c r="B209" s="130" t="s">
        <v>190</v>
      </c>
      <c r="C209" s="136">
        <f>Knowledge!D14</f>
        <v>0.18218173332638055</v>
      </c>
      <c r="D209" s="130">
        <f t="shared" si="1"/>
        <v>10.384358799603691</v>
      </c>
      <c r="E209" s="134">
        <f>Knowledge!F14</f>
        <v>0.18596274850305181</v>
      </c>
      <c r="F209" s="130">
        <f t="shared" si="2"/>
        <v>10.599876664673953</v>
      </c>
      <c r="G209" s="130"/>
      <c r="H209" s="130" t="s">
        <v>191</v>
      </c>
      <c r="I209" s="130" t="s">
        <v>192</v>
      </c>
      <c r="J209" s="130"/>
      <c r="K209" s="130"/>
      <c r="L209" s="130"/>
      <c r="M209" s="130"/>
      <c r="N209" s="130"/>
      <c r="O209" s="130"/>
      <c r="P209" s="130"/>
      <c r="Q209" s="131"/>
      <c r="R209" s="132"/>
      <c r="S209" s="132"/>
      <c r="T209" s="132"/>
      <c r="U209" s="132"/>
      <c r="V209" s="132"/>
      <c r="W209" s="132"/>
      <c r="X209" s="132"/>
      <c r="Y209" s="132"/>
      <c r="Z209" s="132"/>
      <c r="AA209" s="132"/>
      <c r="AB209" s="132"/>
      <c r="AC209" s="132"/>
      <c r="AD209" s="132"/>
      <c r="AE209" s="132"/>
      <c r="AF209" s="132"/>
      <c r="AG209" s="132"/>
      <c r="AH209" s="132"/>
      <c r="AI209" s="132"/>
      <c r="AJ209" s="132"/>
      <c r="AK209" s="132"/>
      <c r="AL209" s="132"/>
      <c r="AM209" s="132"/>
      <c r="AN209" s="132"/>
      <c r="AO209" s="132"/>
      <c r="AP209" s="132"/>
      <c r="AQ209" s="132"/>
      <c r="AR209" s="132"/>
      <c r="AS209" s="132"/>
      <c r="AT209" s="132"/>
      <c r="AU209" s="132"/>
      <c r="AV209" s="132"/>
      <c r="AW209" s="132"/>
      <c r="AX209" s="132"/>
      <c r="AY209" s="132"/>
      <c r="AZ209" s="132"/>
      <c r="BA209" s="132"/>
      <c r="BB209" s="132"/>
      <c r="BC209" s="132"/>
      <c r="BD209" s="132"/>
      <c r="BE209" s="132"/>
      <c r="BF209" s="132"/>
      <c r="BG209" s="132"/>
      <c r="BH209" s="132"/>
      <c r="BI209" s="132"/>
      <c r="BJ209" s="132"/>
      <c r="BK209" s="132"/>
      <c r="BL209" s="132"/>
      <c r="BM209" s="132"/>
    </row>
    <row r="210" spans="1:65" s="40" customFormat="1" x14ac:dyDescent="0.2">
      <c r="A210" s="130">
        <v>69.5</v>
      </c>
      <c r="B210" s="130" t="s">
        <v>193</v>
      </c>
      <c r="C210" s="136">
        <f>Knowledge!D15</f>
        <v>9.230740939667309E-2</v>
      </c>
      <c r="D210" s="130">
        <f t="shared" si="1"/>
        <v>6.4153649530687797</v>
      </c>
      <c r="E210" s="134">
        <f>Knowledge!F15</f>
        <v>9.7963740064302585E-2</v>
      </c>
      <c r="F210" s="130">
        <f t="shared" si="2"/>
        <v>6.8084799344690294</v>
      </c>
      <c r="G210" s="130"/>
      <c r="H210" s="133" t="s">
        <v>194</v>
      </c>
      <c r="I210" s="130" t="s">
        <v>195</v>
      </c>
      <c r="J210" s="130"/>
      <c r="K210" s="130"/>
      <c r="L210" s="130"/>
      <c r="M210" s="130"/>
      <c r="N210" s="130"/>
      <c r="O210" s="130"/>
      <c r="P210" s="130"/>
      <c r="Q210" s="131"/>
      <c r="R210" s="132"/>
      <c r="S210" s="132"/>
      <c r="T210" s="132"/>
      <c r="U210" s="132"/>
      <c r="V210" s="132"/>
      <c r="W210" s="132"/>
      <c r="X210" s="132"/>
      <c r="Y210" s="132"/>
      <c r="Z210" s="132"/>
      <c r="AA210" s="132"/>
      <c r="AB210" s="132"/>
      <c r="AC210" s="132"/>
      <c r="AD210" s="132"/>
      <c r="AE210" s="132"/>
      <c r="AF210" s="132"/>
      <c r="AG210" s="132"/>
      <c r="AH210" s="132"/>
      <c r="AI210" s="132"/>
      <c r="AJ210" s="132"/>
      <c r="AK210" s="132"/>
      <c r="AL210" s="132"/>
      <c r="AM210" s="132"/>
      <c r="AN210" s="132"/>
      <c r="AO210" s="132"/>
      <c r="AP210" s="132"/>
      <c r="AQ210" s="132"/>
      <c r="AR210" s="132"/>
      <c r="AS210" s="132"/>
      <c r="AT210" s="132"/>
      <c r="AU210" s="132"/>
      <c r="AV210" s="132"/>
      <c r="AW210" s="132"/>
      <c r="AX210" s="132"/>
      <c r="AY210" s="132"/>
      <c r="AZ210" s="132"/>
      <c r="BA210" s="132"/>
      <c r="BB210" s="132"/>
      <c r="BC210" s="132"/>
      <c r="BD210" s="132"/>
      <c r="BE210" s="132"/>
      <c r="BF210" s="132"/>
      <c r="BG210" s="132"/>
      <c r="BH210" s="132"/>
      <c r="BI210" s="132"/>
      <c r="BJ210" s="132"/>
      <c r="BK210" s="132"/>
      <c r="BL210" s="132"/>
      <c r="BM210" s="132"/>
    </row>
    <row r="211" spans="1:65" s="40" customFormat="1" x14ac:dyDescent="0.2">
      <c r="A211" s="130">
        <v>87.5</v>
      </c>
      <c r="B211" s="130" t="s">
        <v>196</v>
      </c>
      <c r="C211" s="136">
        <f>Knowledge!D16</f>
        <v>7.5300348855399712E-2</v>
      </c>
      <c r="D211" s="130">
        <f t="shared" si="1"/>
        <v>6.5887805248474747</v>
      </c>
      <c r="E211" s="134">
        <f>Knowledge!F16</f>
        <v>7.9301194272663869E-2</v>
      </c>
      <c r="F211" s="130">
        <f t="shared" si="2"/>
        <v>6.9388544988580882</v>
      </c>
      <c r="G211" s="130"/>
      <c r="H211" s="133" t="s">
        <v>197</v>
      </c>
      <c r="I211" s="130" t="s">
        <v>198</v>
      </c>
      <c r="J211" s="130"/>
      <c r="K211" s="130"/>
      <c r="L211" s="130"/>
      <c r="M211" s="130"/>
      <c r="N211" s="130"/>
      <c r="O211" s="130"/>
      <c r="P211" s="130"/>
      <c r="Q211" s="131"/>
      <c r="R211" s="132"/>
      <c r="S211" s="132"/>
      <c r="T211" s="132"/>
      <c r="U211" s="132"/>
      <c r="V211" s="132"/>
      <c r="W211" s="132"/>
      <c r="X211" s="132"/>
      <c r="Y211" s="132"/>
      <c r="Z211" s="132"/>
      <c r="AA211" s="132"/>
      <c r="AB211" s="132"/>
      <c r="AC211" s="132"/>
      <c r="AD211" s="132"/>
      <c r="AE211" s="132"/>
      <c r="AF211" s="132"/>
      <c r="AG211" s="132"/>
      <c r="AH211" s="132"/>
      <c r="AI211" s="132"/>
      <c r="AJ211" s="132"/>
      <c r="AK211" s="132"/>
      <c r="AL211" s="132"/>
      <c r="AM211" s="132"/>
      <c r="AN211" s="132"/>
      <c r="AO211" s="132"/>
      <c r="AP211" s="132"/>
      <c r="AQ211" s="132"/>
      <c r="AR211" s="132"/>
      <c r="AS211" s="132"/>
      <c r="AT211" s="132"/>
      <c r="AU211" s="132"/>
      <c r="AV211" s="132"/>
      <c r="AW211" s="132"/>
      <c r="AX211" s="132"/>
      <c r="AY211" s="132"/>
      <c r="AZ211" s="132"/>
      <c r="BA211" s="132"/>
      <c r="BB211" s="132"/>
      <c r="BC211" s="132"/>
      <c r="BD211" s="132"/>
      <c r="BE211" s="132"/>
      <c r="BF211" s="132"/>
      <c r="BG211" s="132"/>
      <c r="BH211" s="132"/>
      <c r="BI211" s="132"/>
      <c r="BJ211" s="132"/>
      <c r="BK211" s="132"/>
      <c r="BL211" s="132"/>
      <c r="BM211" s="132"/>
    </row>
    <row r="212" spans="1:65" s="40" customFormat="1" x14ac:dyDescent="0.2">
      <c r="A212" s="130"/>
      <c r="B212" s="130"/>
      <c r="C212" s="135">
        <f>SUM(C204:C211)</f>
        <v>1.0001059352349166</v>
      </c>
      <c r="D212" s="137">
        <f>SUM(D204:D211)</f>
        <v>39.682853737810916</v>
      </c>
      <c r="E212" s="135">
        <f>SUM(E204:E211)</f>
        <v>1.0001331100202298</v>
      </c>
      <c r="F212" s="137">
        <f>SUM(F204:F211)</f>
        <v>40.427453206507053</v>
      </c>
      <c r="G212" s="130">
        <f>D212/F212*100</f>
        <v>98.158183586552795</v>
      </c>
      <c r="H212" s="133" t="s">
        <v>199</v>
      </c>
      <c r="I212" s="130" t="s">
        <v>200</v>
      </c>
      <c r="J212" s="130"/>
      <c r="K212" s="130"/>
      <c r="L212" s="130"/>
      <c r="M212" s="130"/>
      <c r="N212" s="130"/>
      <c r="O212" s="130"/>
      <c r="P212" s="130"/>
      <c r="Q212" s="131"/>
      <c r="R212" s="132"/>
      <c r="S212" s="132"/>
      <c r="T212" s="132"/>
      <c r="U212" s="132"/>
      <c r="V212" s="132"/>
      <c r="W212" s="132"/>
      <c r="X212" s="132"/>
      <c r="Y212" s="132"/>
      <c r="Z212" s="132"/>
      <c r="AA212" s="132"/>
      <c r="AB212" s="132"/>
      <c r="AC212" s="132"/>
      <c r="AD212" s="132"/>
      <c r="AE212" s="132"/>
      <c r="AF212" s="132"/>
      <c r="AG212" s="132"/>
      <c r="AH212" s="132"/>
      <c r="AI212" s="132"/>
      <c r="AJ212" s="132"/>
      <c r="AK212" s="132"/>
      <c r="AL212" s="132"/>
      <c r="AM212" s="132"/>
      <c r="AN212" s="132"/>
      <c r="AO212" s="132"/>
      <c r="AP212" s="132"/>
      <c r="AQ212" s="132"/>
      <c r="AR212" s="132"/>
      <c r="AS212" s="132"/>
      <c r="AT212" s="132"/>
      <c r="AU212" s="132"/>
      <c r="AV212" s="132"/>
      <c r="AW212" s="132"/>
      <c r="AX212" s="132"/>
      <c r="AY212" s="132"/>
      <c r="AZ212" s="132"/>
      <c r="BA212" s="132"/>
      <c r="BB212" s="132"/>
      <c r="BC212" s="132"/>
      <c r="BD212" s="132"/>
      <c r="BE212" s="132"/>
      <c r="BF212" s="132"/>
      <c r="BG212" s="132"/>
      <c r="BH212" s="132"/>
      <c r="BI212" s="132"/>
      <c r="BJ212" s="132"/>
      <c r="BK212" s="132"/>
      <c r="BL212" s="132"/>
      <c r="BM212" s="132"/>
    </row>
    <row r="213" spans="1:65" s="40" customFormat="1" x14ac:dyDescent="0.2">
      <c r="A213" s="130"/>
      <c r="B213" s="130"/>
      <c r="C213" s="130"/>
      <c r="D213" s="130"/>
      <c r="E213" s="130"/>
      <c r="F213" s="130"/>
      <c r="G213" s="130" t="str">
        <f>IF(G212&lt;95,I209,IF(AND(G212&gt;=95,G212&lt;99),I210,IF(AND(G212&gt;=99,G212&lt;101),I211,IF(AND(G212&gt;=101,G212&lt;105),I212,I213))))</f>
        <v>slightly younger</v>
      </c>
      <c r="H213" s="130" t="s">
        <v>201</v>
      </c>
      <c r="I213" s="130" t="s">
        <v>202</v>
      </c>
      <c r="J213" s="130"/>
      <c r="K213" s="130"/>
      <c r="L213" s="130"/>
      <c r="M213" s="130"/>
      <c r="N213" s="130"/>
      <c r="O213" s="130"/>
      <c r="P213" s="130"/>
      <c r="Q213" s="131"/>
      <c r="R213" s="132"/>
      <c r="S213" s="132"/>
      <c r="T213" s="132"/>
      <c r="U213" s="132"/>
      <c r="V213" s="132"/>
      <c r="W213" s="132"/>
      <c r="X213" s="132"/>
      <c r="Y213" s="132"/>
      <c r="Z213" s="132"/>
      <c r="AA213" s="132"/>
      <c r="AB213" s="132"/>
      <c r="AC213" s="132"/>
      <c r="AD213" s="132"/>
      <c r="AE213" s="132"/>
      <c r="AF213" s="132"/>
      <c r="AG213" s="132"/>
      <c r="AH213" s="132"/>
      <c r="AI213" s="132"/>
      <c r="AJ213" s="132"/>
      <c r="AK213" s="132"/>
      <c r="AL213" s="132"/>
      <c r="AM213" s="132"/>
      <c r="AN213" s="132"/>
      <c r="AO213" s="132"/>
      <c r="AP213" s="132"/>
      <c r="AQ213" s="132"/>
      <c r="AR213" s="132"/>
      <c r="AS213" s="132"/>
      <c r="AT213" s="132"/>
      <c r="AU213" s="132"/>
      <c r="AV213" s="132"/>
      <c r="AW213" s="132"/>
      <c r="AX213" s="132"/>
      <c r="AY213" s="132"/>
      <c r="AZ213" s="132"/>
      <c r="BA213" s="132"/>
      <c r="BB213" s="132"/>
      <c r="BC213" s="132"/>
      <c r="BD213" s="132"/>
      <c r="BE213" s="132"/>
      <c r="BF213" s="132"/>
      <c r="BG213" s="132"/>
      <c r="BH213" s="132"/>
      <c r="BI213" s="132"/>
      <c r="BJ213" s="132"/>
      <c r="BK213" s="132"/>
      <c r="BL213" s="132"/>
      <c r="BM213" s="132"/>
    </row>
    <row r="214" spans="1:65" s="40" customFormat="1" x14ac:dyDescent="0.2">
      <c r="A214" s="130"/>
      <c r="B214" s="130"/>
      <c r="C214" s="130"/>
      <c r="D214" s="130"/>
      <c r="E214" s="130"/>
      <c r="F214" s="130"/>
      <c r="G214" s="130"/>
      <c r="H214" s="130"/>
      <c r="I214" s="130"/>
      <c r="J214" s="130"/>
      <c r="K214" s="130"/>
      <c r="L214" s="130"/>
      <c r="M214" s="130"/>
      <c r="N214" s="130"/>
      <c r="O214" s="130"/>
      <c r="P214" s="130"/>
      <c r="Q214" s="131"/>
      <c r="R214" s="132"/>
      <c r="S214" s="132"/>
      <c r="T214" s="132"/>
      <c r="U214" s="132"/>
      <c r="V214" s="132"/>
      <c r="W214" s="132"/>
      <c r="X214" s="132"/>
      <c r="Y214" s="132"/>
      <c r="Z214" s="132"/>
      <c r="AA214" s="132"/>
      <c r="AB214" s="132"/>
      <c r="AC214" s="132"/>
      <c r="AD214" s="132"/>
      <c r="AE214" s="132"/>
      <c r="AF214" s="132"/>
      <c r="AG214" s="132"/>
      <c r="AH214" s="132"/>
      <c r="AI214" s="132"/>
      <c r="AJ214" s="132"/>
      <c r="AK214" s="132"/>
      <c r="AL214" s="132"/>
      <c r="AM214" s="132"/>
      <c r="AN214" s="132"/>
      <c r="AO214" s="132"/>
      <c r="AP214" s="132"/>
      <c r="AQ214" s="132"/>
      <c r="AR214" s="132"/>
      <c r="AS214" s="132"/>
      <c r="AT214" s="132"/>
      <c r="AU214" s="132"/>
      <c r="AV214" s="132"/>
      <c r="AW214" s="132"/>
      <c r="AX214" s="132"/>
      <c r="AY214" s="132"/>
      <c r="AZ214" s="132"/>
      <c r="BA214" s="132"/>
      <c r="BB214" s="132"/>
      <c r="BC214" s="132"/>
      <c r="BD214" s="132"/>
      <c r="BE214" s="132"/>
      <c r="BF214" s="132"/>
      <c r="BG214" s="132"/>
      <c r="BH214" s="132"/>
      <c r="BI214" s="132"/>
      <c r="BJ214" s="132"/>
      <c r="BK214" s="132"/>
      <c r="BL214" s="132"/>
      <c r="BM214" s="132"/>
    </row>
    <row r="215" spans="1:65" s="40" customFormat="1" x14ac:dyDescent="0.2">
      <c r="A215" s="130"/>
      <c r="B215" s="130"/>
      <c r="C215" s="130"/>
      <c r="D215" s="130"/>
      <c r="E215" s="130"/>
      <c r="F215" s="130"/>
      <c r="G215" s="130"/>
      <c r="H215" s="130"/>
      <c r="I215" s="130"/>
      <c r="J215" s="130"/>
      <c r="K215" s="130"/>
      <c r="L215" s="130"/>
      <c r="M215" s="130"/>
      <c r="N215" s="130"/>
      <c r="O215" s="130"/>
      <c r="P215" s="130"/>
      <c r="Q215" s="131"/>
      <c r="R215" s="132"/>
      <c r="S215" s="132"/>
      <c r="T215" s="132"/>
      <c r="U215" s="132"/>
      <c r="V215" s="132"/>
      <c r="W215" s="132"/>
      <c r="X215" s="132"/>
      <c r="Y215" s="132"/>
      <c r="Z215" s="132"/>
      <c r="AA215" s="132"/>
      <c r="AB215" s="132"/>
      <c r="AC215" s="132"/>
      <c r="AD215" s="132"/>
      <c r="AE215" s="132"/>
      <c r="AF215" s="132"/>
      <c r="AG215" s="132"/>
      <c r="AH215" s="132"/>
      <c r="AI215" s="132"/>
      <c r="AJ215" s="132"/>
      <c r="AK215" s="132"/>
      <c r="AL215" s="132"/>
      <c r="AM215" s="132"/>
      <c r="AN215" s="132"/>
      <c r="AO215" s="132"/>
      <c r="AP215" s="132"/>
      <c r="AQ215" s="132"/>
      <c r="AR215" s="132"/>
      <c r="AS215" s="132"/>
      <c r="AT215" s="132"/>
      <c r="AU215" s="132"/>
      <c r="AV215" s="132"/>
      <c r="AW215" s="132"/>
      <c r="AX215" s="132"/>
      <c r="AY215" s="132"/>
      <c r="AZ215" s="132"/>
      <c r="BA215" s="132"/>
      <c r="BB215" s="132"/>
      <c r="BC215" s="132"/>
      <c r="BD215" s="132"/>
      <c r="BE215" s="132"/>
      <c r="BF215" s="132"/>
      <c r="BG215" s="132"/>
      <c r="BH215" s="132"/>
      <c r="BI215" s="132"/>
      <c r="BJ215" s="132"/>
      <c r="BK215" s="132"/>
      <c r="BL215" s="132"/>
      <c r="BM215" s="132"/>
    </row>
    <row r="216" spans="1:65" s="40" customFormat="1" x14ac:dyDescent="0.2">
      <c r="A216" s="130"/>
      <c r="B216" s="130"/>
      <c r="C216" s="130"/>
      <c r="D216" s="130"/>
      <c r="E216" s="130"/>
      <c r="F216" s="130"/>
      <c r="G216" s="130"/>
      <c r="H216" s="130"/>
      <c r="I216" s="130"/>
      <c r="J216" s="130"/>
      <c r="K216" s="130"/>
      <c r="L216" s="130"/>
      <c r="M216" s="130"/>
      <c r="N216" s="130"/>
      <c r="O216" s="130"/>
      <c r="P216" s="130"/>
      <c r="Q216" s="131"/>
      <c r="R216" s="132"/>
      <c r="S216" s="132"/>
      <c r="T216" s="132"/>
      <c r="U216" s="132"/>
      <c r="V216" s="132"/>
      <c r="W216" s="132"/>
      <c r="X216" s="132"/>
      <c r="Y216" s="132"/>
      <c r="Z216" s="132"/>
      <c r="AA216" s="132"/>
      <c r="AB216" s="132"/>
      <c r="AC216" s="132"/>
      <c r="AD216" s="132"/>
      <c r="AE216" s="132"/>
      <c r="AF216" s="132"/>
      <c r="AG216" s="132"/>
      <c r="AH216" s="132"/>
      <c r="AI216" s="132"/>
      <c r="AJ216" s="132"/>
      <c r="AK216" s="132"/>
      <c r="AL216" s="132"/>
      <c r="AM216" s="132"/>
      <c r="AN216" s="132"/>
      <c r="AO216" s="132"/>
      <c r="AP216" s="132"/>
      <c r="AQ216" s="132"/>
      <c r="AR216" s="132"/>
      <c r="AS216" s="132"/>
      <c r="AT216" s="132"/>
      <c r="AU216" s="132"/>
      <c r="AV216" s="132"/>
      <c r="AW216" s="132"/>
      <c r="AX216" s="132"/>
      <c r="AY216" s="132"/>
      <c r="AZ216" s="132"/>
      <c r="BA216" s="132"/>
      <c r="BB216" s="132"/>
      <c r="BC216" s="132"/>
      <c r="BD216" s="132"/>
      <c r="BE216" s="132"/>
      <c r="BF216" s="132"/>
      <c r="BG216" s="132"/>
      <c r="BH216" s="132"/>
      <c r="BI216" s="132"/>
      <c r="BJ216" s="132"/>
      <c r="BK216" s="132"/>
      <c r="BL216" s="132"/>
      <c r="BM216" s="132"/>
    </row>
    <row r="217" spans="1:65" s="40" customFormat="1" x14ac:dyDescent="0.2">
      <c r="A217" s="130"/>
      <c r="B217" s="130"/>
      <c r="C217" s="130"/>
      <c r="D217" s="130"/>
      <c r="E217" s="130"/>
      <c r="F217" s="130"/>
      <c r="G217" s="130"/>
      <c r="H217" s="130"/>
      <c r="I217" s="130"/>
      <c r="J217" s="130"/>
      <c r="K217" s="130"/>
      <c r="L217" s="130"/>
      <c r="M217" s="130"/>
      <c r="N217" s="130"/>
      <c r="O217" s="130"/>
      <c r="P217" s="130"/>
      <c r="Q217" s="131"/>
      <c r="R217" s="132"/>
      <c r="S217" s="132"/>
      <c r="T217" s="132"/>
      <c r="U217" s="132"/>
      <c r="V217" s="132"/>
      <c r="W217" s="132"/>
      <c r="X217" s="132"/>
      <c r="Y217" s="132"/>
      <c r="Z217" s="132"/>
      <c r="AA217" s="132"/>
      <c r="AB217" s="132"/>
      <c r="AC217" s="132"/>
      <c r="AD217" s="132"/>
      <c r="AE217" s="132"/>
      <c r="AF217" s="132"/>
      <c r="AG217" s="132"/>
      <c r="AH217" s="132"/>
      <c r="AI217" s="132"/>
      <c r="AJ217" s="132"/>
      <c r="AK217" s="132"/>
      <c r="AL217" s="132"/>
      <c r="AM217" s="132"/>
      <c r="AN217" s="132"/>
      <c r="AO217" s="132"/>
      <c r="AP217" s="132"/>
      <c r="AQ217" s="132"/>
      <c r="AR217" s="132"/>
      <c r="AS217" s="132"/>
      <c r="AT217" s="132"/>
      <c r="AU217" s="132"/>
      <c r="AV217" s="132"/>
      <c r="AW217" s="132"/>
      <c r="AX217" s="132"/>
      <c r="AY217" s="132"/>
      <c r="AZ217" s="132"/>
      <c r="BA217" s="132"/>
      <c r="BB217" s="132"/>
      <c r="BC217" s="132"/>
      <c r="BD217" s="132"/>
      <c r="BE217" s="132"/>
      <c r="BF217" s="132"/>
      <c r="BG217" s="132"/>
      <c r="BH217" s="132"/>
      <c r="BI217" s="132"/>
      <c r="BJ217" s="132"/>
      <c r="BK217" s="132"/>
      <c r="BL217" s="132"/>
      <c r="BM217" s="132"/>
    </row>
    <row r="218" spans="1:65" s="40" customFormat="1" x14ac:dyDescent="0.2">
      <c r="A218" s="130" t="s">
        <v>203</v>
      </c>
      <c r="B218" s="134">
        <f>Knowledge!D59</f>
        <v>0.16993222714710329</v>
      </c>
      <c r="C218" s="138"/>
      <c r="D218" s="134">
        <f>Knowledge!F59</f>
        <v>0.1748109158192494</v>
      </c>
      <c r="E218" s="135">
        <f>B218/D218*100</f>
        <v>97.209162454597191</v>
      </c>
      <c r="F218" s="130"/>
      <c r="G218" s="130"/>
      <c r="H218" s="130"/>
      <c r="I218" s="130"/>
      <c r="J218" s="130"/>
      <c r="K218" s="130"/>
      <c r="L218" s="130"/>
      <c r="M218" s="130"/>
      <c r="N218" s="130"/>
      <c r="O218" s="130"/>
      <c r="P218" s="130"/>
      <c r="Q218" s="131"/>
      <c r="R218" s="132"/>
      <c r="S218" s="132"/>
      <c r="T218" s="132"/>
      <c r="U218" s="132"/>
      <c r="V218" s="132"/>
      <c r="W218" s="132"/>
      <c r="X218" s="132"/>
      <c r="Y218" s="132"/>
      <c r="Z218" s="132"/>
      <c r="AA218" s="132"/>
      <c r="AB218" s="132"/>
      <c r="AC218" s="132"/>
      <c r="AD218" s="132"/>
      <c r="AE218" s="132"/>
      <c r="AF218" s="132"/>
      <c r="AG218" s="132"/>
      <c r="AH218" s="132"/>
      <c r="AI218" s="132"/>
      <c r="AJ218" s="132"/>
      <c r="AK218" s="132"/>
      <c r="AL218" s="132"/>
      <c r="AM218" s="132"/>
      <c r="AN218" s="132"/>
      <c r="AO218" s="132"/>
      <c r="AP218" s="132"/>
      <c r="AQ218" s="132"/>
      <c r="AR218" s="132"/>
      <c r="AS218" s="132"/>
      <c r="AT218" s="132"/>
      <c r="AU218" s="132"/>
      <c r="AV218" s="132"/>
      <c r="AW218" s="132"/>
      <c r="AX218" s="132"/>
      <c r="AY218" s="132"/>
      <c r="AZ218" s="132"/>
      <c r="BA218" s="132"/>
      <c r="BB218" s="132"/>
      <c r="BC218" s="132"/>
      <c r="BD218" s="132"/>
      <c r="BE218" s="132"/>
      <c r="BF218" s="132"/>
      <c r="BG218" s="132"/>
      <c r="BH218" s="132"/>
      <c r="BI218" s="132"/>
      <c r="BJ218" s="132"/>
      <c r="BK218" s="132"/>
      <c r="BL218" s="132"/>
      <c r="BM218" s="132"/>
    </row>
    <row r="219" spans="1:65" s="40" customFormat="1" x14ac:dyDescent="0.2">
      <c r="A219" s="130" t="s">
        <v>204</v>
      </c>
      <c r="B219" s="134">
        <f>Knowledge!D60</f>
        <v>0.20103117484486616</v>
      </c>
      <c r="C219" s="138"/>
      <c r="D219" s="134">
        <f>Knowledge!F60</f>
        <v>0.19633997536522832</v>
      </c>
      <c r="E219" s="135">
        <f t="shared" ref="E219:E222" si="3">B219/D219*100</f>
        <v>102.38932467568631</v>
      </c>
      <c r="F219" s="130"/>
      <c r="G219" s="130"/>
      <c r="H219" s="130"/>
      <c r="I219" s="130"/>
      <c r="J219" s="130"/>
      <c r="K219" s="130"/>
      <c r="L219" s="130"/>
      <c r="M219" s="130"/>
      <c r="N219" s="130"/>
      <c r="O219" s="130"/>
      <c r="P219" s="130"/>
      <c r="Q219" s="131"/>
      <c r="R219" s="132"/>
      <c r="S219" s="132"/>
      <c r="T219" s="132"/>
      <c r="U219" s="132"/>
      <c r="V219" s="132"/>
      <c r="W219" s="132"/>
      <c r="X219" s="132"/>
      <c r="Y219" s="132"/>
      <c r="Z219" s="132"/>
      <c r="AA219" s="132"/>
      <c r="AB219" s="132"/>
      <c r="AC219" s="132"/>
      <c r="AD219" s="132"/>
      <c r="AE219" s="132"/>
      <c r="AF219" s="132"/>
      <c r="AG219" s="132"/>
      <c r="AH219" s="132"/>
      <c r="AI219" s="132"/>
      <c r="AJ219" s="132"/>
      <c r="AK219" s="132"/>
      <c r="AL219" s="132"/>
      <c r="AM219" s="132"/>
      <c r="AN219" s="132"/>
      <c r="AO219" s="132"/>
      <c r="AP219" s="132"/>
      <c r="AQ219" s="132"/>
      <c r="AR219" s="132"/>
      <c r="AS219" s="132"/>
      <c r="AT219" s="132"/>
      <c r="AU219" s="132"/>
      <c r="AV219" s="132"/>
      <c r="AW219" s="132"/>
      <c r="AX219" s="132"/>
      <c r="AY219" s="132"/>
      <c r="AZ219" s="132"/>
      <c r="BA219" s="132"/>
      <c r="BB219" s="132"/>
      <c r="BC219" s="132"/>
      <c r="BD219" s="132"/>
      <c r="BE219" s="132"/>
      <c r="BF219" s="132"/>
      <c r="BG219" s="132"/>
      <c r="BH219" s="132"/>
      <c r="BI219" s="132"/>
      <c r="BJ219" s="132"/>
      <c r="BK219" s="132"/>
      <c r="BL219" s="132"/>
      <c r="BM219" s="132"/>
    </row>
    <row r="220" spans="1:65" s="40" customFormat="1" x14ac:dyDescent="0.2">
      <c r="A220" s="130" t="s">
        <v>205</v>
      </c>
      <c r="B220" s="134">
        <f>Knowledge!D61</f>
        <v>8.2182234968973256E-2</v>
      </c>
      <c r="C220" s="138"/>
      <c r="D220" s="134">
        <f>Knowledge!F61</f>
        <v>7.0902791480679267E-2</v>
      </c>
      <c r="E220" s="135">
        <f t="shared" si="3"/>
        <v>115.90832074836939</v>
      </c>
      <c r="F220" s="130"/>
      <c r="G220" s="130"/>
      <c r="H220" s="130"/>
      <c r="I220" s="130"/>
      <c r="J220" s="130"/>
      <c r="K220" s="130"/>
      <c r="L220" s="130"/>
      <c r="M220" s="130"/>
      <c r="N220" s="130"/>
      <c r="O220" s="130"/>
      <c r="P220" s="130"/>
      <c r="Q220" s="131"/>
      <c r="R220" s="132"/>
      <c r="S220" s="132"/>
      <c r="T220" s="132"/>
      <c r="U220" s="132"/>
      <c r="V220" s="132"/>
      <c r="W220" s="132"/>
      <c r="X220" s="132"/>
      <c r="Y220" s="132"/>
      <c r="Z220" s="132"/>
      <c r="AA220" s="132"/>
      <c r="AB220" s="132"/>
      <c r="AC220" s="132"/>
      <c r="AD220" s="132"/>
      <c r="AE220" s="132"/>
      <c r="AF220" s="132"/>
      <c r="AG220" s="132"/>
      <c r="AH220" s="132"/>
      <c r="AI220" s="132"/>
      <c r="AJ220" s="132"/>
      <c r="AK220" s="132"/>
      <c r="AL220" s="132"/>
      <c r="AM220" s="132"/>
      <c r="AN220" s="132"/>
      <c r="AO220" s="132"/>
      <c r="AP220" s="132"/>
      <c r="AQ220" s="132"/>
      <c r="AR220" s="132"/>
      <c r="AS220" s="132"/>
      <c r="AT220" s="132"/>
      <c r="AU220" s="132"/>
      <c r="AV220" s="132"/>
      <c r="AW220" s="132"/>
      <c r="AX220" s="132"/>
      <c r="AY220" s="132"/>
      <c r="AZ220" s="132"/>
      <c r="BA220" s="132"/>
      <c r="BB220" s="132"/>
      <c r="BC220" s="132"/>
      <c r="BD220" s="132"/>
      <c r="BE220" s="132"/>
      <c r="BF220" s="132"/>
      <c r="BG220" s="132"/>
      <c r="BH220" s="132"/>
      <c r="BI220" s="132"/>
      <c r="BJ220" s="132"/>
      <c r="BK220" s="132"/>
      <c r="BL220" s="132"/>
      <c r="BM220" s="132"/>
    </row>
    <row r="221" spans="1:65" s="40" customFormat="1" x14ac:dyDescent="0.2">
      <c r="A221" s="130" t="s">
        <v>206</v>
      </c>
      <c r="B221" s="134">
        <f>Knowledge!D64</f>
        <v>0.17402957918339679</v>
      </c>
      <c r="C221" s="138"/>
      <c r="D221" s="134">
        <f>Knowledge!F64</f>
        <v>0.1752542848496676</v>
      </c>
      <c r="E221" s="135">
        <f t="shared" si="3"/>
        <v>99.301183610248756</v>
      </c>
      <c r="F221" s="130"/>
      <c r="G221" s="130"/>
      <c r="H221" s="130"/>
      <c r="I221" s="130"/>
      <c r="J221" s="130"/>
      <c r="K221" s="130"/>
      <c r="L221" s="130"/>
      <c r="M221" s="130"/>
      <c r="N221" s="130"/>
      <c r="O221" s="130"/>
      <c r="P221" s="130"/>
      <c r="Q221" s="131"/>
      <c r="R221" s="132"/>
      <c r="S221" s="132"/>
      <c r="T221" s="132"/>
      <c r="U221" s="132"/>
      <c r="V221" s="132"/>
      <c r="W221" s="132"/>
      <c r="X221" s="132"/>
      <c r="Y221" s="132"/>
      <c r="Z221" s="132"/>
      <c r="AA221" s="132"/>
      <c r="AB221" s="132"/>
      <c r="AC221" s="132"/>
      <c r="AD221" s="132"/>
      <c r="AE221" s="132"/>
      <c r="AF221" s="132"/>
      <c r="AG221" s="132"/>
      <c r="AH221" s="132"/>
      <c r="AI221" s="132"/>
      <c r="AJ221" s="132"/>
      <c r="AK221" s="132"/>
      <c r="AL221" s="132"/>
      <c r="AM221" s="132"/>
      <c r="AN221" s="132"/>
      <c r="AO221" s="132"/>
      <c r="AP221" s="132"/>
      <c r="AQ221" s="132"/>
      <c r="AR221" s="132"/>
      <c r="AS221" s="132"/>
      <c r="AT221" s="132"/>
      <c r="AU221" s="132"/>
      <c r="AV221" s="132"/>
      <c r="AW221" s="132"/>
      <c r="AX221" s="132"/>
      <c r="AY221" s="132"/>
      <c r="AZ221" s="132"/>
      <c r="BA221" s="132"/>
      <c r="BB221" s="132"/>
      <c r="BC221" s="132"/>
      <c r="BD221" s="132"/>
      <c r="BE221" s="132"/>
      <c r="BF221" s="132"/>
      <c r="BG221" s="132"/>
      <c r="BH221" s="132"/>
      <c r="BI221" s="132"/>
      <c r="BJ221" s="132"/>
      <c r="BK221" s="132"/>
      <c r="BL221" s="132"/>
      <c r="BM221" s="132"/>
    </row>
    <row r="222" spans="1:65" s="40" customFormat="1" x14ac:dyDescent="0.2">
      <c r="A222" s="130" t="s">
        <v>207</v>
      </c>
      <c r="B222" s="134">
        <f>Knowledge!D62+Knowledge!D63</f>
        <v>0.18935551024664959</v>
      </c>
      <c r="C222" s="138"/>
      <c r="D222" s="134">
        <f>Knowledge!F62+Knowledge!F63</f>
        <v>0.2061909855763564</v>
      </c>
      <c r="E222" s="135">
        <f t="shared" si="3"/>
        <v>91.835009041424698</v>
      </c>
      <c r="F222" s="130"/>
      <c r="G222" s="130"/>
      <c r="H222" s="130"/>
      <c r="I222" s="130"/>
      <c r="J222" s="130"/>
      <c r="K222" s="130"/>
      <c r="L222" s="130"/>
      <c r="M222" s="130"/>
      <c r="N222" s="130"/>
      <c r="O222" s="130"/>
      <c r="P222" s="130"/>
      <c r="Q222" s="131"/>
      <c r="R222" s="132"/>
      <c r="S222" s="132"/>
      <c r="T222" s="132"/>
      <c r="U222" s="132"/>
      <c r="V222" s="132"/>
      <c r="W222" s="132"/>
      <c r="X222" s="132"/>
      <c r="Y222" s="132"/>
      <c r="Z222" s="132"/>
      <c r="AA222" s="132"/>
      <c r="AB222" s="132"/>
      <c r="AC222" s="132"/>
      <c r="AD222" s="132"/>
      <c r="AE222" s="132"/>
      <c r="AF222" s="132"/>
      <c r="AG222" s="132"/>
      <c r="AH222" s="132"/>
      <c r="AI222" s="132"/>
      <c r="AJ222" s="132"/>
      <c r="AK222" s="132"/>
      <c r="AL222" s="132"/>
      <c r="AM222" s="132"/>
      <c r="AN222" s="132"/>
      <c r="AO222" s="132"/>
      <c r="AP222" s="132"/>
      <c r="AQ222" s="132"/>
      <c r="AR222" s="132"/>
      <c r="AS222" s="132"/>
      <c r="AT222" s="132"/>
      <c r="AU222" s="132"/>
      <c r="AV222" s="132"/>
      <c r="AW222" s="132"/>
      <c r="AX222" s="132"/>
      <c r="AY222" s="132"/>
      <c r="AZ222" s="132"/>
      <c r="BA222" s="132"/>
      <c r="BB222" s="132"/>
      <c r="BC222" s="132"/>
      <c r="BD222" s="132"/>
      <c r="BE222" s="132"/>
      <c r="BF222" s="132"/>
      <c r="BG222" s="132"/>
      <c r="BH222" s="132"/>
      <c r="BI222" s="132"/>
      <c r="BJ222" s="132"/>
      <c r="BK222" s="132"/>
      <c r="BL222" s="132"/>
      <c r="BM222" s="132"/>
    </row>
    <row r="223" spans="1:65" s="40" customFormat="1" x14ac:dyDescent="0.2">
      <c r="A223" s="130"/>
      <c r="B223" s="130"/>
      <c r="C223" s="130"/>
      <c r="D223" s="130"/>
      <c r="E223" s="130"/>
      <c r="F223" s="130"/>
      <c r="G223" s="130"/>
      <c r="H223" s="130"/>
      <c r="I223" s="130"/>
      <c r="J223" s="130"/>
      <c r="K223" s="130"/>
      <c r="L223" s="130"/>
      <c r="M223" s="130"/>
      <c r="N223" s="130"/>
      <c r="O223" s="130"/>
      <c r="P223" s="130"/>
      <c r="Q223" s="131"/>
      <c r="R223" s="132"/>
      <c r="S223" s="132"/>
      <c r="T223" s="132"/>
      <c r="U223" s="132"/>
      <c r="V223" s="132"/>
      <c r="W223" s="132"/>
      <c r="X223" s="132"/>
      <c r="Y223" s="132"/>
      <c r="Z223" s="132"/>
      <c r="AA223" s="132"/>
      <c r="AB223" s="132"/>
      <c r="AC223" s="132"/>
      <c r="AD223" s="132"/>
      <c r="AE223" s="132"/>
      <c r="AF223" s="132"/>
      <c r="AG223" s="132"/>
      <c r="AH223" s="132"/>
      <c r="AI223" s="132"/>
      <c r="AJ223" s="132"/>
      <c r="AK223" s="132"/>
      <c r="AL223" s="132"/>
      <c r="AM223" s="132"/>
      <c r="AN223" s="132"/>
      <c r="AO223" s="132"/>
      <c r="AP223" s="132"/>
      <c r="AQ223" s="132"/>
      <c r="AR223" s="132"/>
      <c r="AS223" s="132"/>
      <c r="AT223" s="132"/>
      <c r="AU223" s="132"/>
      <c r="AV223" s="132"/>
      <c r="AW223" s="132"/>
      <c r="AX223" s="132"/>
      <c r="AY223" s="132"/>
      <c r="AZ223" s="132"/>
      <c r="BA223" s="132"/>
      <c r="BB223" s="132"/>
      <c r="BC223" s="132"/>
      <c r="BD223" s="132"/>
      <c r="BE223" s="132"/>
      <c r="BF223" s="132"/>
      <c r="BG223" s="132"/>
      <c r="BH223" s="132"/>
      <c r="BI223" s="132"/>
      <c r="BJ223" s="132"/>
      <c r="BK223" s="132"/>
      <c r="BL223" s="132"/>
      <c r="BM223" s="132"/>
    </row>
    <row r="224" spans="1:65" s="40" customFormat="1" x14ac:dyDescent="0.2">
      <c r="A224" s="130" t="str">
        <f>INDEX(A218:A222,MATCH(MAX(E218:E222),E218:E222,0))</f>
        <v>lone parents</v>
      </c>
      <c r="B224" s="130"/>
      <c r="C224" s="130"/>
      <c r="D224" s="130"/>
      <c r="E224" s="130"/>
      <c r="F224" s="130"/>
      <c r="G224" s="130"/>
      <c r="H224" s="130"/>
      <c r="I224" s="130"/>
      <c r="J224" s="130"/>
      <c r="K224" s="130"/>
      <c r="L224" s="130"/>
      <c r="M224" s="130"/>
      <c r="N224" s="130"/>
      <c r="O224" s="130"/>
      <c r="P224" s="130"/>
      <c r="Q224" s="131"/>
      <c r="R224" s="132"/>
      <c r="S224" s="132"/>
      <c r="T224" s="132"/>
      <c r="U224" s="132"/>
      <c r="V224" s="132"/>
      <c r="W224" s="132"/>
      <c r="X224" s="132"/>
      <c r="Y224" s="132"/>
      <c r="Z224" s="132"/>
      <c r="AA224" s="132"/>
      <c r="AB224" s="132"/>
      <c r="AC224" s="132"/>
      <c r="AD224" s="132"/>
      <c r="AE224" s="132"/>
      <c r="AF224" s="132"/>
      <c r="AG224" s="132"/>
      <c r="AH224" s="132"/>
      <c r="AI224" s="132"/>
      <c r="AJ224" s="132"/>
      <c r="AK224" s="132"/>
      <c r="AL224" s="132"/>
      <c r="AM224" s="132"/>
      <c r="AN224" s="132"/>
      <c r="AO224" s="132"/>
      <c r="AP224" s="132"/>
      <c r="AQ224" s="132"/>
      <c r="AR224" s="132"/>
      <c r="AS224" s="132"/>
      <c r="AT224" s="132"/>
      <c r="AU224" s="132"/>
      <c r="AV224" s="132"/>
      <c r="AW224" s="132"/>
      <c r="AX224" s="132"/>
      <c r="AY224" s="132"/>
      <c r="AZ224" s="132"/>
      <c r="BA224" s="132"/>
      <c r="BB224" s="132"/>
      <c r="BC224" s="132"/>
      <c r="BD224" s="132"/>
      <c r="BE224" s="132"/>
      <c r="BF224" s="132"/>
      <c r="BG224" s="132"/>
      <c r="BH224" s="132"/>
      <c r="BI224" s="132"/>
      <c r="BJ224" s="132"/>
      <c r="BK224" s="132"/>
      <c r="BL224" s="132"/>
      <c r="BM224" s="132"/>
    </row>
    <row r="225" spans="1:65" s="40" customFormat="1" x14ac:dyDescent="0.2">
      <c r="A225" s="130" t="str">
        <f>"Households containing "&amp;A224&amp;" occur more in this profile than in the base."</f>
        <v>Households containing lone parents occur more in this profile than in the base.</v>
      </c>
      <c r="B225" s="130"/>
      <c r="C225" s="130"/>
      <c r="D225" s="130"/>
      <c r="E225" s="130"/>
      <c r="F225" s="130"/>
      <c r="G225" s="130"/>
      <c r="H225" s="130"/>
      <c r="I225" s="130"/>
      <c r="J225" s="130"/>
      <c r="K225" s="130"/>
      <c r="L225" s="130"/>
      <c r="M225" s="130"/>
      <c r="N225" s="130"/>
      <c r="O225" s="130"/>
      <c r="P225" s="130"/>
      <c r="Q225" s="131"/>
      <c r="R225" s="132"/>
      <c r="S225" s="132"/>
      <c r="T225" s="132"/>
      <c r="U225" s="132"/>
      <c r="V225" s="132"/>
      <c r="W225" s="132"/>
      <c r="X225" s="132"/>
      <c r="Y225" s="132"/>
      <c r="Z225" s="132"/>
      <c r="AA225" s="132"/>
      <c r="AB225" s="132"/>
      <c r="AC225" s="132"/>
      <c r="AD225" s="132"/>
      <c r="AE225" s="132"/>
      <c r="AF225" s="132"/>
      <c r="AG225" s="132"/>
      <c r="AH225" s="132"/>
      <c r="AI225" s="132"/>
      <c r="AJ225" s="132"/>
      <c r="AK225" s="132"/>
      <c r="AL225" s="132"/>
      <c r="AM225" s="132"/>
      <c r="AN225" s="132"/>
      <c r="AO225" s="132"/>
      <c r="AP225" s="132"/>
      <c r="AQ225" s="132"/>
      <c r="AR225" s="132"/>
      <c r="AS225" s="132"/>
      <c r="AT225" s="132"/>
      <c r="AU225" s="132"/>
      <c r="AV225" s="132"/>
      <c r="AW225" s="132"/>
      <c r="AX225" s="132"/>
      <c r="AY225" s="132"/>
      <c r="AZ225" s="132"/>
      <c r="BA225" s="132"/>
      <c r="BB225" s="132"/>
      <c r="BC225" s="132"/>
      <c r="BD225" s="132"/>
      <c r="BE225" s="132"/>
      <c r="BF225" s="132"/>
      <c r="BG225" s="132"/>
      <c r="BH225" s="132"/>
      <c r="BI225" s="132"/>
      <c r="BJ225" s="132"/>
      <c r="BK225" s="132"/>
      <c r="BL225" s="132"/>
      <c r="BM225" s="132"/>
    </row>
    <row r="226" spans="1:65" s="40" customFormat="1" x14ac:dyDescent="0.2">
      <c r="A226" s="130"/>
      <c r="B226" s="130"/>
      <c r="C226" s="130"/>
      <c r="D226" s="130"/>
      <c r="E226" s="130"/>
      <c r="F226" s="130"/>
      <c r="G226" s="130"/>
      <c r="H226" s="130"/>
      <c r="I226" s="130"/>
      <c r="J226" s="130"/>
      <c r="K226" s="130"/>
      <c r="L226" s="130"/>
      <c r="M226" s="130"/>
      <c r="N226" s="130"/>
      <c r="O226" s="130"/>
      <c r="P226" s="130"/>
      <c r="Q226" s="131"/>
      <c r="R226" s="132"/>
      <c r="S226" s="132"/>
      <c r="T226" s="132"/>
      <c r="U226" s="132"/>
      <c r="V226" s="132"/>
      <c r="W226" s="132"/>
      <c r="X226" s="132"/>
      <c r="Y226" s="132"/>
      <c r="Z226" s="132"/>
      <c r="AA226" s="132"/>
      <c r="AB226" s="132"/>
      <c r="AC226" s="132"/>
      <c r="AD226" s="132"/>
      <c r="AE226" s="132"/>
      <c r="AF226" s="132"/>
      <c r="AG226" s="132"/>
      <c r="AH226" s="132"/>
      <c r="AI226" s="132"/>
      <c r="AJ226" s="132"/>
      <c r="AK226" s="132"/>
      <c r="AL226" s="132"/>
      <c r="AM226" s="132"/>
      <c r="AN226" s="132"/>
      <c r="AO226" s="132"/>
      <c r="AP226" s="132"/>
      <c r="AQ226" s="132"/>
      <c r="AR226" s="132"/>
      <c r="AS226" s="132"/>
      <c r="AT226" s="132"/>
      <c r="AU226" s="132"/>
      <c r="AV226" s="132"/>
      <c r="AW226" s="132"/>
      <c r="AX226" s="132"/>
      <c r="AY226" s="132"/>
      <c r="AZ226" s="132"/>
      <c r="BA226" s="132"/>
      <c r="BB226" s="132"/>
      <c r="BC226" s="132"/>
      <c r="BD226" s="132"/>
      <c r="BE226" s="132"/>
      <c r="BF226" s="132"/>
      <c r="BG226" s="132"/>
      <c r="BH226" s="132"/>
      <c r="BI226" s="132"/>
      <c r="BJ226" s="132"/>
      <c r="BK226" s="132"/>
      <c r="BL226" s="132"/>
      <c r="BM226" s="132"/>
    </row>
    <row r="227" spans="1:65" s="40" customFormat="1" x14ac:dyDescent="0.2">
      <c r="A227" s="130"/>
      <c r="B227" s="130"/>
      <c r="C227" s="130"/>
      <c r="D227" s="130" t="b">
        <v>1</v>
      </c>
      <c r="E227" s="130"/>
      <c r="F227" s="130"/>
      <c r="G227" s="130"/>
      <c r="H227" s="130"/>
      <c r="I227" s="130"/>
      <c r="J227" s="130"/>
      <c r="K227" s="130"/>
      <c r="L227" s="130"/>
      <c r="M227" s="130"/>
      <c r="N227" s="130"/>
      <c r="O227" s="130"/>
      <c r="P227" s="130"/>
      <c r="Q227" s="131"/>
      <c r="R227" s="132"/>
      <c r="S227" s="132"/>
      <c r="T227" s="132"/>
      <c r="U227" s="132"/>
      <c r="V227" s="132"/>
      <c r="W227" s="132"/>
      <c r="X227" s="132"/>
      <c r="Y227" s="132"/>
      <c r="Z227" s="132"/>
      <c r="AA227" s="132"/>
      <c r="AB227" s="132"/>
      <c r="AC227" s="132"/>
      <c r="AD227" s="132"/>
      <c r="AE227" s="132"/>
      <c r="AF227" s="132"/>
      <c r="AG227" s="132"/>
      <c r="AH227" s="132"/>
      <c r="AI227" s="132"/>
      <c r="AJ227" s="132"/>
      <c r="AK227" s="132"/>
      <c r="AL227" s="132"/>
      <c r="AM227" s="132"/>
      <c r="AN227" s="132"/>
      <c r="AO227" s="132"/>
      <c r="AP227" s="132"/>
      <c r="AQ227" s="132"/>
      <c r="AR227" s="132"/>
      <c r="AS227" s="132"/>
      <c r="AT227" s="132"/>
      <c r="AU227" s="132"/>
      <c r="AV227" s="132"/>
      <c r="AW227" s="132"/>
      <c r="AX227" s="132"/>
      <c r="AY227" s="132"/>
      <c r="AZ227" s="132"/>
      <c r="BA227" s="132"/>
      <c r="BB227" s="132"/>
      <c r="BC227" s="132"/>
      <c r="BD227" s="132"/>
      <c r="BE227" s="132"/>
      <c r="BF227" s="132"/>
      <c r="BG227" s="132"/>
      <c r="BH227" s="132"/>
      <c r="BI227" s="132"/>
      <c r="BJ227" s="132"/>
      <c r="BK227" s="132"/>
      <c r="BL227" s="132"/>
      <c r="BM227" s="132"/>
    </row>
    <row r="228" spans="1:65" s="40" customFormat="1" x14ac:dyDescent="0.2">
      <c r="A228" s="130" t="str">
        <f>"£0-£20k
"&amp;E228</f>
        <v>£0-£20k
(Index: 103)</v>
      </c>
      <c r="B228" s="134">
        <f>Knowledge!D190</f>
        <v>0.35114141940866656</v>
      </c>
      <c r="C228" s="134">
        <f>Knowledge!F190</f>
        <v>0.34010873137630349</v>
      </c>
      <c r="D228" s="130">
        <f t="shared" ref="D228:D233" si="4">IF(C228=0,0,B228/C228*100)</f>
        <v>103.24387086086193</v>
      </c>
      <c r="E228" s="130" t="str">
        <f t="shared" ref="E228:E233" si="5">IF($D$227,"(Index: "&amp;TEXT(D228,"0")&amp;")","             ")</f>
        <v>(Index: 103)</v>
      </c>
      <c r="F228" s="130">
        <f t="shared" ref="F228:F233" si="6">RANK(D228,$D$228:$D$233)</f>
        <v>1</v>
      </c>
      <c r="G228" s="130" t="s">
        <v>208</v>
      </c>
      <c r="H228" s="130"/>
      <c r="I228" s="130"/>
      <c r="J228" s="130"/>
      <c r="K228" s="130"/>
      <c r="L228" s="130"/>
      <c r="M228" s="130"/>
      <c r="N228" s="130"/>
      <c r="O228" s="130"/>
      <c r="P228" s="130"/>
      <c r="Q228" s="131"/>
      <c r="R228" s="132"/>
      <c r="S228" s="132"/>
      <c r="T228" s="132"/>
      <c r="U228" s="132"/>
      <c r="V228" s="132"/>
      <c r="W228" s="132"/>
      <c r="X228" s="132"/>
      <c r="Y228" s="132"/>
      <c r="Z228" s="132"/>
      <c r="AA228" s="132"/>
      <c r="AB228" s="132"/>
      <c r="AC228" s="132"/>
      <c r="AD228" s="132"/>
      <c r="AE228" s="132"/>
      <c r="AF228" s="132"/>
      <c r="AG228" s="132"/>
      <c r="AH228" s="132"/>
      <c r="AI228" s="132"/>
      <c r="AJ228" s="132"/>
      <c r="AK228" s="132"/>
      <c r="AL228" s="132"/>
      <c r="AM228" s="132"/>
      <c r="AN228" s="132"/>
      <c r="AO228" s="132"/>
      <c r="AP228" s="132"/>
      <c r="AQ228" s="132"/>
      <c r="AR228" s="132"/>
      <c r="AS228" s="132"/>
      <c r="AT228" s="132"/>
      <c r="AU228" s="132"/>
      <c r="AV228" s="132"/>
      <c r="AW228" s="132"/>
      <c r="AX228" s="132"/>
      <c r="AY228" s="132"/>
      <c r="AZ228" s="132"/>
      <c r="BA228" s="132"/>
      <c r="BB228" s="132"/>
      <c r="BC228" s="132"/>
      <c r="BD228" s="132"/>
      <c r="BE228" s="132"/>
      <c r="BF228" s="132"/>
      <c r="BG228" s="132"/>
      <c r="BH228" s="132"/>
      <c r="BI228" s="132"/>
      <c r="BJ228" s="132"/>
      <c r="BK228" s="132"/>
      <c r="BL228" s="132"/>
      <c r="BM228" s="132"/>
    </row>
    <row r="229" spans="1:65" s="40" customFormat="1" x14ac:dyDescent="0.2">
      <c r="A229" s="130" t="str">
        <f>"£20k-£40k
"&amp;E229</f>
        <v>£20k-£40k
(Index: 102)</v>
      </c>
      <c r="B229" s="134">
        <f>Knowledge!D191</f>
        <v>0.31788442457110078</v>
      </c>
      <c r="C229" s="134">
        <f>Knowledge!F191</f>
        <v>0.31160982170598961</v>
      </c>
      <c r="D229" s="130">
        <f t="shared" si="4"/>
        <v>102.01360882361128</v>
      </c>
      <c r="E229" s="130" t="str">
        <f t="shared" si="5"/>
        <v>(Index: 102)</v>
      </c>
      <c r="F229" s="130">
        <f t="shared" si="6"/>
        <v>2</v>
      </c>
      <c r="G229" s="130" t="s">
        <v>209</v>
      </c>
      <c r="H229" s="130"/>
      <c r="I229" s="130"/>
      <c r="J229" s="130"/>
      <c r="K229" s="130"/>
      <c r="L229" s="130"/>
      <c r="M229" s="130"/>
      <c r="N229" s="130"/>
      <c r="O229" s="130"/>
      <c r="P229" s="130"/>
      <c r="Q229" s="131"/>
      <c r="R229" s="132"/>
      <c r="S229" s="132"/>
      <c r="T229" s="132"/>
      <c r="U229" s="132"/>
      <c r="V229" s="132"/>
      <c r="W229" s="132"/>
      <c r="X229" s="132"/>
      <c r="Y229" s="132"/>
      <c r="Z229" s="132"/>
      <c r="AA229" s="132"/>
      <c r="AB229" s="132"/>
      <c r="AC229" s="132"/>
      <c r="AD229" s="132"/>
      <c r="AE229" s="132"/>
      <c r="AF229" s="132"/>
      <c r="AG229" s="132"/>
      <c r="AH229" s="132"/>
      <c r="AI229" s="132"/>
      <c r="AJ229" s="132"/>
      <c r="AK229" s="132"/>
      <c r="AL229" s="132"/>
      <c r="AM229" s="132"/>
      <c r="AN229" s="132"/>
      <c r="AO229" s="132"/>
      <c r="AP229" s="132"/>
      <c r="AQ229" s="132"/>
      <c r="AR229" s="132"/>
      <c r="AS229" s="132"/>
      <c r="AT229" s="132"/>
      <c r="AU229" s="132"/>
      <c r="AV229" s="132"/>
      <c r="AW229" s="132"/>
      <c r="AX229" s="132"/>
      <c r="AY229" s="132"/>
      <c r="AZ229" s="132"/>
      <c r="BA229" s="132"/>
      <c r="BB229" s="132"/>
      <c r="BC229" s="132"/>
      <c r="BD229" s="132"/>
      <c r="BE229" s="132"/>
      <c r="BF229" s="132"/>
      <c r="BG229" s="132"/>
      <c r="BH229" s="132"/>
      <c r="BI229" s="132"/>
      <c r="BJ229" s="132"/>
      <c r="BK229" s="132"/>
      <c r="BL229" s="132"/>
      <c r="BM229" s="132"/>
    </row>
    <row r="230" spans="1:65" s="40" customFormat="1" x14ac:dyDescent="0.2">
      <c r="A230" s="130" t="str">
        <f>"£40k-£60k
"&amp;E230</f>
        <v>£40k-£60k
(Index: 99)</v>
      </c>
      <c r="B230" s="134">
        <f>Knowledge!D192</f>
        <v>0.17671377170568908</v>
      </c>
      <c r="C230" s="134">
        <f>Knowledge!F192</f>
        <v>0.17818831809978875</v>
      </c>
      <c r="D230" s="130">
        <f t="shared" si="4"/>
        <v>99.172478639551514</v>
      </c>
      <c r="E230" s="130" t="str">
        <f t="shared" si="5"/>
        <v>(Index: 99)</v>
      </c>
      <c r="F230" s="130">
        <f t="shared" si="6"/>
        <v>3</v>
      </c>
      <c r="G230" s="130" t="s">
        <v>210</v>
      </c>
      <c r="H230" s="130"/>
      <c r="I230" s="130"/>
      <c r="J230" s="130"/>
      <c r="K230" s="130"/>
      <c r="L230" s="130"/>
      <c r="M230" s="130"/>
      <c r="N230" s="130"/>
      <c r="O230" s="130"/>
      <c r="P230" s="130"/>
      <c r="Q230" s="131"/>
      <c r="R230" s="132"/>
      <c r="S230" s="132"/>
      <c r="T230" s="132"/>
      <c r="U230" s="132"/>
      <c r="V230" s="132"/>
      <c r="W230" s="132"/>
      <c r="X230" s="132"/>
      <c r="Y230" s="132"/>
      <c r="Z230" s="132"/>
      <c r="AA230" s="132"/>
      <c r="AB230" s="132"/>
      <c r="AC230" s="132"/>
      <c r="AD230" s="132"/>
      <c r="AE230" s="132"/>
      <c r="AF230" s="132"/>
      <c r="AG230" s="132"/>
      <c r="AH230" s="132"/>
      <c r="AI230" s="132"/>
      <c r="AJ230" s="132"/>
      <c r="AK230" s="132"/>
      <c r="AL230" s="132"/>
      <c r="AM230" s="132"/>
      <c r="AN230" s="132"/>
      <c r="AO230" s="132"/>
      <c r="AP230" s="132"/>
      <c r="AQ230" s="132"/>
      <c r="AR230" s="132"/>
      <c r="AS230" s="132"/>
      <c r="AT230" s="132"/>
      <c r="AU230" s="132"/>
      <c r="AV230" s="132"/>
      <c r="AW230" s="132"/>
      <c r="AX230" s="132"/>
      <c r="AY230" s="132"/>
      <c r="AZ230" s="132"/>
      <c r="BA230" s="132"/>
      <c r="BB230" s="132"/>
      <c r="BC230" s="132"/>
      <c r="BD230" s="132"/>
      <c r="BE230" s="132"/>
      <c r="BF230" s="132"/>
      <c r="BG230" s="132"/>
      <c r="BH230" s="132"/>
      <c r="BI230" s="132"/>
      <c r="BJ230" s="132"/>
      <c r="BK230" s="132"/>
      <c r="BL230" s="132"/>
      <c r="BM230" s="132"/>
    </row>
    <row r="231" spans="1:65" s="40" customFormat="1" x14ac:dyDescent="0.2">
      <c r="A231" s="130" t="str">
        <f>"£60k-£80k
"&amp;E231</f>
        <v>£60k-£80k
(Index: 95)</v>
      </c>
      <c r="B231" s="134">
        <f>Knowledge!D193</f>
        <v>8.0252331438702612E-2</v>
      </c>
      <c r="C231" s="134">
        <f>Knowledge!F193</f>
        <v>8.4515351350682943E-2</v>
      </c>
      <c r="D231" s="130">
        <f t="shared" si="4"/>
        <v>94.955922392972596</v>
      </c>
      <c r="E231" s="130" t="str">
        <f t="shared" si="5"/>
        <v>(Index: 95)</v>
      </c>
      <c r="F231" s="130">
        <f t="shared" si="6"/>
        <v>4</v>
      </c>
      <c r="G231" s="130" t="s">
        <v>211</v>
      </c>
      <c r="H231" s="130"/>
      <c r="I231" s="130"/>
      <c r="J231" s="130"/>
      <c r="K231" s="130"/>
      <c r="L231" s="130"/>
      <c r="M231" s="130"/>
      <c r="N231" s="130"/>
      <c r="O231" s="130"/>
      <c r="P231" s="130"/>
      <c r="Q231" s="131"/>
      <c r="R231" s="132"/>
      <c r="S231" s="132"/>
      <c r="T231" s="132"/>
      <c r="U231" s="132"/>
      <c r="V231" s="132"/>
      <c r="W231" s="132"/>
      <c r="X231" s="132"/>
      <c r="Y231" s="132"/>
      <c r="Z231" s="132"/>
      <c r="AA231" s="132"/>
      <c r="AB231" s="132"/>
      <c r="AC231" s="132"/>
      <c r="AD231" s="132"/>
      <c r="AE231" s="132"/>
      <c r="AF231" s="132"/>
      <c r="AG231" s="132"/>
      <c r="AH231" s="132"/>
      <c r="AI231" s="132"/>
      <c r="AJ231" s="132"/>
      <c r="AK231" s="132"/>
      <c r="AL231" s="132"/>
      <c r="AM231" s="132"/>
      <c r="AN231" s="132"/>
      <c r="AO231" s="132"/>
      <c r="AP231" s="132"/>
      <c r="AQ231" s="132"/>
      <c r="AR231" s="132"/>
      <c r="AS231" s="132"/>
      <c r="AT231" s="132"/>
      <c r="AU231" s="132"/>
      <c r="AV231" s="132"/>
      <c r="AW231" s="132"/>
      <c r="AX231" s="132"/>
      <c r="AY231" s="132"/>
      <c r="AZ231" s="132"/>
      <c r="BA231" s="132"/>
      <c r="BB231" s="132"/>
      <c r="BC231" s="132"/>
      <c r="BD231" s="132"/>
      <c r="BE231" s="132"/>
      <c r="BF231" s="132"/>
      <c r="BG231" s="132"/>
      <c r="BH231" s="132"/>
      <c r="BI231" s="132"/>
      <c r="BJ231" s="132"/>
      <c r="BK231" s="132"/>
      <c r="BL231" s="132"/>
      <c r="BM231" s="132"/>
    </row>
    <row r="232" spans="1:65" s="40" customFormat="1" x14ac:dyDescent="0.2">
      <c r="A232" s="130" t="str">
        <f>"£80k-£100k
"&amp;E232</f>
        <v>£80k-£100k
(Index: 90)</v>
      </c>
      <c r="B232" s="134">
        <f>Knowledge!D194</f>
        <v>3.9339153152213591E-2</v>
      </c>
      <c r="C232" s="134">
        <f>Knowledge!F194</f>
        <v>4.3589607240224683E-2</v>
      </c>
      <c r="D232" s="130">
        <f t="shared" si="4"/>
        <v>90.248927767147308</v>
      </c>
      <c r="E232" s="130" t="str">
        <f t="shared" si="5"/>
        <v>(Index: 90)</v>
      </c>
      <c r="F232" s="130">
        <f t="shared" si="6"/>
        <v>5</v>
      </c>
      <c r="G232" s="130" t="s">
        <v>212</v>
      </c>
      <c r="H232" s="130"/>
      <c r="I232" s="130"/>
      <c r="J232" s="130"/>
      <c r="K232" s="130"/>
      <c r="L232" s="130"/>
      <c r="M232" s="130"/>
      <c r="N232" s="130"/>
      <c r="O232" s="130"/>
      <c r="P232" s="130"/>
      <c r="Q232" s="131"/>
      <c r="R232" s="132"/>
      <c r="S232" s="132"/>
      <c r="T232" s="132"/>
      <c r="U232" s="132"/>
      <c r="V232" s="132"/>
      <c r="W232" s="132"/>
      <c r="X232" s="132"/>
      <c r="Y232" s="132"/>
      <c r="Z232" s="132"/>
      <c r="AA232" s="132"/>
      <c r="AB232" s="132"/>
      <c r="AC232" s="132"/>
      <c r="AD232" s="132"/>
      <c r="AE232" s="132"/>
      <c r="AF232" s="132"/>
      <c r="AG232" s="132"/>
      <c r="AH232" s="132"/>
      <c r="AI232" s="132"/>
      <c r="AJ232" s="132"/>
      <c r="AK232" s="132"/>
      <c r="AL232" s="132"/>
      <c r="AM232" s="132"/>
      <c r="AN232" s="132"/>
      <c r="AO232" s="132"/>
      <c r="AP232" s="132"/>
      <c r="AQ232" s="132"/>
      <c r="AR232" s="132"/>
      <c r="AS232" s="132"/>
      <c r="AT232" s="132"/>
      <c r="AU232" s="132"/>
      <c r="AV232" s="132"/>
      <c r="AW232" s="132"/>
      <c r="AX232" s="132"/>
      <c r="AY232" s="132"/>
      <c r="AZ232" s="132"/>
      <c r="BA232" s="132"/>
      <c r="BB232" s="132"/>
      <c r="BC232" s="132"/>
      <c r="BD232" s="132"/>
      <c r="BE232" s="132"/>
      <c r="BF232" s="132"/>
      <c r="BG232" s="132"/>
      <c r="BH232" s="132"/>
      <c r="BI232" s="132"/>
      <c r="BJ232" s="132"/>
      <c r="BK232" s="132"/>
      <c r="BL232" s="132"/>
      <c r="BM232" s="132"/>
    </row>
    <row r="233" spans="1:65" s="40" customFormat="1" x14ac:dyDescent="0.2">
      <c r="A233" s="130" t="str">
        <f>"£100k+
"&amp;E233</f>
        <v>£100k+
(Index: 83)</v>
      </c>
      <c r="B233" s="134">
        <f>Knowledge!D195</f>
        <v>3.484399019658966E-2</v>
      </c>
      <c r="C233" s="134">
        <f>Knowledge!F195</f>
        <v>4.1897251821552572E-2</v>
      </c>
      <c r="D233" s="130">
        <f t="shared" si="4"/>
        <v>83.165335867364433</v>
      </c>
      <c r="E233" s="130" t="str">
        <f t="shared" si="5"/>
        <v>(Index: 83)</v>
      </c>
      <c r="F233" s="130">
        <f t="shared" si="6"/>
        <v>6</v>
      </c>
      <c r="G233" s="130" t="s">
        <v>213</v>
      </c>
      <c r="H233" s="130"/>
      <c r="I233" s="130"/>
      <c r="J233" s="130"/>
      <c r="K233" s="130"/>
      <c r="L233" s="130"/>
      <c r="M233" s="130"/>
      <c r="N233" s="130"/>
      <c r="O233" s="130"/>
      <c r="P233" s="130"/>
      <c r="Q233" s="131"/>
      <c r="R233" s="132"/>
      <c r="S233" s="132"/>
      <c r="T233" s="132"/>
      <c r="U233" s="132"/>
      <c r="V233" s="132"/>
      <c r="W233" s="132"/>
      <c r="X233" s="132"/>
      <c r="Y233" s="132"/>
      <c r="Z233" s="132"/>
      <c r="AA233" s="132"/>
      <c r="AB233" s="132"/>
      <c r="AC233" s="132"/>
      <c r="AD233" s="132"/>
      <c r="AE233" s="132"/>
      <c r="AF233" s="132"/>
      <c r="AG233" s="132"/>
      <c r="AH233" s="132"/>
      <c r="AI233" s="132"/>
      <c r="AJ233" s="132"/>
      <c r="AK233" s="132"/>
      <c r="AL233" s="132"/>
      <c r="AM233" s="132"/>
      <c r="AN233" s="132"/>
      <c r="AO233" s="132"/>
      <c r="AP233" s="132"/>
      <c r="AQ233" s="132"/>
      <c r="AR233" s="132"/>
      <c r="AS233" s="132"/>
      <c r="AT233" s="132"/>
      <c r="AU233" s="132"/>
      <c r="AV233" s="132"/>
      <c r="AW233" s="132"/>
      <c r="AX233" s="132"/>
      <c r="AY233" s="132"/>
      <c r="AZ233" s="132"/>
      <c r="BA233" s="132"/>
      <c r="BB233" s="132"/>
      <c r="BC233" s="132"/>
      <c r="BD233" s="132"/>
      <c r="BE233" s="132"/>
      <c r="BF233" s="132"/>
      <c r="BG233" s="132"/>
      <c r="BH233" s="132"/>
      <c r="BI233" s="132"/>
      <c r="BJ233" s="132"/>
      <c r="BK233" s="132"/>
      <c r="BL233" s="132"/>
      <c r="BM233" s="132"/>
    </row>
    <row r="234" spans="1:65" s="40" customFormat="1" x14ac:dyDescent="0.2">
      <c r="A234" s="130">
        <f>MATCH(1,$F$228:$F$233,0)</f>
        <v>1</v>
      </c>
      <c r="B234" s="139">
        <f>INDEX(B228:B233,$A$234)</f>
        <v>0.35114141940866656</v>
      </c>
      <c r="C234" s="130"/>
      <c r="D234" s="130"/>
      <c r="E234" s="130"/>
      <c r="F234" s="130"/>
      <c r="G234" s="139" t="str">
        <f>INDEX(G228:G233,$A$234)</f>
        <v>less than £20k</v>
      </c>
      <c r="H234" s="130"/>
      <c r="I234" s="130"/>
      <c r="J234" s="130"/>
      <c r="K234" s="130"/>
      <c r="L234" s="130"/>
      <c r="M234" s="130"/>
      <c r="N234" s="130"/>
      <c r="O234" s="130"/>
      <c r="P234" s="130"/>
      <c r="Q234" s="131"/>
      <c r="R234" s="132"/>
      <c r="S234" s="132"/>
      <c r="T234" s="132"/>
      <c r="U234" s="132"/>
      <c r="V234" s="132"/>
      <c r="W234" s="132"/>
      <c r="X234" s="132"/>
      <c r="Y234" s="132"/>
      <c r="Z234" s="132"/>
      <c r="AA234" s="132"/>
      <c r="AB234" s="132"/>
      <c r="AC234" s="132"/>
      <c r="AD234" s="132"/>
      <c r="AE234" s="132"/>
      <c r="AF234" s="132"/>
      <c r="AG234" s="132"/>
      <c r="AH234" s="132"/>
      <c r="AI234" s="132"/>
      <c r="AJ234" s="132"/>
      <c r="AK234" s="132"/>
      <c r="AL234" s="132"/>
      <c r="AM234" s="132"/>
      <c r="AN234" s="132"/>
      <c r="AO234" s="132"/>
      <c r="AP234" s="132"/>
      <c r="AQ234" s="132"/>
      <c r="AR234" s="132"/>
      <c r="AS234" s="132"/>
      <c r="AT234" s="132"/>
      <c r="AU234" s="132"/>
      <c r="AV234" s="132"/>
      <c r="AW234" s="132"/>
      <c r="AX234" s="132"/>
      <c r="AY234" s="132"/>
      <c r="AZ234" s="132"/>
      <c r="BA234" s="132"/>
      <c r="BB234" s="132"/>
      <c r="BC234" s="132"/>
      <c r="BD234" s="132"/>
      <c r="BE234" s="132"/>
      <c r="BF234" s="132"/>
      <c r="BG234" s="132"/>
      <c r="BH234" s="132"/>
      <c r="BI234" s="132"/>
      <c r="BJ234" s="132"/>
      <c r="BK234" s="132"/>
      <c r="BL234" s="132"/>
      <c r="BM234" s="132"/>
    </row>
    <row r="235" spans="1:65" s="40" customFormat="1" x14ac:dyDescent="0.2">
      <c r="A235" s="130"/>
      <c r="B235" s="130" t="str">
        <f>TEXT(B234,"0.0%")&amp;" of the profile live in households with an income "&amp;G234&amp;"."</f>
        <v>35.1% of the profile live in households with an income less than £20k.</v>
      </c>
      <c r="C235" s="130"/>
      <c r="D235" s="130"/>
      <c r="E235" s="130"/>
      <c r="F235" s="130"/>
      <c r="G235" s="130"/>
      <c r="H235" s="130"/>
      <c r="I235" s="130"/>
      <c r="J235" s="130"/>
      <c r="K235" s="130"/>
      <c r="L235" s="130"/>
      <c r="M235" s="130"/>
      <c r="N235" s="130"/>
      <c r="O235" s="130"/>
      <c r="P235" s="130"/>
      <c r="Q235" s="131"/>
      <c r="R235" s="132"/>
      <c r="S235" s="132"/>
      <c r="T235" s="132"/>
      <c r="U235" s="132"/>
      <c r="V235" s="132"/>
      <c r="W235" s="132"/>
      <c r="X235" s="132"/>
      <c r="Y235" s="132"/>
      <c r="Z235" s="132"/>
      <c r="AA235" s="132"/>
      <c r="AB235" s="132"/>
      <c r="AC235" s="132"/>
      <c r="AD235" s="132"/>
      <c r="AE235" s="132"/>
      <c r="AF235" s="132"/>
      <c r="AG235" s="132"/>
      <c r="AH235" s="132"/>
      <c r="AI235" s="132"/>
      <c r="AJ235" s="132"/>
      <c r="AK235" s="132"/>
      <c r="AL235" s="132"/>
      <c r="AM235" s="132"/>
      <c r="AN235" s="132"/>
      <c r="AO235" s="132"/>
      <c r="AP235" s="132"/>
      <c r="AQ235" s="132"/>
      <c r="AR235" s="132"/>
      <c r="AS235" s="132"/>
      <c r="AT235" s="132"/>
      <c r="AU235" s="132"/>
      <c r="AV235" s="132"/>
      <c r="AW235" s="132"/>
      <c r="AX235" s="132"/>
      <c r="AY235" s="132"/>
      <c r="AZ235" s="132"/>
      <c r="BA235" s="132"/>
      <c r="BB235" s="132"/>
      <c r="BC235" s="132"/>
      <c r="BD235" s="132"/>
      <c r="BE235" s="132"/>
      <c r="BF235" s="132"/>
      <c r="BG235" s="132"/>
      <c r="BH235" s="132"/>
      <c r="BI235" s="132"/>
      <c r="BJ235" s="132"/>
      <c r="BK235" s="132"/>
      <c r="BL235" s="132"/>
      <c r="BM235" s="132"/>
    </row>
    <row r="236" spans="1:65" s="40" customFormat="1" x14ac:dyDescent="0.2">
      <c r="A236" s="130"/>
      <c r="B236" s="130" t="str">
        <f>"Average household income: "&amp;TEXT(C237,"£###,###")&amp;E237</f>
        <v>Average household income: £35,600 (Index: 96)</v>
      </c>
      <c r="C236" s="130"/>
      <c r="D236" s="130"/>
      <c r="E236" s="130"/>
      <c r="F236" s="130"/>
      <c r="G236" s="130"/>
      <c r="H236" s="130"/>
      <c r="I236" s="130"/>
      <c r="J236" s="130"/>
      <c r="K236" s="130"/>
      <c r="L236" s="130"/>
      <c r="M236" s="130"/>
      <c r="N236" s="130"/>
      <c r="O236" s="130"/>
      <c r="P236" s="130"/>
      <c r="Q236" s="131"/>
      <c r="R236" s="132"/>
      <c r="S236" s="132"/>
      <c r="T236" s="132"/>
      <c r="U236" s="132"/>
      <c r="V236" s="132"/>
      <c r="W236" s="132"/>
      <c r="X236" s="132"/>
      <c r="Y236" s="132"/>
      <c r="Z236" s="132"/>
      <c r="AA236" s="132"/>
      <c r="AB236" s="132"/>
      <c r="AC236" s="132"/>
      <c r="AD236" s="132"/>
      <c r="AE236" s="132"/>
      <c r="AF236" s="132"/>
      <c r="AG236" s="132"/>
      <c r="AH236" s="132"/>
      <c r="AI236" s="132"/>
      <c r="AJ236" s="132"/>
      <c r="AK236" s="132"/>
      <c r="AL236" s="132"/>
      <c r="AM236" s="132"/>
      <c r="AN236" s="132"/>
      <c r="AO236" s="132"/>
      <c r="AP236" s="132"/>
      <c r="AQ236" s="132"/>
      <c r="AR236" s="132"/>
      <c r="AS236" s="132"/>
      <c r="AT236" s="132"/>
      <c r="AU236" s="132"/>
      <c r="AV236" s="132"/>
      <c r="AW236" s="132"/>
      <c r="AX236" s="132"/>
      <c r="AY236" s="132"/>
      <c r="AZ236" s="132"/>
      <c r="BA236" s="132"/>
      <c r="BB236" s="132"/>
      <c r="BC236" s="132"/>
      <c r="BD236" s="132"/>
      <c r="BE236" s="132"/>
      <c r="BF236" s="132"/>
      <c r="BG236" s="132"/>
      <c r="BH236" s="132"/>
      <c r="BI236" s="132"/>
      <c r="BJ236" s="132"/>
      <c r="BK236" s="132"/>
      <c r="BL236" s="132"/>
      <c r="BM236" s="132"/>
    </row>
    <row r="237" spans="1:65" s="40" customFormat="1" x14ac:dyDescent="0.2">
      <c r="A237" s="130"/>
      <c r="B237" s="130" t="s">
        <v>214</v>
      </c>
      <c r="C237" s="135">
        <f>ROUND(Knowledge!D196,-2)</f>
        <v>35600</v>
      </c>
      <c r="D237" s="135">
        <f>IF(D227,ROUND(Knowledge!F196,-2),"")</f>
        <v>37000</v>
      </c>
      <c r="E237" s="130" t="str">
        <f>IF(D227," (Index: "&amp;TEXT((C237/D237*100),"0")&amp;")","")</f>
        <v xml:space="preserve"> (Index: 96)</v>
      </c>
      <c r="F237" s="130"/>
      <c r="G237" s="130"/>
      <c r="H237" s="130"/>
      <c r="I237" s="130"/>
      <c r="J237" s="130"/>
      <c r="K237" s="130"/>
      <c r="L237" s="130"/>
      <c r="M237" s="130"/>
      <c r="N237" s="130"/>
      <c r="O237" s="130"/>
      <c r="P237" s="130"/>
      <c r="Q237" s="131"/>
      <c r="R237" s="132"/>
      <c r="S237" s="132"/>
      <c r="T237" s="132"/>
      <c r="U237" s="132"/>
      <c r="V237" s="132"/>
      <c r="W237" s="132"/>
      <c r="X237" s="132"/>
      <c r="Y237" s="132"/>
      <c r="Z237" s="132"/>
      <c r="AA237" s="132"/>
      <c r="AB237" s="132"/>
      <c r="AC237" s="132"/>
      <c r="AD237" s="132"/>
      <c r="AE237" s="132"/>
      <c r="AF237" s="132"/>
      <c r="AG237" s="132"/>
      <c r="AH237" s="132"/>
      <c r="AI237" s="132"/>
      <c r="AJ237" s="132"/>
      <c r="AK237" s="132"/>
      <c r="AL237" s="132"/>
      <c r="AM237" s="132"/>
      <c r="AN237" s="132"/>
      <c r="AO237" s="132"/>
      <c r="AP237" s="132"/>
      <c r="AQ237" s="132"/>
      <c r="AR237" s="132"/>
      <c r="AS237" s="132"/>
      <c r="AT237" s="132"/>
      <c r="AU237" s="132"/>
      <c r="AV237" s="132"/>
      <c r="AW237" s="132"/>
      <c r="AX237" s="132"/>
      <c r="AY237" s="132"/>
      <c r="AZ237" s="132"/>
      <c r="BA237" s="132"/>
      <c r="BB237" s="132"/>
      <c r="BC237" s="132"/>
      <c r="BD237" s="132"/>
      <c r="BE237" s="132"/>
      <c r="BF237" s="132"/>
      <c r="BG237" s="132"/>
      <c r="BH237" s="132"/>
      <c r="BI237" s="132"/>
      <c r="BJ237" s="132"/>
      <c r="BK237" s="132"/>
      <c r="BL237" s="132"/>
      <c r="BM237" s="132"/>
    </row>
    <row r="238" spans="1:65" s="40" customFormat="1" x14ac:dyDescent="0.2">
      <c r="A238" s="130"/>
      <c r="B238" s="130"/>
      <c r="C238" s="135"/>
      <c r="D238" s="135"/>
      <c r="E238" s="130"/>
      <c r="F238" s="130"/>
      <c r="G238" s="130"/>
      <c r="H238" s="130"/>
      <c r="I238" s="130"/>
      <c r="J238" s="130"/>
      <c r="K238" s="130"/>
      <c r="L238" s="130"/>
      <c r="M238" s="130"/>
      <c r="N238" s="130"/>
      <c r="O238" s="130"/>
      <c r="P238" s="130"/>
      <c r="Q238" s="131"/>
      <c r="R238" s="132"/>
      <c r="S238" s="132"/>
      <c r="T238" s="132"/>
      <c r="U238" s="132"/>
      <c r="V238" s="132"/>
      <c r="W238" s="132"/>
      <c r="X238" s="132"/>
      <c r="Y238" s="132"/>
      <c r="Z238" s="132"/>
      <c r="AA238" s="132"/>
      <c r="AB238" s="132"/>
      <c r="AC238" s="132"/>
      <c r="AD238" s="132"/>
      <c r="AE238" s="132"/>
      <c r="AF238" s="132"/>
      <c r="AG238" s="132"/>
      <c r="AH238" s="132"/>
      <c r="AI238" s="132"/>
      <c r="AJ238" s="132"/>
      <c r="AK238" s="132"/>
      <c r="AL238" s="132"/>
      <c r="AM238" s="132"/>
      <c r="AN238" s="132"/>
      <c r="AO238" s="132"/>
      <c r="AP238" s="132"/>
      <c r="AQ238" s="132"/>
      <c r="AR238" s="132"/>
      <c r="AS238" s="132"/>
      <c r="AT238" s="132"/>
      <c r="AU238" s="132"/>
      <c r="AV238" s="132"/>
      <c r="AW238" s="132"/>
      <c r="AX238" s="132"/>
      <c r="AY238" s="132"/>
      <c r="AZ238" s="132"/>
      <c r="BA238" s="132"/>
      <c r="BB238" s="132"/>
      <c r="BC238" s="132"/>
      <c r="BD238" s="132"/>
      <c r="BE238" s="132"/>
      <c r="BF238" s="132"/>
      <c r="BG238" s="132"/>
      <c r="BH238" s="132"/>
      <c r="BI238" s="132"/>
      <c r="BJ238" s="132"/>
      <c r="BK238" s="132"/>
      <c r="BL238" s="132"/>
      <c r="BM238" s="132"/>
    </row>
    <row r="239" spans="1:65" s="40" customFormat="1" x14ac:dyDescent="0.2">
      <c r="A239" s="130" t="s">
        <v>215</v>
      </c>
      <c r="B239" s="134">
        <f>Knowledge!D73</f>
        <v>0.39708887521510144</v>
      </c>
      <c r="C239" s="134">
        <f>Knowledge!F73</f>
        <v>0.38827381965750379</v>
      </c>
      <c r="D239" s="130" t="str">
        <f>IF($D$227,"
(Index: "&amp;TEXT((B239/C239*100),"0")&amp;")","")</f>
        <v xml:space="preserve">
(Index: 102)</v>
      </c>
      <c r="E239" s="130" t="str">
        <f>A239&amp;D239</f>
        <v>Full-Time
(Index: 102)</v>
      </c>
      <c r="F239" s="130">
        <f>B239/C239*100</f>
        <v>102.27031932396919</v>
      </c>
      <c r="G239" s="130">
        <f t="shared" ref="G239:G245" si="7">RANK(F239,$F$239:$F$245)</f>
        <v>4</v>
      </c>
      <c r="H239" s="130" t="s">
        <v>216</v>
      </c>
      <c r="I239" s="130"/>
      <c r="J239" s="130"/>
      <c r="K239" s="130"/>
      <c r="L239" s="130"/>
      <c r="M239" s="130"/>
      <c r="N239" s="130"/>
      <c r="O239" s="130"/>
      <c r="P239" s="130"/>
      <c r="Q239" s="131"/>
      <c r="R239" s="132"/>
      <c r="S239" s="132"/>
      <c r="T239" s="132"/>
      <c r="U239" s="132"/>
      <c r="V239" s="132"/>
      <c r="W239" s="132"/>
      <c r="X239" s="132"/>
      <c r="Y239" s="132"/>
      <c r="Z239" s="132"/>
      <c r="AA239" s="132"/>
      <c r="AB239" s="132"/>
      <c r="AC239" s="132"/>
      <c r="AD239" s="132"/>
      <c r="AE239" s="132"/>
      <c r="AF239" s="132"/>
      <c r="AG239" s="132"/>
      <c r="AH239" s="132"/>
      <c r="AI239" s="132"/>
      <c r="AJ239" s="132"/>
      <c r="AK239" s="132"/>
      <c r="AL239" s="132"/>
      <c r="AM239" s="132"/>
      <c r="AN239" s="132"/>
      <c r="AO239" s="132"/>
      <c r="AP239" s="132"/>
      <c r="AQ239" s="132"/>
      <c r="AR239" s="132"/>
      <c r="AS239" s="132"/>
      <c r="AT239" s="132"/>
      <c r="AU239" s="132"/>
      <c r="AV239" s="132"/>
      <c r="AW239" s="132"/>
      <c r="AX239" s="132"/>
      <c r="AY239" s="132"/>
      <c r="AZ239" s="132"/>
      <c r="BA239" s="132"/>
      <c r="BB239" s="132"/>
      <c r="BC239" s="132"/>
      <c r="BD239" s="132"/>
      <c r="BE239" s="132"/>
      <c r="BF239" s="132"/>
      <c r="BG239" s="132"/>
      <c r="BH239" s="132"/>
      <c r="BI239" s="132"/>
      <c r="BJ239" s="132"/>
      <c r="BK239" s="132"/>
      <c r="BL239" s="132"/>
      <c r="BM239" s="132"/>
    </row>
    <row r="240" spans="1:65" s="40" customFormat="1" x14ac:dyDescent="0.2">
      <c r="A240" s="130" t="s">
        <v>217</v>
      </c>
      <c r="B240" s="134">
        <f>Knowledge!D74</f>
        <v>0.1429277592949888</v>
      </c>
      <c r="C240" s="134">
        <f>Knowledge!F74</f>
        <v>0.13743156576311993</v>
      </c>
      <c r="D240" s="130" t="str">
        <f t="shared" ref="D240:D245" si="8">IF($D$227,"
(Index: "&amp;TEXT((B240/C240*100),"0")&amp;")","")</f>
        <v xml:space="preserve">
(Index: 104)</v>
      </c>
      <c r="E240" s="130" t="str">
        <f t="shared" ref="E240:E245" si="9">A240&amp;D240</f>
        <v>Part-Time
(Index: 104)</v>
      </c>
      <c r="F240" s="130">
        <f t="shared" ref="F240:F245" si="10">B240/C240*100</f>
        <v>103.99922208653449</v>
      </c>
      <c r="G240" s="130">
        <f t="shared" si="7"/>
        <v>2</v>
      </c>
      <c r="H240" s="130" t="s">
        <v>218</v>
      </c>
      <c r="I240" s="130"/>
      <c r="J240" s="130"/>
      <c r="K240" s="130"/>
      <c r="L240" s="130"/>
      <c r="M240" s="130"/>
      <c r="N240" s="130"/>
      <c r="O240" s="130"/>
      <c r="P240" s="130"/>
      <c r="Q240" s="131"/>
      <c r="R240" s="132"/>
      <c r="S240" s="132"/>
      <c r="T240" s="132"/>
      <c r="U240" s="132"/>
      <c r="V240" s="132"/>
      <c r="W240" s="132"/>
      <c r="X240" s="132"/>
      <c r="Y240" s="132"/>
      <c r="Z240" s="132"/>
      <c r="AA240" s="132"/>
      <c r="AB240" s="132"/>
      <c r="AC240" s="132"/>
      <c r="AD240" s="132"/>
      <c r="AE240" s="132"/>
      <c r="AF240" s="132"/>
      <c r="AG240" s="132"/>
      <c r="AH240" s="132"/>
      <c r="AI240" s="132"/>
      <c r="AJ240" s="132"/>
      <c r="AK240" s="132"/>
      <c r="AL240" s="132"/>
      <c r="AM240" s="132"/>
      <c r="AN240" s="132"/>
      <c r="AO240" s="132"/>
      <c r="AP240" s="132"/>
      <c r="AQ240" s="132"/>
      <c r="AR240" s="132"/>
      <c r="AS240" s="132"/>
      <c r="AT240" s="132"/>
      <c r="AU240" s="132"/>
      <c r="AV240" s="132"/>
      <c r="AW240" s="132"/>
      <c r="AX240" s="132"/>
      <c r="AY240" s="132"/>
      <c r="AZ240" s="132"/>
      <c r="BA240" s="132"/>
      <c r="BB240" s="132"/>
      <c r="BC240" s="132"/>
      <c r="BD240" s="132"/>
      <c r="BE240" s="132"/>
      <c r="BF240" s="132"/>
      <c r="BG240" s="132"/>
      <c r="BH240" s="132"/>
      <c r="BI240" s="132"/>
      <c r="BJ240" s="132"/>
      <c r="BK240" s="132"/>
      <c r="BL240" s="132"/>
      <c r="BM240" s="132"/>
    </row>
    <row r="241" spans="1:65" s="40" customFormat="1" x14ac:dyDescent="0.2">
      <c r="A241" s="130" t="s">
        <v>219</v>
      </c>
      <c r="B241" s="134">
        <f>Knowledge!D75</f>
        <v>9.4215257860979298E-2</v>
      </c>
      <c r="C241" s="134">
        <f>Knowledge!F75</f>
        <v>0.10030727967956905</v>
      </c>
      <c r="D241" s="130" t="str">
        <f t="shared" si="8"/>
        <v xml:space="preserve">
(Index: 94)</v>
      </c>
      <c r="E241" s="130" t="str">
        <f t="shared" si="9"/>
        <v>Self-emp.
(Index: 94)</v>
      </c>
      <c r="F241" s="130">
        <f t="shared" si="10"/>
        <v>93.926640381385397</v>
      </c>
      <c r="G241" s="130">
        <f t="shared" si="7"/>
        <v>5</v>
      </c>
      <c r="H241" s="130" t="s">
        <v>220</v>
      </c>
      <c r="I241" s="130"/>
      <c r="J241" s="130"/>
      <c r="K241" s="130"/>
      <c r="L241" s="130"/>
      <c r="M241" s="130"/>
      <c r="N241" s="130"/>
      <c r="O241" s="130"/>
      <c r="P241" s="130"/>
      <c r="Q241" s="131"/>
      <c r="R241" s="132"/>
      <c r="S241" s="132"/>
      <c r="T241" s="132"/>
      <c r="U241" s="132"/>
      <c r="V241" s="132"/>
      <c r="W241" s="132"/>
      <c r="X241" s="132"/>
      <c r="Y241" s="132"/>
      <c r="Z241" s="132"/>
      <c r="AA241" s="132"/>
      <c r="AB241" s="132"/>
      <c r="AC241" s="132"/>
      <c r="AD241" s="132"/>
      <c r="AE241" s="132"/>
      <c r="AF241" s="132"/>
      <c r="AG241" s="132"/>
      <c r="AH241" s="132"/>
      <c r="AI241" s="132"/>
      <c r="AJ241" s="132"/>
      <c r="AK241" s="132"/>
      <c r="AL241" s="132"/>
      <c r="AM241" s="132"/>
      <c r="AN241" s="132"/>
      <c r="AO241" s="132"/>
      <c r="AP241" s="132"/>
      <c r="AQ241" s="132"/>
      <c r="AR241" s="132"/>
      <c r="AS241" s="132"/>
      <c r="AT241" s="132"/>
      <c r="AU241" s="132"/>
      <c r="AV241" s="132"/>
      <c r="AW241" s="132"/>
      <c r="AX241" s="132"/>
      <c r="AY241" s="132"/>
      <c r="AZ241" s="132"/>
      <c r="BA241" s="132"/>
      <c r="BB241" s="132"/>
      <c r="BC241" s="132"/>
      <c r="BD241" s="132"/>
      <c r="BE241" s="132"/>
      <c r="BF241" s="132"/>
      <c r="BG241" s="132"/>
      <c r="BH241" s="132"/>
      <c r="BI241" s="132"/>
      <c r="BJ241" s="132"/>
      <c r="BK241" s="132"/>
      <c r="BL241" s="132"/>
      <c r="BM241" s="132"/>
    </row>
    <row r="242" spans="1:65" s="40" customFormat="1" x14ac:dyDescent="0.2">
      <c r="A242" s="130" t="s">
        <v>221</v>
      </c>
      <c r="B242" s="134">
        <f>Knowledge!D76</f>
        <v>0.132168483078688</v>
      </c>
      <c r="C242" s="134">
        <f>Knowledge!F76</f>
        <v>0.14217344332271287</v>
      </c>
      <c r="D242" s="130" t="str">
        <f t="shared" si="8"/>
        <v xml:space="preserve">
(Index: 93)</v>
      </c>
      <c r="E242" s="130" t="str">
        <f t="shared" si="9"/>
        <v>Retired
(Index: 93)</v>
      </c>
      <c r="F242" s="130">
        <f t="shared" si="10"/>
        <v>92.962848749948975</v>
      </c>
      <c r="G242" s="130">
        <f t="shared" si="7"/>
        <v>6</v>
      </c>
      <c r="H242" s="130" t="s">
        <v>222</v>
      </c>
      <c r="I242" s="130"/>
      <c r="J242" s="130"/>
      <c r="K242" s="130"/>
      <c r="L242" s="130"/>
      <c r="M242" s="130"/>
      <c r="N242" s="130"/>
      <c r="O242" s="130"/>
      <c r="P242" s="130"/>
      <c r="Q242" s="131"/>
      <c r="R242" s="132"/>
      <c r="S242" s="132"/>
      <c r="T242" s="132"/>
      <c r="U242" s="132"/>
      <c r="V242" s="132"/>
      <c r="W242" s="132"/>
      <c r="X242" s="132"/>
      <c r="Y242" s="132"/>
      <c r="Z242" s="132"/>
      <c r="AA242" s="132"/>
      <c r="AB242" s="132"/>
      <c r="AC242" s="132"/>
      <c r="AD242" s="132"/>
      <c r="AE242" s="132"/>
      <c r="AF242" s="132"/>
      <c r="AG242" s="132"/>
      <c r="AH242" s="132"/>
      <c r="AI242" s="132"/>
      <c r="AJ242" s="132"/>
      <c r="AK242" s="132"/>
      <c r="AL242" s="132"/>
      <c r="AM242" s="132"/>
      <c r="AN242" s="132"/>
      <c r="AO242" s="132"/>
      <c r="AP242" s="132"/>
      <c r="AQ242" s="132"/>
      <c r="AR242" s="132"/>
      <c r="AS242" s="132"/>
      <c r="AT242" s="132"/>
      <c r="AU242" s="132"/>
      <c r="AV242" s="132"/>
      <c r="AW242" s="132"/>
      <c r="AX242" s="132"/>
      <c r="AY242" s="132"/>
      <c r="AZ242" s="132"/>
      <c r="BA242" s="132"/>
      <c r="BB242" s="132"/>
      <c r="BC242" s="132"/>
      <c r="BD242" s="132"/>
      <c r="BE242" s="132"/>
      <c r="BF242" s="132"/>
      <c r="BG242" s="132"/>
      <c r="BH242" s="132"/>
      <c r="BI242" s="132"/>
      <c r="BJ242" s="132"/>
      <c r="BK242" s="132"/>
      <c r="BL242" s="132"/>
      <c r="BM242" s="132"/>
    </row>
    <row r="243" spans="1:65" s="40" customFormat="1" x14ac:dyDescent="0.2">
      <c r="A243" s="130" t="s">
        <v>223</v>
      </c>
      <c r="B243" s="134">
        <f>Knowledge!D77</f>
        <v>3.9803545392918596E-2</v>
      </c>
      <c r="C243" s="134">
        <f>Knowledge!F77</f>
        <v>3.651298278611078E-2</v>
      </c>
      <c r="D243" s="130" t="str">
        <f t="shared" si="8"/>
        <v xml:space="preserve">
(Index: 109)</v>
      </c>
      <c r="E243" s="130" t="str">
        <f t="shared" si="9"/>
        <v>Unemp.
(Index: 109)</v>
      </c>
      <c r="F243" s="130">
        <f t="shared" si="10"/>
        <v>109.01203450313437</v>
      </c>
      <c r="G243" s="130">
        <f t="shared" si="7"/>
        <v>1</v>
      </c>
      <c r="H243" s="130" t="s">
        <v>224</v>
      </c>
      <c r="I243" s="130"/>
      <c r="J243" s="130"/>
      <c r="K243" s="130"/>
      <c r="L243" s="130"/>
      <c r="M243" s="130"/>
      <c r="N243" s="130"/>
      <c r="O243" s="130"/>
      <c r="P243" s="130"/>
      <c r="Q243" s="131"/>
      <c r="R243" s="132"/>
      <c r="S243" s="132"/>
      <c r="T243" s="132"/>
      <c r="U243" s="132"/>
      <c r="V243" s="132"/>
      <c r="W243" s="132"/>
      <c r="X243" s="132"/>
      <c r="Y243" s="132"/>
      <c r="Z243" s="132"/>
      <c r="AA243" s="132"/>
      <c r="AB243" s="132"/>
      <c r="AC243" s="132"/>
      <c r="AD243" s="132"/>
      <c r="AE243" s="132"/>
      <c r="AF243" s="132"/>
      <c r="AG243" s="132"/>
      <c r="AH243" s="132"/>
      <c r="AI243" s="132"/>
      <c r="AJ243" s="132"/>
      <c r="AK243" s="132"/>
      <c r="AL243" s="132"/>
      <c r="AM243" s="132"/>
      <c r="AN243" s="132"/>
      <c r="AO243" s="132"/>
      <c r="AP243" s="132"/>
      <c r="AQ243" s="132"/>
      <c r="AR243" s="132"/>
      <c r="AS243" s="132"/>
      <c r="AT243" s="132"/>
      <c r="AU243" s="132"/>
      <c r="AV243" s="132"/>
      <c r="AW243" s="132"/>
      <c r="AX243" s="132"/>
      <c r="AY243" s="132"/>
      <c r="AZ243" s="132"/>
      <c r="BA243" s="132"/>
      <c r="BB243" s="132"/>
      <c r="BC243" s="132"/>
      <c r="BD243" s="132"/>
      <c r="BE243" s="132"/>
      <c r="BF243" s="132"/>
      <c r="BG243" s="132"/>
      <c r="BH243" s="132"/>
      <c r="BI243" s="132"/>
      <c r="BJ243" s="132"/>
      <c r="BK243" s="132"/>
      <c r="BL243" s="132"/>
      <c r="BM243" s="132"/>
    </row>
    <row r="244" spans="1:65" s="40" customFormat="1" x14ac:dyDescent="0.2">
      <c r="A244" s="130" t="s">
        <v>225</v>
      </c>
      <c r="B244" s="134">
        <f>Knowledge!D78</f>
        <v>4.9396923397820293E-2</v>
      </c>
      <c r="C244" s="134">
        <f>Knowledge!F78</f>
        <v>5.586365784180556E-2</v>
      </c>
      <c r="D244" s="130" t="str">
        <f t="shared" si="8"/>
        <v xml:space="preserve">
(Index: 88)</v>
      </c>
      <c r="E244" s="130" t="str">
        <f t="shared" si="9"/>
        <v>Student
(Index: 88)</v>
      </c>
      <c r="F244" s="130">
        <f t="shared" si="10"/>
        <v>88.424076235219445</v>
      </c>
      <c r="G244" s="130">
        <f t="shared" si="7"/>
        <v>7</v>
      </c>
      <c r="H244" s="130" t="s">
        <v>226</v>
      </c>
      <c r="I244" s="130"/>
      <c r="J244" s="130"/>
      <c r="K244" s="130"/>
      <c r="L244" s="130"/>
      <c r="M244" s="130"/>
      <c r="N244" s="130"/>
      <c r="O244" s="130"/>
      <c r="P244" s="130"/>
      <c r="Q244" s="131"/>
      <c r="R244" s="132"/>
      <c r="S244" s="132"/>
      <c r="T244" s="132"/>
      <c r="U244" s="132"/>
      <c r="V244" s="132"/>
      <c r="W244" s="132"/>
      <c r="X244" s="132"/>
      <c r="Y244" s="132"/>
      <c r="Z244" s="132"/>
      <c r="AA244" s="132"/>
      <c r="AB244" s="132"/>
      <c r="AC244" s="132"/>
      <c r="AD244" s="132"/>
      <c r="AE244" s="132"/>
      <c r="AF244" s="132"/>
      <c r="AG244" s="132"/>
      <c r="AH244" s="132"/>
      <c r="AI244" s="132"/>
      <c r="AJ244" s="132"/>
      <c r="AK244" s="132"/>
      <c r="AL244" s="132"/>
      <c r="AM244" s="132"/>
      <c r="AN244" s="132"/>
      <c r="AO244" s="132"/>
      <c r="AP244" s="132"/>
      <c r="AQ244" s="132"/>
      <c r="AR244" s="132"/>
      <c r="AS244" s="132"/>
      <c r="AT244" s="132"/>
      <c r="AU244" s="132"/>
      <c r="AV244" s="132"/>
      <c r="AW244" s="132"/>
      <c r="AX244" s="132"/>
      <c r="AY244" s="132"/>
      <c r="AZ244" s="132"/>
      <c r="BA244" s="132"/>
      <c r="BB244" s="132"/>
      <c r="BC244" s="132"/>
      <c r="BD244" s="132"/>
      <c r="BE244" s="132"/>
      <c r="BF244" s="132"/>
      <c r="BG244" s="132"/>
      <c r="BH244" s="132"/>
      <c r="BI244" s="132"/>
      <c r="BJ244" s="132"/>
      <c r="BK244" s="132"/>
      <c r="BL244" s="132"/>
      <c r="BM244" s="132"/>
    </row>
    <row r="245" spans="1:65" s="40" customFormat="1" x14ac:dyDescent="0.2">
      <c r="A245" s="130" t="s">
        <v>227</v>
      </c>
      <c r="B245" s="134">
        <f>1-SUM(B239:B244)</f>
        <v>0.14439915575950346</v>
      </c>
      <c r="C245" s="134">
        <f>1-SUM(C239:C244)</f>
        <v>0.13943725094917792</v>
      </c>
      <c r="D245" s="130" t="str">
        <f t="shared" si="8"/>
        <v xml:space="preserve">
(Index: 104)</v>
      </c>
      <c r="E245" s="130" t="str">
        <f t="shared" si="9"/>
        <v>Other
(Index: 104)</v>
      </c>
      <c r="F245" s="130">
        <f t="shared" si="10"/>
        <v>103.55852168380318</v>
      </c>
      <c r="G245" s="130">
        <f t="shared" si="7"/>
        <v>3</v>
      </c>
      <c r="H245" s="130" t="s">
        <v>228</v>
      </c>
      <c r="I245" s="130"/>
      <c r="J245" s="130"/>
      <c r="K245" s="130"/>
      <c r="L245" s="130"/>
      <c r="M245" s="130"/>
      <c r="N245" s="130"/>
      <c r="O245" s="130"/>
      <c r="P245" s="130"/>
      <c r="Q245" s="131"/>
      <c r="R245" s="132"/>
      <c r="S245" s="132"/>
      <c r="T245" s="132"/>
      <c r="U245" s="132"/>
      <c r="V245" s="132"/>
      <c r="W245" s="132"/>
      <c r="X245" s="132"/>
      <c r="Y245" s="132"/>
      <c r="Z245" s="132"/>
      <c r="AA245" s="132"/>
      <c r="AB245" s="132"/>
      <c r="AC245" s="132"/>
      <c r="AD245" s="132"/>
      <c r="AE245" s="132"/>
      <c r="AF245" s="132"/>
      <c r="AG245" s="132"/>
      <c r="AH245" s="132"/>
      <c r="AI245" s="132"/>
      <c r="AJ245" s="132"/>
      <c r="AK245" s="132"/>
      <c r="AL245" s="132"/>
      <c r="AM245" s="132"/>
      <c r="AN245" s="132"/>
      <c r="AO245" s="132"/>
      <c r="AP245" s="132"/>
      <c r="AQ245" s="132"/>
      <c r="AR245" s="132"/>
      <c r="AS245" s="132"/>
      <c r="AT245" s="132"/>
      <c r="AU245" s="132"/>
      <c r="AV245" s="132"/>
      <c r="AW245" s="132"/>
      <c r="AX245" s="132"/>
      <c r="AY245" s="132"/>
      <c r="AZ245" s="132"/>
      <c r="BA245" s="132"/>
      <c r="BB245" s="132"/>
      <c r="BC245" s="132"/>
      <c r="BD245" s="132"/>
      <c r="BE245" s="132"/>
      <c r="BF245" s="132"/>
      <c r="BG245" s="132"/>
      <c r="BH245" s="132"/>
      <c r="BI245" s="132"/>
      <c r="BJ245" s="132"/>
      <c r="BK245" s="132"/>
      <c r="BL245" s="132"/>
      <c r="BM245" s="132"/>
    </row>
    <row r="246" spans="1:65" s="40" customFormat="1" x14ac:dyDescent="0.2">
      <c r="A246" s="130"/>
      <c r="B246" s="134"/>
      <c r="C246" s="134"/>
      <c r="D246" s="130"/>
      <c r="E246" s="130"/>
      <c r="F246" s="130"/>
      <c r="G246" s="130"/>
      <c r="H246" s="130" t="str">
        <f>INDEX(H239:H245,MATCH(1,G239:G245,0))</f>
        <v>unemployed</v>
      </c>
      <c r="I246" s="130"/>
      <c r="J246" s="130"/>
      <c r="K246" s="130"/>
      <c r="L246" s="130"/>
      <c r="M246" s="130"/>
      <c r="N246" s="130"/>
      <c r="O246" s="130"/>
      <c r="P246" s="130"/>
      <c r="Q246" s="131"/>
      <c r="R246" s="132"/>
      <c r="S246" s="132"/>
      <c r="T246" s="132"/>
      <c r="U246" s="132"/>
      <c r="V246" s="132"/>
      <c r="W246" s="132"/>
      <c r="X246" s="132"/>
      <c r="Y246" s="132"/>
      <c r="Z246" s="132"/>
      <c r="AA246" s="132"/>
      <c r="AB246" s="132"/>
      <c r="AC246" s="132"/>
      <c r="AD246" s="132"/>
      <c r="AE246" s="132"/>
      <c r="AF246" s="132"/>
      <c r="AG246" s="132"/>
      <c r="AH246" s="132"/>
      <c r="AI246" s="132"/>
      <c r="AJ246" s="132"/>
      <c r="AK246" s="132"/>
      <c r="AL246" s="132"/>
      <c r="AM246" s="132"/>
      <c r="AN246" s="132"/>
      <c r="AO246" s="132"/>
      <c r="AP246" s="132"/>
      <c r="AQ246" s="132"/>
      <c r="AR246" s="132"/>
      <c r="AS246" s="132"/>
      <c r="AT246" s="132"/>
      <c r="AU246" s="132"/>
      <c r="AV246" s="132"/>
      <c r="AW246" s="132"/>
      <c r="AX246" s="132"/>
      <c r="AY246" s="132"/>
      <c r="AZ246" s="132"/>
      <c r="BA246" s="132"/>
      <c r="BB246" s="132"/>
      <c r="BC246" s="132"/>
      <c r="BD246" s="132"/>
      <c r="BE246" s="132"/>
      <c r="BF246" s="132"/>
      <c r="BG246" s="132"/>
      <c r="BH246" s="132"/>
      <c r="BI246" s="132"/>
      <c r="BJ246" s="132"/>
      <c r="BK246" s="132"/>
      <c r="BL246" s="132"/>
      <c r="BM246" s="132"/>
    </row>
    <row r="247" spans="1:65" s="40" customFormat="1" x14ac:dyDescent="0.2">
      <c r="A247" s="130"/>
      <c r="B247" s="130"/>
      <c r="C247" s="130"/>
      <c r="D247" s="130"/>
      <c r="E247" s="130"/>
      <c r="F247" s="130"/>
      <c r="G247" s="130"/>
      <c r="H247" s="130" t="str">
        <f>"There is a higher proportion of people in this profile who are "&amp;H246&amp;" than in the base."</f>
        <v>There is a higher proportion of people in this profile who are unemployed than in the base.</v>
      </c>
      <c r="I247" s="130"/>
      <c r="J247" s="130"/>
      <c r="K247" s="130"/>
      <c r="L247" s="130"/>
      <c r="M247" s="130"/>
      <c r="N247" s="130"/>
      <c r="O247" s="130"/>
      <c r="P247" s="130"/>
      <c r="Q247" s="131"/>
      <c r="R247" s="132"/>
      <c r="S247" s="132"/>
      <c r="T247" s="132"/>
      <c r="U247" s="132"/>
      <c r="V247" s="132"/>
      <c r="W247" s="132"/>
      <c r="X247" s="132"/>
      <c r="Y247" s="132"/>
      <c r="Z247" s="132"/>
      <c r="AA247" s="132"/>
      <c r="AB247" s="132"/>
      <c r="AC247" s="132"/>
      <c r="AD247" s="132"/>
      <c r="AE247" s="132"/>
      <c r="AF247" s="132"/>
      <c r="AG247" s="132"/>
      <c r="AH247" s="132"/>
      <c r="AI247" s="132"/>
      <c r="AJ247" s="132"/>
      <c r="AK247" s="132"/>
      <c r="AL247" s="132"/>
      <c r="AM247" s="132"/>
      <c r="AN247" s="132"/>
      <c r="AO247" s="132"/>
      <c r="AP247" s="132"/>
      <c r="AQ247" s="132"/>
      <c r="AR247" s="132"/>
      <c r="AS247" s="132"/>
      <c r="AT247" s="132"/>
      <c r="AU247" s="132"/>
      <c r="AV247" s="132"/>
      <c r="AW247" s="132"/>
      <c r="AX247" s="132"/>
      <c r="AY247" s="132"/>
      <c r="AZ247" s="132"/>
      <c r="BA247" s="132"/>
      <c r="BB247" s="132"/>
      <c r="BC247" s="132"/>
      <c r="BD247" s="132"/>
      <c r="BE247" s="132"/>
      <c r="BF247" s="132"/>
      <c r="BG247" s="132"/>
      <c r="BH247" s="132"/>
      <c r="BI247" s="132"/>
      <c r="BJ247" s="132"/>
      <c r="BK247" s="132"/>
      <c r="BL247" s="132"/>
      <c r="BM247" s="132"/>
    </row>
    <row r="248" spans="1:65" s="40" customFormat="1" x14ac:dyDescent="0.2">
      <c r="A248" s="130"/>
      <c r="B248" s="130"/>
      <c r="C248" s="130"/>
      <c r="D248" s="130"/>
      <c r="E248" s="130"/>
      <c r="F248" s="130"/>
      <c r="G248" s="130"/>
      <c r="H248" s="130"/>
      <c r="I248" s="130"/>
      <c r="J248" s="130"/>
      <c r="K248" s="130"/>
      <c r="L248" s="130"/>
      <c r="M248" s="130"/>
      <c r="N248" s="130"/>
      <c r="O248" s="130"/>
      <c r="P248" s="130"/>
      <c r="Q248" s="131"/>
      <c r="R248" s="132"/>
      <c r="S248" s="132"/>
      <c r="T248" s="132"/>
      <c r="U248" s="132"/>
      <c r="V248" s="132"/>
      <c r="W248" s="132"/>
      <c r="X248" s="132"/>
      <c r="Y248" s="132"/>
      <c r="Z248" s="132"/>
      <c r="AA248" s="132"/>
      <c r="AB248" s="132"/>
      <c r="AC248" s="132"/>
      <c r="AD248" s="132"/>
      <c r="AE248" s="132"/>
      <c r="AF248" s="132"/>
      <c r="AG248" s="132"/>
      <c r="AH248" s="132"/>
      <c r="AI248" s="132"/>
      <c r="AJ248" s="132"/>
      <c r="AK248" s="132"/>
      <c r="AL248" s="132"/>
      <c r="AM248" s="132"/>
      <c r="AN248" s="132"/>
      <c r="AO248" s="132"/>
      <c r="AP248" s="132"/>
      <c r="AQ248" s="132"/>
      <c r="AR248" s="132"/>
      <c r="AS248" s="132"/>
      <c r="AT248" s="132"/>
      <c r="AU248" s="132"/>
      <c r="AV248" s="132"/>
      <c r="AW248" s="132"/>
      <c r="AX248" s="132"/>
      <c r="AY248" s="132"/>
      <c r="AZ248" s="132"/>
      <c r="BA248" s="132"/>
      <c r="BB248" s="132"/>
      <c r="BC248" s="132"/>
      <c r="BD248" s="132"/>
      <c r="BE248" s="132"/>
      <c r="BF248" s="132"/>
      <c r="BG248" s="132"/>
      <c r="BH248" s="132"/>
      <c r="BI248" s="132"/>
      <c r="BJ248" s="132"/>
      <c r="BK248" s="132"/>
      <c r="BL248" s="132"/>
      <c r="BM248" s="132"/>
    </row>
    <row r="249" spans="1:65" s="40" customFormat="1" x14ac:dyDescent="0.2">
      <c r="A249" s="130"/>
      <c r="B249" s="130"/>
      <c r="C249" s="130"/>
      <c r="D249" s="130"/>
      <c r="E249" s="130"/>
      <c r="F249" s="140" t="s">
        <v>229</v>
      </c>
      <c r="G249" s="140" t="s">
        <v>230</v>
      </c>
      <c r="H249" s="130"/>
      <c r="I249" s="130"/>
      <c r="J249" s="130"/>
      <c r="K249" s="130"/>
      <c r="L249" s="130"/>
      <c r="M249" s="130"/>
      <c r="N249" s="130"/>
      <c r="O249" s="130"/>
      <c r="P249" s="130"/>
      <c r="Q249" s="131"/>
      <c r="R249" s="132"/>
      <c r="S249" s="132"/>
      <c r="T249" s="132"/>
      <c r="U249" s="132"/>
      <c r="V249" s="132"/>
      <c r="W249" s="132"/>
      <c r="X249" s="132"/>
      <c r="Y249" s="132"/>
      <c r="Z249" s="132"/>
      <c r="AA249" s="132"/>
      <c r="AB249" s="132"/>
      <c r="AC249" s="132"/>
      <c r="AD249" s="132"/>
      <c r="AE249" s="132"/>
      <c r="AF249" s="132"/>
      <c r="AG249" s="132"/>
      <c r="AH249" s="132"/>
      <c r="AI249" s="132"/>
      <c r="AJ249" s="132"/>
      <c r="AK249" s="132"/>
      <c r="AL249" s="132"/>
      <c r="AM249" s="132"/>
      <c r="AN249" s="132"/>
      <c r="AO249" s="132"/>
      <c r="AP249" s="132"/>
      <c r="AQ249" s="132"/>
      <c r="AR249" s="132"/>
      <c r="AS249" s="132"/>
      <c r="AT249" s="132"/>
      <c r="AU249" s="132"/>
      <c r="AV249" s="132"/>
      <c r="AW249" s="132"/>
      <c r="AX249" s="132"/>
      <c r="AY249" s="132"/>
      <c r="AZ249" s="132"/>
      <c r="BA249" s="132"/>
      <c r="BB249" s="132"/>
      <c r="BC249" s="132"/>
      <c r="BD249" s="132"/>
      <c r="BE249" s="132"/>
      <c r="BF249" s="132"/>
      <c r="BG249" s="132"/>
      <c r="BH249" s="132"/>
      <c r="BI249" s="132"/>
      <c r="BJ249" s="132"/>
      <c r="BK249" s="132"/>
      <c r="BL249" s="132"/>
      <c r="BM249" s="132"/>
    </row>
    <row r="250" spans="1:65" s="40" customFormat="1" x14ac:dyDescent="0.2">
      <c r="A250" s="130" t="str">
        <f>"AB"&amp;H250</f>
        <v>AB (Index: 88)</v>
      </c>
      <c r="B250" s="134">
        <f>Knowledge!D89+Knowledge!D90</f>
        <v>0.22397807060541269</v>
      </c>
      <c r="C250" s="134">
        <f>IF($D$227,Knowledge!F89+Knowledge!F90,"")</f>
        <v>0.25340296511352467</v>
      </c>
      <c r="D250" s="134">
        <f>Knowledge!F89+Knowledge!F90</f>
        <v>0.25340296511352467</v>
      </c>
      <c r="E250" s="130">
        <f>B250/D250*100</f>
        <v>88.388101735538243</v>
      </c>
      <c r="F250" s="130">
        <f>RANK(B250,$B$250:$B$254)</f>
        <v>2</v>
      </c>
      <c r="G250" s="130">
        <f>RANK(E250,$E$250:$E$254)</f>
        <v>5</v>
      </c>
      <c r="H250" s="130" t="str">
        <f>IF($D$227," (Index: "&amp;TEXT(E250,"0")&amp;")","             ")</f>
        <v xml:space="preserve"> (Index: 88)</v>
      </c>
      <c r="I250" s="130" t="s">
        <v>231</v>
      </c>
      <c r="J250" s="130" t="str">
        <f>INDEX(I250:I254,MATCH(1,$F$250:$F$254,0))</f>
        <v>C1</v>
      </c>
      <c r="K250" s="130"/>
      <c r="L250" s="130"/>
      <c r="M250" s="130"/>
      <c r="N250" s="130"/>
      <c r="O250" s="130"/>
      <c r="P250" s="130"/>
      <c r="Q250" s="131"/>
      <c r="R250" s="132"/>
      <c r="S250" s="132"/>
      <c r="T250" s="132"/>
      <c r="U250" s="132"/>
      <c r="V250" s="132"/>
      <c r="W250" s="132"/>
      <c r="X250" s="132"/>
      <c r="Y250" s="132"/>
      <c r="Z250" s="132"/>
      <c r="AA250" s="132"/>
      <c r="AB250" s="132"/>
      <c r="AC250" s="132"/>
      <c r="AD250" s="132"/>
      <c r="AE250" s="132"/>
      <c r="AF250" s="132"/>
      <c r="AG250" s="132"/>
      <c r="AH250" s="132"/>
      <c r="AI250" s="132"/>
      <c r="AJ250" s="132"/>
      <c r="AK250" s="132"/>
      <c r="AL250" s="132"/>
      <c r="AM250" s="132"/>
      <c r="AN250" s="132"/>
      <c r="AO250" s="132"/>
      <c r="AP250" s="132"/>
      <c r="AQ250" s="132"/>
      <c r="AR250" s="132"/>
      <c r="AS250" s="132"/>
      <c r="AT250" s="132"/>
      <c r="AU250" s="132"/>
      <c r="AV250" s="132"/>
      <c r="AW250" s="132"/>
      <c r="AX250" s="132"/>
      <c r="AY250" s="132"/>
      <c r="AZ250" s="132"/>
      <c r="BA250" s="132"/>
      <c r="BB250" s="132"/>
      <c r="BC250" s="132"/>
      <c r="BD250" s="132"/>
      <c r="BE250" s="132"/>
      <c r="BF250" s="132"/>
      <c r="BG250" s="132"/>
      <c r="BH250" s="132"/>
      <c r="BI250" s="132"/>
      <c r="BJ250" s="132"/>
      <c r="BK250" s="132"/>
      <c r="BL250" s="132"/>
      <c r="BM250" s="132"/>
    </row>
    <row r="251" spans="1:65" s="40" customFormat="1" x14ac:dyDescent="0.2">
      <c r="A251" s="130" t="str">
        <f>"C1"&amp;H251</f>
        <v>C1 (Index: 97)</v>
      </c>
      <c r="B251" s="134">
        <f>Knowledge!D91</f>
        <v>0.28467441935652077</v>
      </c>
      <c r="C251" s="134">
        <f>IF($D$227,Knowledge!F91,"")</f>
        <v>0.29479787877299518</v>
      </c>
      <c r="D251" s="134">
        <f>Knowledge!F91</f>
        <v>0.29479787877299518</v>
      </c>
      <c r="E251" s="130">
        <f>B251/D251*100</f>
        <v>96.565965990457542</v>
      </c>
      <c r="F251" s="130">
        <f>RANK(B251,$B$250:$B$254)</f>
        <v>1</v>
      </c>
      <c r="G251" s="130">
        <f>RANK(E251,$E$250:$E$254)</f>
        <v>4</v>
      </c>
      <c r="H251" s="130" t="str">
        <f>IF($D$227," (Index: "&amp;TEXT(E251,"0")&amp;")","             ")</f>
        <v xml:space="preserve"> (Index: 97)</v>
      </c>
      <c r="I251" s="130" t="s">
        <v>232</v>
      </c>
      <c r="J251" s="130" t="str">
        <f>INDEX(I250:I254,MATCH(1,G250:G254,0))</f>
        <v>D</v>
      </c>
      <c r="K251" s="130" t="str">
        <f>"The dominant Social Grade is "&amp;J250&amp;K252&amp;"."</f>
        <v>The dominant Social Grade is C1 and the most over-represented is D.</v>
      </c>
      <c r="L251" s="130"/>
      <c r="M251" s="130"/>
      <c r="N251" s="130"/>
      <c r="O251" s="130"/>
      <c r="P251" s="130"/>
      <c r="Q251" s="131"/>
      <c r="R251" s="132"/>
      <c r="S251" s="132"/>
      <c r="T251" s="132"/>
      <c r="U251" s="132"/>
      <c r="V251" s="132"/>
      <c r="W251" s="132"/>
      <c r="X251" s="132"/>
      <c r="Y251" s="132"/>
      <c r="Z251" s="132"/>
      <c r="AA251" s="132"/>
      <c r="AB251" s="132"/>
      <c r="AC251" s="132"/>
      <c r="AD251" s="132"/>
      <c r="AE251" s="132"/>
      <c r="AF251" s="132"/>
      <c r="AG251" s="132"/>
      <c r="AH251" s="132"/>
      <c r="AI251" s="132"/>
      <c r="AJ251" s="132"/>
      <c r="AK251" s="132"/>
      <c r="AL251" s="132"/>
      <c r="AM251" s="132"/>
      <c r="AN251" s="132"/>
      <c r="AO251" s="132"/>
      <c r="AP251" s="132"/>
      <c r="AQ251" s="132"/>
      <c r="AR251" s="132"/>
      <c r="AS251" s="132"/>
      <c r="AT251" s="132"/>
      <c r="AU251" s="132"/>
      <c r="AV251" s="132"/>
      <c r="AW251" s="132"/>
      <c r="AX251" s="132"/>
      <c r="AY251" s="132"/>
      <c r="AZ251" s="132"/>
      <c r="BA251" s="132"/>
      <c r="BB251" s="132"/>
      <c r="BC251" s="132"/>
      <c r="BD251" s="132"/>
      <c r="BE251" s="132"/>
      <c r="BF251" s="132"/>
      <c r="BG251" s="132"/>
      <c r="BH251" s="132"/>
      <c r="BI251" s="132"/>
      <c r="BJ251" s="132"/>
      <c r="BK251" s="132"/>
      <c r="BL251" s="132"/>
      <c r="BM251" s="132"/>
    </row>
    <row r="252" spans="1:65" s="40" customFormat="1" x14ac:dyDescent="0.2">
      <c r="A252" s="130" t="str">
        <f>"C2"&amp;H252</f>
        <v>C2 (Index: 107)</v>
      </c>
      <c r="B252" s="134">
        <f>Knowledge!D92</f>
        <v>0.22186320488084685</v>
      </c>
      <c r="C252" s="134">
        <f>IF($D$227,Knowledge!F92,"")</f>
        <v>0.20649882566539082</v>
      </c>
      <c r="D252" s="134">
        <f>Knowledge!F92</f>
        <v>0.20649882566539082</v>
      </c>
      <c r="E252" s="130">
        <f>B252/D252*100</f>
        <v>107.44041965660006</v>
      </c>
      <c r="F252" s="130">
        <f>RANK(B252,$B$250:$B$254)</f>
        <v>3</v>
      </c>
      <c r="G252" s="130">
        <f>RANK(E252,$E$250:$E$254)</f>
        <v>3</v>
      </c>
      <c r="H252" s="130" t="str">
        <f>IF($D$227," (Index: "&amp;TEXT(E252,"0")&amp;")","             ")</f>
        <v xml:space="preserve"> (Index: 107)</v>
      </c>
      <c r="I252" s="130" t="s">
        <v>233</v>
      </c>
      <c r="J252" s="130"/>
      <c r="K252" s="130" t="str">
        <f>IF(J250=J251,""," and the most over-represented is "&amp;J251)</f>
        <v xml:space="preserve"> and the most over-represented is D</v>
      </c>
      <c r="L252" s="130"/>
      <c r="M252" s="130"/>
      <c r="N252" s="130"/>
      <c r="O252" s="130"/>
      <c r="P252" s="130"/>
      <c r="Q252" s="131"/>
      <c r="R252" s="132"/>
      <c r="S252" s="132"/>
      <c r="T252" s="132"/>
      <c r="U252" s="132"/>
      <c r="V252" s="132"/>
      <c r="W252" s="132"/>
      <c r="X252" s="132"/>
      <c r="Y252" s="132"/>
      <c r="Z252" s="132"/>
      <c r="AA252" s="132"/>
      <c r="AB252" s="132"/>
      <c r="AC252" s="132"/>
      <c r="AD252" s="132"/>
      <c r="AE252" s="132"/>
      <c r="AF252" s="132"/>
      <c r="AG252" s="132"/>
      <c r="AH252" s="132"/>
      <c r="AI252" s="132"/>
      <c r="AJ252" s="132"/>
      <c r="AK252" s="132"/>
      <c r="AL252" s="132"/>
      <c r="AM252" s="132"/>
      <c r="AN252" s="132"/>
      <c r="AO252" s="132"/>
      <c r="AP252" s="132"/>
      <c r="AQ252" s="132"/>
      <c r="AR252" s="132"/>
      <c r="AS252" s="132"/>
      <c r="AT252" s="132"/>
      <c r="AU252" s="132"/>
      <c r="AV252" s="132"/>
      <c r="AW252" s="132"/>
      <c r="AX252" s="132"/>
      <c r="AY252" s="132"/>
      <c r="AZ252" s="132"/>
      <c r="BA252" s="132"/>
      <c r="BB252" s="132"/>
      <c r="BC252" s="132"/>
      <c r="BD252" s="132"/>
      <c r="BE252" s="132"/>
      <c r="BF252" s="132"/>
      <c r="BG252" s="132"/>
      <c r="BH252" s="132"/>
      <c r="BI252" s="132"/>
      <c r="BJ252" s="132"/>
      <c r="BK252" s="132"/>
      <c r="BL252" s="132"/>
      <c r="BM252" s="132"/>
    </row>
    <row r="253" spans="1:65" s="40" customFormat="1" x14ac:dyDescent="0.2">
      <c r="A253" s="130" t="str">
        <f>"D"&amp;H253</f>
        <v>D (Index: 110)</v>
      </c>
      <c r="B253" s="134">
        <f>Knowledge!D93</f>
        <v>0.13382732961359964</v>
      </c>
      <c r="C253" s="134">
        <f>IF($D$227,Knowledge!F93,"")</f>
        <v>0.12131201998713181</v>
      </c>
      <c r="D253" s="134">
        <f>Knowledge!F93</f>
        <v>0.12131201998713181</v>
      </c>
      <c r="E253" s="130">
        <f>B253/D253*100</f>
        <v>110.31662783934797</v>
      </c>
      <c r="F253" s="130">
        <f>RANK(B253,$B$250:$B$254)</f>
        <v>4</v>
      </c>
      <c r="G253" s="130">
        <f>RANK(E253,$E$250:$E$254)</f>
        <v>1</v>
      </c>
      <c r="H253" s="130" t="str">
        <f>IF($D$227," (Index: "&amp;TEXT(E253,"0")&amp;")","             ")</f>
        <v xml:space="preserve"> (Index: 110)</v>
      </c>
      <c r="I253" s="130" t="s">
        <v>234</v>
      </c>
      <c r="J253" s="130"/>
      <c r="K253" s="130"/>
      <c r="L253" s="130"/>
      <c r="M253" s="130"/>
      <c r="N253" s="130"/>
      <c r="O253" s="130"/>
      <c r="P253" s="130"/>
      <c r="Q253" s="131"/>
      <c r="R253" s="132"/>
      <c r="S253" s="132"/>
      <c r="T253" s="132"/>
      <c r="U253" s="132"/>
      <c r="V253" s="132"/>
      <c r="W253" s="132"/>
      <c r="X253" s="132"/>
      <c r="Y253" s="132"/>
      <c r="Z253" s="132"/>
      <c r="AA253" s="132"/>
      <c r="AB253" s="132"/>
      <c r="AC253" s="132"/>
      <c r="AD253" s="132"/>
      <c r="AE253" s="132"/>
      <c r="AF253" s="132"/>
      <c r="AG253" s="132"/>
      <c r="AH253" s="132"/>
      <c r="AI253" s="132"/>
      <c r="AJ253" s="132"/>
      <c r="AK253" s="132"/>
      <c r="AL253" s="132"/>
      <c r="AM253" s="132"/>
      <c r="AN253" s="132"/>
      <c r="AO253" s="132"/>
      <c r="AP253" s="132"/>
      <c r="AQ253" s="132"/>
      <c r="AR253" s="132"/>
      <c r="AS253" s="132"/>
      <c r="AT253" s="132"/>
      <c r="AU253" s="132"/>
      <c r="AV253" s="132"/>
      <c r="AW253" s="132"/>
      <c r="AX253" s="132"/>
      <c r="AY253" s="132"/>
      <c r="AZ253" s="132"/>
      <c r="BA253" s="132"/>
      <c r="BB253" s="132"/>
      <c r="BC253" s="132"/>
      <c r="BD253" s="132"/>
      <c r="BE253" s="132"/>
      <c r="BF253" s="132"/>
      <c r="BG253" s="132"/>
      <c r="BH253" s="132"/>
      <c r="BI253" s="132"/>
      <c r="BJ253" s="132"/>
      <c r="BK253" s="132"/>
      <c r="BL253" s="132"/>
      <c r="BM253" s="132"/>
    </row>
    <row r="254" spans="1:65" s="40" customFormat="1" x14ac:dyDescent="0.2">
      <c r="A254" s="130" t="str">
        <f>"E"&amp;H254</f>
        <v>E (Index: 108)</v>
      </c>
      <c r="B254" s="134">
        <f>Knowledge!D94</f>
        <v>0.1330500276372738</v>
      </c>
      <c r="C254" s="134">
        <f>IF($D$227,Knowledge!F94,"")</f>
        <v>0.12357943412867863</v>
      </c>
      <c r="D254" s="134">
        <f>Knowledge!F94</f>
        <v>0.12357943412867863</v>
      </c>
      <c r="E254" s="130">
        <f>B254/D254*100</f>
        <v>107.6635676278739</v>
      </c>
      <c r="F254" s="130">
        <f>RANK(B254,$B$250:$B$254)</f>
        <v>5</v>
      </c>
      <c r="G254" s="130">
        <f>RANK(E254,$E$250:$E$254)</f>
        <v>2</v>
      </c>
      <c r="H254" s="130" t="str">
        <f>IF($D$227," (Index: "&amp;TEXT(E254,"0")&amp;")","             ")</f>
        <v xml:space="preserve"> (Index: 108)</v>
      </c>
      <c r="I254" s="130" t="s">
        <v>235</v>
      </c>
      <c r="J254" s="130"/>
      <c r="K254" s="130"/>
      <c r="L254" s="130"/>
      <c r="M254" s="130"/>
      <c r="N254" s="130"/>
      <c r="O254" s="130"/>
      <c r="P254" s="130"/>
      <c r="Q254" s="131"/>
      <c r="R254" s="132"/>
      <c r="S254" s="132"/>
      <c r="T254" s="132"/>
      <c r="U254" s="132"/>
      <c r="V254" s="132"/>
      <c r="W254" s="132"/>
      <c r="X254" s="132"/>
      <c r="Y254" s="132"/>
      <c r="Z254" s="132"/>
      <c r="AA254" s="132"/>
      <c r="AB254" s="132"/>
      <c r="AC254" s="132"/>
      <c r="AD254" s="132"/>
      <c r="AE254" s="132"/>
      <c r="AF254" s="132"/>
      <c r="AG254" s="132"/>
      <c r="AH254" s="132"/>
      <c r="AI254" s="132"/>
      <c r="AJ254" s="132"/>
      <c r="AK254" s="132"/>
      <c r="AL254" s="132"/>
      <c r="AM254" s="132"/>
      <c r="AN254" s="132"/>
      <c r="AO254" s="132"/>
      <c r="AP254" s="132"/>
      <c r="AQ254" s="132"/>
      <c r="AR254" s="132"/>
      <c r="AS254" s="132"/>
      <c r="AT254" s="132"/>
      <c r="AU254" s="132"/>
      <c r="AV254" s="132"/>
      <c r="AW254" s="132"/>
      <c r="AX254" s="132"/>
      <c r="AY254" s="132"/>
      <c r="AZ254" s="132"/>
      <c r="BA254" s="132"/>
      <c r="BB254" s="132"/>
      <c r="BC254" s="132"/>
      <c r="BD254" s="132"/>
      <c r="BE254" s="132"/>
      <c r="BF254" s="132"/>
      <c r="BG254" s="132"/>
      <c r="BH254" s="132"/>
      <c r="BI254" s="132"/>
      <c r="BJ254" s="132"/>
      <c r="BK254" s="132"/>
      <c r="BL254" s="132"/>
      <c r="BM254" s="132"/>
    </row>
    <row r="255" spans="1:65" s="40" customFormat="1" x14ac:dyDescent="0.2">
      <c r="A255" s="130"/>
      <c r="B255" s="130"/>
      <c r="C255" s="130"/>
      <c r="D255" s="130"/>
      <c r="E255" s="130"/>
      <c r="F255" s="130"/>
      <c r="G255" s="130"/>
      <c r="H255" s="130"/>
      <c r="I255" s="130"/>
      <c r="J255" s="130"/>
      <c r="K255" s="130"/>
      <c r="L255" s="130"/>
      <c r="M255" s="130"/>
      <c r="N255" s="130"/>
      <c r="O255" s="130"/>
      <c r="P255" s="130"/>
      <c r="Q255" s="131"/>
      <c r="R255" s="132"/>
      <c r="S255" s="132"/>
      <c r="T255" s="132"/>
      <c r="U255" s="132"/>
      <c r="V255" s="132"/>
      <c r="W255" s="132"/>
      <c r="X255" s="132"/>
      <c r="Y255" s="132"/>
      <c r="Z255" s="132"/>
      <c r="AA255" s="132"/>
      <c r="AB255" s="132"/>
      <c r="AC255" s="132"/>
      <c r="AD255" s="132"/>
      <c r="AE255" s="132"/>
      <c r="AF255" s="132"/>
      <c r="AG255" s="132"/>
      <c r="AH255" s="132"/>
      <c r="AI255" s="132"/>
      <c r="AJ255" s="132"/>
      <c r="AK255" s="132"/>
      <c r="AL255" s="132"/>
      <c r="AM255" s="132"/>
      <c r="AN255" s="132"/>
      <c r="AO255" s="132"/>
      <c r="AP255" s="132"/>
      <c r="AQ255" s="132"/>
      <c r="AR255" s="132"/>
      <c r="AS255" s="132"/>
      <c r="AT255" s="132"/>
      <c r="AU255" s="132"/>
      <c r="AV255" s="132"/>
      <c r="AW255" s="132"/>
      <c r="AX255" s="132"/>
      <c r="AY255" s="132"/>
      <c r="AZ255" s="132"/>
      <c r="BA255" s="132"/>
      <c r="BB255" s="132"/>
      <c r="BC255" s="132"/>
      <c r="BD255" s="132"/>
      <c r="BE255" s="132"/>
      <c r="BF255" s="132"/>
      <c r="BG255" s="132"/>
      <c r="BH255" s="132"/>
      <c r="BI255" s="132"/>
      <c r="BJ255" s="132"/>
      <c r="BK255" s="132"/>
      <c r="BL255" s="132"/>
      <c r="BM255" s="132"/>
    </row>
    <row r="256" spans="1:65" s="40" customFormat="1" x14ac:dyDescent="0.2">
      <c r="A256" s="130"/>
      <c r="B256" s="130"/>
      <c r="C256" s="130"/>
      <c r="D256" s="130"/>
      <c r="E256" s="130"/>
      <c r="F256" s="130"/>
      <c r="G256" s="130"/>
      <c r="H256" s="130"/>
      <c r="I256" s="130"/>
      <c r="J256" s="130"/>
      <c r="K256" s="130"/>
      <c r="L256" s="130"/>
      <c r="M256" s="130"/>
      <c r="N256" s="130"/>
      <c r="O256" s="130"/>
      <c r="P256" s="130"/>
      <c r="Q256" s="131"/>
      <c r="R256" s="132"/>
      <c r="S256" s="132"/>
      <c r="T256" s="132"/>
      <c r="U256" s="132"/>
      <c r="V256" s="132"/>
      <c r="W256" s="132"/>
      <c r="X256" s="132"/>
      <c r="Y256" s="132"/>
      <c r="Z256" s="132"/>
      <c r="AA256" s="132"/>
      <c r="AB256" s="132"/>
      <c r="AC256" s="132"/>
      <c r="AD256" s="132"/>
      <c r="AE256" s="132"/>
      <c r="AF256" s="132"/>
      <c r="AG256" s="132"/>
      <c r="AH256" s="132"/>
      <c r="AI256" s="132"/>
      <c r="AJ256" s="132"/>
      <c r="AK256" s="132"/>
      <c r="AL256" s="132"/>
      <c r="AM256" s="132"/>
      <c r="AN256" s="132"/>
      <c r="AO256" s="132"/>
      <c r="AP256" s="132"/>
      <c r="AQ256" s="132"/>
      <c r="AR256" s="132"/>
      <c r="AS256" s="132"/>
      <c r="AT256" s="132"/>
      <c r="AU256" s="132"/>
      <c r="AV256" s="132"/>
      <c r="AW256" s="132"/>
      <c r="AX256" s="132"/>
      <c r="AY256" s="132"/>
      <c r="AZ256" s="132"/>
      <c r="BA256" s="132"/>
      <c r="BB256" s="132"/>
      <c r="BC256" s="132"/>
      <c r="BD256" s="132"/>
      <c r="BE256" s="132"/>
      <c r="BF256" s="132"/>
      <c r="BG256" s="132"/>
      <c r="BH256" s="132"/>
      <c r="BI256" s="132"/>
      <c r="BJ256" s="132"/>
      <c r="BK256" s="132"/>
      <c r="BL256" s="132"/>
      <c r="BM256" s="132"/>
    </row>
    <row r="257" spans="1:65" s="40" customFormat="1" x14ac:dyDescent="0.2">
      <c r="A257" s="130"/>
      <c r="B257" s="130"/>
      <c r="C257" s="130"/>
      <c r="D257" s="130"/>
      <c r="E257" s="130"/>
      <c r="F257" s="130"/>
      <c r="G257" s="130"/>
      <c r="H257" s="130"/>
      <c r="I257" s="130"/>
      <c r="J257" s="130"/>
      <c r="K257" s="130"/>
      <c r="L257" s="130"/>
      <c r="M257" s="130"/>
      <c r="N257" s="130"/>
      <c r="O257" s="130"/>
      <c r="P257" s="130"/>
      <c r="Q257" s="131"/>
      <c r="R257" s="132"/>
      <c r="S257" s="132"/>
      <c r="T257" s="132"/>
      <c r="U257" s="132"/>
      <c r="V257" s="132"/>
      <c r="W257" s="132"/>
      <c r="X257" s="132"/>
      <c r="Y257" s="132"/>
      <c r="Z257" s="132"/>
      <c r="AA257" s="132"/>
      <c r="AB257" s="132"/>
      <c r="AC257" s="132"/>
      <c r="AD257" s="132"/>
      <c r="AE257" s="132"/>
      <c r="AF257" s="132"/>
      <c r="AG257" s="132"/>
      <c r="AH257" s="132"/>
      <c r="AI257" s="132"/>
      <c r="AJ257" s="132"/>
      <c r="AK257" s="132"/>
      <c r="AL257" s="132"/>
      <c r="AM257" s="132"/>
      <c r="AN257" s="132"/>
      <c r="AO257" s="132"/>
      <c r="AP257" s="132"/>
      <c r="AQ257" s="132"/>
      <c r="AR257" s="132"/>
      <c r="AS257" s="132"/>
      <c r="AT257" s="132"/>
      <c r="AU257" s="132"/>
      <c r="AV257" s="132"/>
      <c r="AW257" s="132"/>
      <c r="AX257" s="132"/>
      <c r="AY257" s="132"/>
      <c r="AZ257" s="132"/>
      <c r="BA257" s="132"/>
      <c r="BB257" s="132"/>
      <c r="BC257" s="132"/>
      <c r="BD257" s="132"/>
      <c r="BE257" s="132"/>
      <c r="BF257" s="132"/>
      <c r="BG257" s="132"/>
      <c r="BH257" s="132"/>
      <c r="BI257" s="132"/>
      <c r="BJ257" s="132"/>
      <c r="BK257" s="132"/>
      <c r="BL257" s="132"/>
      <c r="BM257" s="132"/>
    </row>
    <row r="258" spans="1:65" s="40" customFormat="1" x14ac:dyDescent="0.2">
      <c r="A258" s="130"/>
      <c r="B258" s="130" t="b">
        <v>1</v>
      </c>
      <c r="C258" s="130"/>
      <c r="D258" s="130"/>
      <c r="E258" s="130"/>
      <c r="F258" s="130"/>
      <c r="G258" s="130"/>
      <c r="H258" s="130"/>
      <c r="I258" s="130"/>
      <c r="J258" s="130"/>
      <c r="K258" s="130"/>
      <c r="L258" s="130"/>
      <c r="M258" s="130"/>
      <c r="N258" s="130"/>
      <c r="O258" s="130"/>
      <c r="P258" s="130"/>
      <c r="Q258" s="131"/>
      <c r="R258" s="132"/>
      <c r="S258" s="132"/>
      <c r="T258" s="132"/>
      <c r="U258" s="132"/>
      <c r="V258" s="132"/>
      <c r="W258" s="132"/>
      <c r="X258" s="132"/>
      <c r="Y258" s="132"/>
      <c r="Z258" s="132"/>
      <c r="AA258" s="132"/>
      <c r="AB258" s="132"/>
      <c r="AC258" s="132"/>
      <c r="AD258" s="132"/>
      <c r="AE258" s="132"/>
      <c r="AF258" s="132"/>
      <c r="AG258" s="132"/>
      <c r="AH258" s="132"/>
      <c r="AI258" s="132"/>
      <c r="AJ258" s="132"/>
      <c r="AK258" s="132"/>
      <c r="AL258" s="132"/>
      <c r="AM258" s="132"/>
      <c r="AN258" s="132"/>
      <c r="AO258" s="132"/>
      <c r="AP258" s="132"/>
      <c r="AQ258" s="132"/>
      <c r="AR258" s="132"/>
      <c r="AS258" s="132"/>
      <c r="AT258" s="132"/>
      <c r="AU258" s="132"/>
      <c r="AV258" s="132"/>
      <c r="AW258" s="132"/>
      <c r="AX258" s="132"/>
      <c r="AY258" s="132"/>
      <c r="AZ258" s="132"/>
      <c r="BA258" s="132"/>
      <c r="BB258" s="132"/>
      <c r="BC258" s="132"/>
      <c r="BD258" s="132"/>
      <c r="BE258" s="132"/>
      <c r="BF258" s="132"/>
      <c r="BG258" s="132"/>
      <c r="BH258" s="132"/>
      <c r="BI258" s="132"/>
      <c r="BJ258" s="132"/>
      <c r="BK258" s="132"/>
      <c r="BL258" s="132"/>
      <c r="BM258" s="132"/>
    </row>
    <row r="259" spans="1:65" s="40" customFormat="1" x14ac:dyDescent="0.2">
      <c r="A259" s="130" t="s">
        <v>236</v>
      </c>
      <c r="B259" s="134">
        <f>Knowledge!D49</f>
        <v>0.28435565938363661</v>
      </c>
      <c r="C259" s="134">
        <f>Knowledge!F49</f>
        <v>0.31255399761628289</v>
      </c>
      <c r="D259" s="130">
        <f>IF(C259=0,0,B259/C259*100)</f>
        <v>90.978090682665041</v>
      </c>
      <c r="E259" s="130" t="str">
        <f>IF($B$258,"Index: "&amp;TEXT(B259/C259*100,"0"),"")</f>
        <v>Index: 91</v>
      </c>
      <c r="F259" s="130">
        <f>RANK(D259,$D$259:$D$262)</f>
        <v>3</v>
      </c>
      <c r="G259" s="130" t="str">
        <f>TEXT(F264,"0.0%")&amp;" of the households in the profile are likely to be "&amp;F263&amp;"."</f>
        <v>22.4% of the households in the profile are likely to be social rented.</v>
      </c>
      <c r="H259" s="134">
        <f>B259</f>
        <v>0.28435565938363661</v>
      </c>
      <c r="I259" s="130"/>
      <c r="J259" s="130"/>
      <c r="K259" s="130"/>
      <c r="L259" s="130"/>
      <c r="M259" s="130"/>
      <c r="N259" s="130"/>
      <c r="O259" s="130"/>
      <c r="P259" s="130"/>
      <c r="Q259" s="131"/>
      <c r="R259" s="132"/>
      <c r="S259" s="132"/>
      <c r="T259" s="132"/>
      <c r="U259" s="132"/>
      <c r="V259" s="132"/>
      <c r="W259" s="132"/>
      <c r="X259" s="132"/>
      <c r="Y259" s="132"/>
      <c r="Z259" s="132"/>
      <c r="AA259" s="132"/>
      <c r="AB259" s="132"/>
      <c r="AC259" s="132"/>
      <c r="AD259" s="132"/>
      <c r="AE259" s="132"/>
      <c r="AF259" s="132"/>
      <c r="AG259" s="132"/>
      <c r="AH259" s="132"/>
      <c r="AI259" s="132"/>
      <c r="AJ259" s="132"/>
      <c r="AK259" s="132"/>
      <c r="AL259" s="132"/>
      <c r="AM259" s="132"/>
      <c r="AN259" s="132"/>
      <c r="AO259" s="132"/>
      <c r="AP259" s="132"/>
      <c r="AQ259" s="132"/>
      <c r="AR259" s="132"/>
      <c r="AS259" s="132"/>
      <c r="AT259" s="132"/>
      <c r="AU259" s="132"/>
      <c r="AV259" s="132"/>
      <c r="AW259" s="132"/>
      <c r="AX259" s="132"/>
      <c r="AY259" s="132"/>
      <c r="AZ259" s="132"/>
      <c r="BA259" s="132"/>
      <c r="BB259" s="132"/>
      <c r="BC259" s="132"/>
      <c r="BD259" s="132"/>
      <c r="BE259" s="132"/>
      <c r="BF259" s="132"/>
      <c r="BG259" s="132"/>
      <c r="BH259" s="132"/>
      <c r="BI259" s="132"/>
      <c r="BJ259" s="132"/>
      <c r="BK259" s="132"/>
      <c r="BL259" s="132"/>
      <c r="BM259" s="132"/>
    </row>
    <row r="260" spans="1:65" s="40" customFormat="1" x14ac:dyDescent="0.2">
      <c r="A260" s="130" t="s">
        <v>237</v>
      </c>
      <c r="B260" s="134">
        <f>Knowledge!D50</f>
        <v>0.307159702768942</v>
      </c>
      <c r="C260" s="134">
        <f>Knowledge!F50</f>
        <v>0.30310938459616693</v>
      </c>
      <c r="D260" s="130">
        <f>IF(C260=0,0,B260/C260*100)</f>
        <v>101.33625627532822</v>
      </c>
      <c r="E260" s="130" t="str">
        <f t="shared" ref="E260:E262" si="11">IF($B$258,"Index: "&amp;TEXT(B260/C260*100,"0"),"")</f>
        <v>Index: 101</v>
      </c>
      <c r="F260" s="130">
        <f>RANK(D260,$D$259:$D$262)</f>
        <v>2</v>
      </c>
      <c r="G260" s="130"/>
      <c r="H260" s="134">
        <f>B260</f>
        <v>0.307159702768942</v>
      </c>
      <c r="I260" s="130"/>
      <c r="J260" s="130"/>
      <c r="K260" s="130"/>
      <c r="L260" s="130"/>
      <c r="M260" s="130"/>
      <c r="N260" s="130"/>
      <c r="O260" s="130"/>
      <c r="P260" s="130"/>
      <c r="Q260" s="131"/>
      <c r="R260" s="132"/>
      <c r="S260" s="132"/>
      <c r="T260" s="132"/>
      <c r="U260" s="132"/>
      <c r="V260" s="132"/>
      <c r="W260" s="132"/>
      <c r="X260" s="132"/>
      <c r="Y260" s="132"/>
      <c r="Z260" s="132"/>
      <c r="AA260" s="132"/>
      <c r="AB260" s="132"/>
      <c r="AC260" s="132"/>
      <c r="AD260" s="132"/>
      <c r="AE260" s="132"/>
      <c r="AF260" s="132"/>
      <c r="AG260" s="132"/>
      <c r="AH260" s="132"/>
      <c r="AI260" s="132"/>
      <c r="AJ260" s="132"/>
      <c r="AK260" s="132"/>
      <c r="AL260" s="132"/>
      <c r="AM260" s="132"/>
      <c r="AN260" s="132"/>
      <c r="AO260" s="132"/>
      <c r="AP260" s="132"/>
      <c r="AQ260" s="132"/>
      <c r="AR260" s="132"/>
      <c r="AS260" s="132"/>
      <c r="AT260" s="132"/>
      <c r="AU260" s="132"/>
      <c r="AV260" s="132"/>
      <c r="AW260" s="132"/>
      <c r="AX260" s="132"/>
      <c r="AY260" s="132"/>
      <c r="AZ260" s="132"/>
      <c r="BA260" s="132"/>
      <c r="BB260" s="132"/>
      <c r="BC260" s="132"/>
      <c r="BD260" s="132"/>
      <c r="BE260" s="132"/>
      <c r="BF260" s="132"/>
      <c r="BG260" s="132"/>
      <c r="BH260" s="132"/>
      <c r="BI260" s="132"/>
      <c r="BJ260" s="132"/>
      <c r="BK260" s="132"/>
      <c r="BL260" s="132"/>
      <c r="BM260" s="132"/>
    </row>
    <row r="261" spans="1:65" s="40" customFormat="1" x14ac:dyDescent="0.2">
      <c r="A261" s="130" t="s">
        <v>238</v>
      </c>
      <c r="B261" s="134">
        <f>Knowledge!D51</f>
        <v>0.16598349063982892</v>
      </c>
      <c r="C261" s="134">
        <f>Knowledge!F51</f>
        <v>0.18559692488170287</v>
      </c>
      <c r="D261" s="130">
        <f>IF(C261=0,0,B261/C261*100)</f>
        <v>89.432241803372932</v>
      </c>
      <c r="E261" s="130" t="str">
        <f t="shared" si="11"/>
        <v>Index: 89</v>
      </c>
      <c r="F261" s="130">
        <f>RANK(D261,$D$259:$D$262)</f>
        <v>4</v>
      </c>
      <c r="G261" s="130"/>
      <c r="H261" s="134">
        <f>B261</f>
        <v>0.16598349063982892</v>
      </c>
      <c r="I261" s="130"/>
      <c r="J261" s="130"/>
      <c r="K261" s="130"/>
      <c r="L261" s="130"/>
      <c r="M261" s="130"/>
      <c r="N261" s="130"/>
      <c r="O261" s="130"/>
      <c r="P261" s="130"/>
      <c r="Q261" s="131"/>
      <c r="R261" s="132"/>
      <c r="S261" s="132"/>
      <c r="T261" s="132"/>
      <c r="U261" s="132"/>
      <c r="V261" s="132"/>
      <c r="W261" s="132"/>
      <c r="X261" s="132"/>
      <c r="Y261" s="132"/>
      <c r="Z261" s="132"/>
      <c r="AA261" s="132"/>
      <c r="AB261" s="132"/>
      <c r="AC261" s="132"/>
      <c r="AD261" s="132"/>
      <c r="AE261" s="132"/>
      <c r="AF261" s="132"/>
      <c r="AG261" s="132"/>
      <c r="AH261" s="132"/>
      <c r="AI261" s="132"/>
      <c r="AJ261" s="132"/>
      <c r="AK261" s="132"/>
      <c r="AL261" s="132"/>
      <c r="AM261" s="132"/>
      <c r="AN261" s="132"/>
      <c r="AO261" s="132"/>
      <c r="AP261" s="132"/>
      <c r="AQ261" s="132"/>
      <c r="AR261" s="132"/>
      <c r="AS261" s="132"/>
      <c r="AT261" s="132"/>
      <c r="AU261" s="132"/>
      <c r="AV261" s="132"/>
      <c r="AW261" s="132"/>
      <c r="AX261" s="132"/>
      <c r="AY261" s="132"/>
      <c r="AZ261" s="132"/>
      <c r="BA261" s="132"/>
      <c r="BB261" s="132"/>
      <c r="BC261" s="132"/>
      <c r="BD261" s="132"/>
      <c r="BE261" s="132"/>
      <c r="BF261" s="132"/>
      <c r="BG261" s="132"/>
      <c r="BH261" s="132"/>
      <c r="BI261" s="132"/>
      <c r="BJ261" s="132"/>
      <c r="BK261" s="132"/>
      <c r="BL261" s="132"/>
      <c r="BM261" s="132"/>
    </row>
    <row r="262" spans="1:65" s="40" customFormat="1" x14ac:dyDescent="0.2">
      <c r="A262" s="130" t="s">
        <v>239</v>
      </c>
      <c r="B262" s="134">
        <f>Knowledge!D52</f>
        <v>0.22399251394900138</v>
      </c>
      <c r="C262" s="134">
        <f>Knowledge!F52</f>
        <v>0.17943825027002064</v>
      </c>
      <c r="D262" s="130">
        <f>IF(C262=0,0,B262/C262*100)</f>
        <v>124.82985852343913</v>
      </c>
      <c r="E262" s="130" t="str">
        <f t="shared" si="11"/>
        <v>Index: 125</v>
      </c>
      <c r="F262" s="130">
        <f>RANK(D262,$D$259:$D$262)</f>
        <v>1</v>
      </c>
      <c r="G262" s="130"/>
      <c r="H262" s="134">
        <f>B262</f>
        <v>0.22399251394900138</v>
      </c>
      <c r="I262" s="130"/>
      <c r="J262" s="130"/>
      <c r="K262" s="130"/>
      <c r="L262" s="130"/>
      <c r="M262" s="130"/>
      <c r="N262" s="130"/>
      <c r="O262" s="130"/>
      <c r="P262" s="130"/>
      <c r="Q262" s="131"/>
      <c r="R262" s="132"/>
      <c r="S262" s="132"/>
      <c r="T262" s="132"/>
      <c r="U262" s="132"/>
      <c r="V262" s="132"/>
      <c r="W262" s="132"/>
      <c r="X262" s="132"/>
      <c r="Y262" s="132"/>
      <c r="Z262" s="132"/>
      <c r="AA262" s="132"/>
      <c r="AB262" s="132"/>
      <c r="AC262" s="132"/>
      <c r="AD262" s="132"/>
      <c r="AE262" s="132"/>
      <c r="AF262" s="132"/>
      <c r="AG262" s="132"/>
      <c r="AH262" s="132"/>
      <c r="AI262" s="132"/>
      <c r="AJ262" s="132"/>
      <c r="AK262" s="132"/>
      <c r="AL262" s="132"/>
      <c r="AM262" s="132"/>
      <c r="AN262" s="132"/>
      <c r="AO262" s="132"/>
      <c r="AP262" s="132"/>
      <c r="AQ262" s="132"/>
      <c r="AR262" s="132"/>
      <c r="AS262" s="132"/>
      <c r="AT262" s="132"/>
      <c r="AU262" s="132"/>
      <c r="AV262" s="132"/>
      <c r="AW262" s="132"/>
      <c r="AX262" s="132"/>
      <c r="AY262" s="132"/>
      <c r="AZ262" s="132"/>
      <c r="BA262" s="132"/>
      <c r="BB262" s="132"/>
      <c r="BC262" s="132"/>
      <c r="BD262" s="132"/>
      <c r="BE262" s="132"/>
      <c r="BF262" s="132"/>
      <c r="BG262" s="132"/>
      <c r="BH262" s="132"/>
      <c r="BI262" s="132"/>
      <c r="BJ262" s="132"/>
      <c r="BK262" s="132"/>
      <c r="BL262" s="132"/>
      <c r="BM262" s="132"/>
    </row>
    <row r="263" spans="1:65" s="40" customFormat="1" x14ac:dyDescent="0.2">
      <c r="A263" s="130"/>
      <c r="B263" s="134">
        <f>SUM(B259:B262)</f>
        <v>0.98149136674140891</v>
      </c>
      <c r="C263" s="130"/>
      <c r="D263" s="130"/>
      <c r="E263" s="130"/>
      <c r="F263" s="130" t="str">
        <f>INDEX(A259:A262,MATCH(1,F259:F262,0))</f>
        <v>social rented</v>
      </c>
      <c r="G263" s="130"/>
      <c r="H263" s="130"/>
      <c r="I263" s="130"/>
      <c r="J263" s="130"/>
      <c r="K263" s="130"/>
      <c r="L263" s="130"/>
      <c r="M263" s="130"/>
      <c r="N263" s="130"/>
      <c r="O263" s="130"/>
      <c r="P263" s="130"/>
      <c r="Q263" s="131"/>
      <c r="R263" s="132"/>
      <c r="S263" s="132"/>
      <c r="T263" s="132"/>
      <c r="U263" s="132"/>
      <c r="V263" s="132"/>
      <c r="W263" s="132"/>
      <c r="X263" s="132"/>
      <c r="Y263" s="132"/>
      <c r="Z263" s="132"/>
      <c r="AA263" s="132"/>
      <c r="AB263" s="132"/>
      <c r="AC263" s="132"/>
      <c r="AD263" s="132"/>
      <c r="AE263" s="132"/>
      <c r="AF263" s="132"/>
      <c r="AG263" s="132"/>
      <c r="AH263" s="132"/>
      <c r="AI263" s="132"/>
      <c r="AJ263" s="132"/>
      <c r="AK263" s="132"/>
      <c r="AL263" s="132"/>
      <c r="AM263" s="132"/>
      <c r="AN263" s="132"/>
      <c r="AO263" s="132"/>
      <c r="AP263" s="132"/>
      <c r="AQ263" s="132"/>
      <c r="AR263" s="132"/>
      <c r="AS263" s="132"/>
      <c r="AT263" s="132"/>
      <c r="AU263" s="132"/>
      <c r="AV263" s="132"/>
      <c r="AW263" s="132"/>
      <c r="AX263" s="132"/>
      <c r="AY263" s="132"/>
      <c r="AZ263" s="132"/>
      <c r="BA263" s="132"/>
      <c r="BB263" s="132"/>
      <c r="BC263" s="132"/>
      <c r="BD263" s="132"/>
      <c r="BE263" s="132"/>
      <c r="BF263" s="132"/>
      <c r="BG263" s="132"/>
      <c r="BH263" s="132"/>
      <c r="BI263" s="132"/>
      <c r="BJ263" s="132"/>
      <c r="BK263" s="132"/>
      <c r="BL263" s="132"/>
      <c r="BM263" s="132"/>
    </row>
    <row r="264" spans="1:65" s="40" customFormat="1" x14ac:dyDescent="0.2">
      <c r="A264" s="130"/>
      <c r="B264" s="130">
        <v>500</v>
      </c>
      <c r="C264" s="130"/>
      <c r="D264" s="130"/>
      <c r="E264" s="130"/>
      <c r="F264" s="130">
        <f>INDEX(B259:B262,MATCH(1,F259:F262,0))</f>
        <v>0.22399251394900138</v>
      </c>
      <c r="G264" s="130"/>
      <c r="H264" s="130"/>
      <c r="I264" s="130"/>
      <c r="J264" s="130"/>
      <c r="K264" s="130"/>
      <c r="L264" s="130"/>
      <c r="M264" s="130"/>
      <c r="N264" s="130"/>
      <c r="O264" s="130"/>
      <c r="P264" s="130"/>
      <c r="Q264" s="131"/>
      <c r="R264" s="132"/>
      <c r="S264" s="132"/>
      <c r="T264" s="132"/>
      <c r="U264" s="132"/>
      <c r="V264" s="132"/>
      <c r="W264" s="132"/>
      <c r="X264" s="132"/>
      <c r="Y264" s="132"/>
      <c r="Z264" s="132"/>
      <c r="AA264" s="132"/>
      <c r="AB264" s="132"/>
      <c r="AC264" s="132"/>
      <c r="AD264" s="132"/>
      <c r="AE264" s="132"/>
      <c r="AF264" s="132"/>
      <c r="AG264" s="132"/>
      <c r="AH264" s="132"/>
      <c r="AI264" s="132"/>
      <c r="AJ264" s="132"/>
      <c r="AK264" s="132"/>
      <c r="AL264" s="132"/>
      <c r="AM264" s="132"/>
      <c r="AN264" s="132"/>
      <c r="AO264" s="132"/>
      <c r="AP264" s="132"/>
      <c r="AQ264" s="132"/>
      <c r="AR264" s="132"/>
      <c r="AS264" s="132"/>
      <c r="AT264" s="132"/>
      <c r="AU264" s="132"/>
      <c r="AV264" s="132"/>
      <c r="AW264" s="132"/>
      <c r="AX264" s="132"/>
      <c r="AY264" s="132"/>
      <c r="AZ264" s="132"/>
      <c r="BA264" s="132"/>
      <c r="BB264" s="132"/>
      <c r="BC264" s="132"/>
      <c r="BD264" s="132"/>
      <c r="BE264" s="132"/>
      <c r="BF264" s="132"/>
      <c r="BG264" s="132"/>
      <c r="BH264" s="132"/>
      <c r="BI264" s="132"/>
      <c r="BJ264" s="132"/>
      <c r="BK264" s="132"/>
      <c r="BL264" s="132"/>
      <c r="BM264" s="132"/>
    </row>
    <row r="265" spans="1:65" s="40" customFormat="1" x14ac:dyDescent="0.2">
      <c r="A265" s="130"/>
      <c r="B265" s="130">
        <f>B264/B263</f>
        <v>509.42883141195654</v>
      </c>
      <c r="C265" s="130"/>
      <c r="D265" s="130"/>
      <c r="E265" s="130"/>
      <c r="F265" s="130"/>
      <c r="G265" s="130"/>
      <c r="H265" s="130"/>
      <c r="I265" s="130"/>
      <c r="J265" s="130"/>
      <c r="K265" s="130"/>
      <c r="L265" s="130"/>
      <c r="M265" s="130"/>
      <c r="N265" s="130"/>
      <c r="O265" s="130"/>
      <c r="P265" s="130"/>
      <c r="Q265" s="131"/>
      <c r="R265" s="132"/>
      <c r="S265" s="132"/>
      <c r="T265" s="132"/>
      <c r="U265" s="132"/>
      <c r="V265" s="132"/>
      <c r="W265" s="132"/>
      <c r="X265" s="132"/>
      <c r="Y265" s="132"/>
      <c r="Z265" s="132"/>
      <c r="AA265" s="132"/>
      <c r="AB265" s="132"/>
      <c r="AC265" s="132"/>
      <c r="AD265" s="132"/>
      <c r="AE265" s="132"/>
      <c r="AF265" s="132"/>
      <c r="AG265" s="132"/>
      <c r="AH265" s="132"/>
      <c r="AI265" s="132"/>
      <c r="AJ265" s="132"/>
      <c r="AK265" s="132"/>
      <c r="AL265" s="132"/>
      <c r="AM265" s="132"/>
      <c r="AN265" s="132"/>
      <c r="AO265" s="132"/>
      <c r="AP265" s="132"/>
      <c r="AQ265" s="132"/>
      <c r="AR265" s="132"/>
      <c r="AS265" s="132"/>
      <c r="AT265" s="132"/>
      <c r="AU265" s="132"/>
      <c r="AV265" s="132"/>
      <c r="AW265" s="132"/>
      <c r="AX265" s="132"/>
      <c r="AY265" s="132"/>
      <c r="AZ265" s="132"/>
      <c r="BA265" s="132"/>
      <c r="BB265" s="132"/>
      <c r="BC265" s="132"/>
      <c r="BD265" s="132"/>
      <c r="BE265" s="132"/>
      <c r="BF265" s="132"/>
      <c r="BG265" s="132"/>
      <c r="BH265" s="132"/>
      <c r="BI265" s="132"/>
      <c r="BJ265" s="132"/>
      <c r="BK265" s="132"/>
      <c r="BL265" s="132"/>
      <c r="BM265" s="132"/>
    </row>
    <row r="266" spans="1:65" s="40" customFormat="1" x14ac:dyDescent="0.2">
      <c r="A266" s="130"/>
      <c r="B266" s="130"/>
      <c r="C266" s="130"/>
      <c r="D266" s="130"/>
      <c r="E266" s="130"/>
      <c r="F266" s="130"/>
      <c r="G266" s="130"/>
      <c r="H266" s="130"/>
      <c r="I266" s="130"/>
      <c r="J266" s="130"/>
      <c r="K266" s="130"/>
      <c r="L266" s="130"/>
      <c r="M266" s="130"/>
      <c r="N266" s="130"/>
      <c r="O266" s="130"/>
      <c r="P266" s="130"/>
      <c r="Q266" s="131"/>
      <c r="R266" s="132"/>
      <c r="S266" s="132"/>
      <c r="T266" s="132"/>
      <c r="U266" s="132"/>
      <c r="V266" s="132"/>
      <c r="W266" s="132"/>
      <c r="X266" s="132"/>
      <c r="Y266" s="132"/>
      <c r="Z266" s="132"/>
      <c r="AA266" s="132"/>
      <c r="AB266" s="132"/>
      <c r="AC266" s="132"/>
      <c r="AD266" s="132"/>
      <c r="AE266" s="132"/>
      <c r="AF266" s="132"/>
      <c r="AG266" s="132"/>
      <c r="AH266" s="132"/>
      <c r="AI266" s="132"/>
      <c r="AJ266" s="132"/>
      <c r="AK266" s="132"/>
      <c r="AL266" s="132"/>
      <c r="AM266" s="132"/>
      <c r="AN266" s="132"/>
      <c r="AO266" s="132"/>
      <c r="AP266" s="132"/>
      <c r="AQ266" s="132"/>
      <c r="AR266" s="132"/>
      <c r="AS266" s="132"/>
      <c r="AT266" s="132"/>
      <c r="AU266" s="132"/>
      <c r="AV266" s="132"/>
      <c r="AW266" s="132"/>
      <c r="AX266" s="132"/>
      <c r="AY266" s="132"/>
      <c r="AZ266" s="132"/>
      <c r="BA266" s="132"/>
      <c r="BB266" s="132"/>
      <c r="BC266" s="132"/>
      <c r="BD266" s="132"/>
      <c r="BE266" s="132"/>
      <c r="BF266" s="132"/>
      <c r="BG266" s="132"/>
      <c r="BH266" s="132"/>
      <c r="BI266" s="132"/>
      <c r="BJ266" s="132"/>
      <c r="BK266" s="132"/>
      <c r="BL266" s="132"/>
      <c r="BM266" s="132"/>
    </row>
    <row r="267" spans="1:65" s="40" customFormat="1" x14ac:dyDescent="0.2">
      <c r="A267" s="130" t="s">
        <v>240</v>
      </c>
      <c r="B267" s="130" t="s">
        <v>241</v>
      </c>
      <c r="C267" s="134">
        <f>Knowledge!D43</f>
        <v>6.3528652031078908E-2</v>
      </c>
      <c r="D267" s="130" t="str">
        <f>IF($C$194,IF(E267=0,0,C267/E267*100),"")</f>
        <v/>
      </c>
      <c r="E267" s="134">
        <f>IF($B$258,Knowledge!F43)</f>
        <v>7.9321208082650474E-2</v>
      </c>
      <c r="F267" s="134">
        <f>Knowledge!F43</f>
        <v>7.9321208082650474E-2</v>
      </c>
      <c r="G267" s="130">
        <f>IF(F267=0,0,C267/F267*100)</f>
        <v>80.09037376849308</v>
      </c>
      <c r="H267" s="135" t="str">
        <f>IF($B$258,"Index: "&amp;TEXT(G267,"0"),"")</f>
        <v>Index: 80</v>
      </c>
      <c r="I267" s="130">
        <f>RANK(G267,$G$267:$G$271)</f>
        <v>4</v>
      </c>
      <c r="J267" s="130" t="str">
        <f>(I272)&amp;" are "&amp;TEXT(G272,"0.0%")&amp;" more likely than in the base."</f>
        <v>Terraced houses are 17.7% more likely than in the base.</v>
      </c>
      <c r="K267" s="130"/>
      <c r="L267" s="130"/>
      <c r="M267" s="130"/>
      <c r="N267" s="130"/>
      <c r="O267" s="130"/>
      <c r="P267" s="130"/>
      <c r="Q267" s="131"/>
      <c r="R267" s="132"/>
      <c r="S267" s="132"/>
      <c r="T267" s="132"/>
      <c r="U267" s="132"/>
      <c r="V267" s="132"/>
      <c r="W267" s="132"/>
      <c r="X267" s="132"/>
      <c r="Y267" s="132"/>
      <c r="Z267" s="132"/>
      <c r="AA267" s="132"/>
      <c r="AB267" s="132"/>
      <c r="AC267" s="132"/>
      <c r="AD267" s="132"/>
      <c r="AE267" s="132"/>
      <c r="AF267" s="132"/>
      <c r="AG267" s="132"/>
      <c r="AH267" s="132"/>
      <c r="AI267" s="132"/>
      <c r="AJ267" s="132"/>
      <c r="AK267" s="132"/>
      <c r="AL267" s="132"/>
      <c r="AM267" s="132"/>
      <c r="AN267" s="132"/>
      <c r="AO267" s="132"/>
      <c r="AP267" s="132"/>
      <c r="AQ267" s="132"/>
      <c r="AR267" s="132"/>
      <c r="AS267" s="132"/>
      <c r="AT267" s="132"/>
      <c r="AU267" s="132"/>
      <c r="AV267" s="132"/>
      <c r="AW267" s="132"/>
      <c r="AX267" s="132"/>
      <c r="AY267" s="132"/>
      <c r="AZ267" s="132"/>
      <c r="BA267" s="132"/>
      <c r="BB267" s="132"/>
      <c r="BC267" s="132"/>
      <c r="BD267" s="132"/>
      <c r="BE267" s="132"/>
      <c r="BF267" s="132"/>
      <c r="BG267" s="132"/>
      <c r="BH267" s="132"/>
      <c r="BI267" s="132"/>
      <c r="BJ267" s="132"/>
      <c r="BK267" s="132"/>
      <c r="BL267" s="132"/>
      <c r="BM267" s="132"/>
    </row>
    <row r="268" spans="1:65" s="40" customFormat="1" x14ac:dyDescent="0.2">
      <c r="A268" s="130" t="s">
        <v>242</v>
      </c>
      <c r="B268" s="130" t="s">
        <v>243</v>
      </c>
      <c r="C268" s="134">
        <f>Knowledge!D44</f>
        <v>0.1645804176878552</v>
      </c>
      <c r="D268" s="130" t="str">
        <f>IF($C$194,IF(E268=0,0,C268/E268*100),"")</f>
        <v/>
      </c>
      <c r="E268" s="134">
        <f>IF($B$258,Knowledge!F44)</f>
        <v>0.22403945270996409</v>
      </c>
      <c r="F268" s="134">
        <f>Knowledge!F44</f>
        <v>0.22403945270996409</v>
      </c>
      <c r="G268" s="130">
        <f>IF(F268=0,0,C268/F268*100)</f>
        <v>73.460462296753121</v>
      </c>
      <c r="H268" s="135" t="str">
        <f>IF($B$258,"Index: "&amp;TEXT(G268,"0"),"")</f>
        <v>Index: 73</v>
      </c>
      <c r="I268" s="130">
        <f>RANK(G268,$G$267:$G$271)</f>
        <v>5</v>
      </c>
      <c r="J268" s="130"/>
      <c r="K268" s="130"/>
      <c r="L268" s="130"/>
      <c r="M268" s="130"/>
      <c r="N268" s="130"/>
      <c r="O268" s="130"/>
      <c r="P268" s="130"/>
      <c r="Q268" s="131"/>
      <c r="R268" s="132"/>
      <c r="S268" s="132"/>
      <c r="T268" s="132"/>
      <c r="U268" s="132"/>
      <c r="V268" s="132"/>
      <c r="W268" s="132"/>
      <c r="X268" s="132"/>
      <c r="Y268" s="132"/>
      <c r="Z268" s="132"/>
      <c r="AA268" s="132"/>
      <c r="AB268" s="132"/>
      <c r="AC268" s="132"/>
      <c r="AD268" s="132"/>
      <c r="AE268" s="132"/>
      <c r="AF268" s="132"/>
      <c r="AG268" s="132"/>
      <c r="AH268" s="132"/>
      <c r="AI268" s="132"/>
      <c r="AJ268" s="132"/>
      <c r="AK268" s="132"/>
      <c r="AL268" s="132"/>
      <c r="AM268" s="132"/>
      <c r="AN268" s="132"/>
      <c r="AO268" s="132"/>
      <c r="AP268" s="132"/>
      <c r="AQ268" s="132"/>
      <c r="AR268" s="132"/>
      <c r="AS268" s="132"/>
      <c r="AT268" s="132"/>
      <c r="AU268" s="132"/>
      <c r="AV268" s="132"/>
      <c r="AW268" s="132"/>
      <c r="AX268" s="132"/>
      <c r="AY268" s="132"/>
      <c r="AZ268" s="132"/>
      <c r="BA268" s="132"/>
      <c r="BB268" s="132"/>
      <c r="BC268" s="132"/>
      <c r="BD268" s="132"/>
      <c r="BE268" s="132"/>
      <c r="BF268" s="132"/>
      <c r="BG268" s="132"/>
      <c r="BH268" s="132"/>
      <c r="BI268" s="132"/>
      <c r="BJ268" s="132"/>
      <c r="BK268" s="132"/>
      <c r="BL268" s="132"/>
      <c r="BM268" s="132"/>
    </row>
    <row r="269" spans="1:65" s="40" customFormat="1" x14ac:dyDescent="0.2">
      <c r="A269" s="130" t="s">
        <v>244</v>
      </c>
      <c r="B269" s="130" t="s">
        <v>245</v>
      </c>
      <c r="C269" s="134">
        <f>Knowledge!D45</f>
        <v>0.1626792725660948</v>
      </c>
      <c r="D269" s="130" t="str">
        <f>IF($C$194,IF(E269=0,0,C269/E269*100),"")</f>
        <v/>
      </c>
      <c r="E269" s="134">
        <f>IF($B$258,Knowledge!F45)</f>
        <v>0.17911926872378287</v>
      </c>
      <c r="F269" s="134">
        <f>Knowledge!F45</f>
        <v>0.17911926872378287</v>
      </c>
      <c r="G269" s="130">
        <f>IF(F269=0,0,C269/F269*100)</f>
        <v>90.821760118371216</v>
      </c>
      <c r="H269" s="135" t="str">
        <f>IF($B$258,"Index: "&amp;TEXT(G269,"0"),"")</f>
        <v>Index: 91</v>
      </c>
      <c r="I269" s="130">
        <f>RANK(G269,$G$267:$G$271)</f>
        <v>3</v>
      </c>
      <c r="J269" s="130"/>
      <c r="K269" s="130"/>
      <c r="L269" s="130"/>
      <c r="M269" s="130"/>
      <c r="N269" s="130"/>
      <c r="O269" s="130"/>
      <c r="P269" s="130"/>
      <c r="Q269" s="131"/>
      <c r="R269" s="132"/>
      <c r="S269" s="132"/>
      <c r="T269" s="132"/>
      <c r="U269" s="132"/>
      <c r="V269" s="132"/>
      <c r="W269" s="132"/>
      <c r="X269" s="132"/>
      <c r="Y269" s="132"/>
      <c r="Z269" s="132"/>
      <c r="AA269" s="132"/>
      <c r="AB269" s="132"/>
      <c r="AC269" s="132"/>
      <c r="AD269" s="132"/>
      <c r="AE269" s="132"/>
      <c r="AF269" s="132"/>
      <c r="AG269" s="132"/>
      <c r="AH269" s="132"/>
      <c r="AI269" s="132"/>
      <c r="AJ269" s="132"/>
      <c r="AK269" s="132"/>
      <c r="AL269" s="132"/>
      <c r="AM269" s="132"/>
      <c r="AN269" s="132"/>
      <c r="AO269" s="132"/>
      <c r="AP269" s="132"/>
      <c r="AQ269" s="132"/>
      <c r="AR269" s="132"/>
      <c r="AS269" s="132"/>
      <c r="AT269" s="132"/>
      <c r="AU269" s="132"/>
      <c r="AV269" s="132"/>
      <c r="AW269" s="132"/>
      <c r="AX269" s="132"/>
      <c r="AY269" s="132"/>
      <c r="AZ269" s="132"/>
      <c r="BA269" s="132"/>
      <c r="BB269" s="132"/>
      <c r="BC269" s="132"/>
      <c r="BD269" s="132"/>
      <c r="BE269" s="132"/>
      <c r="BF269" s="132"/>
      <c r="BG269" s="132"/>
      <c r="BH269" s="132"/>
      <c r="BI269" s="132"/>
      <c r="BJ269" s="132"/>
      <c r="BK269" s="132"/>
      <c r="BL269" s="132"/>
      <c r="BM269" s="132"/>
    </row>
    <row r="270" spans="1:65" s="40" customFormat="1" x14ac:dyDescent="0.2">
      <c r="A270" s="130" t="s">
        <v>246</v>
      </c>
      <c r="B270" s="130" t="s">
        <v>247</v>
      </c>
      <c r="C270" s="134">
        <f>Knowledge!D46</f>
        <v>0.36549760911508566</v>
      </c>
      <c r="D270" s="130" t="str">
        <f>IF($C$194,IF(E270=0,0,C270/E270*100),"")</f>
        <v/>
      </c>
      <c r="E270" s="134">
        <f>IF($B$258,Knowledge!F46)</f>
        <v>0.33626097047838582</v>
      </c>
      <c r="F270" s="134">
        <f>Knowledge!F46</f>
        <v>0.33626097047838582</v>
      </c>
      <c r="G270" s="130">
        <f>IF(F270=0,0,C270/F270*100)</f>
        <v>108.69462744817098</v>
      </c>
      <c r="H270" s="135" t="str">
        <f>IF($B$258,"Index: "&amp;TEXT(G270,"0"),"")</f>
        <v>Index: 109</v>
      </c>
      <c r="I270" s="130">
        <f>RANK(G270,$G$267:$G$271)</f>
        <v>2</v>
      </c>
      <c r="J270" s="130"/>
      <c r="K270" s="130"/>
      <c r="L270" s="130"/>
      <c r="M270" s="130"/>
      <c r="N270" s="130"/>
      <c r="O270" s="130"/>
      <c r="P270" s="130"/>
      <c r="Q270" s="131"/>
      <c r="R270" s="132"/>
      <c r="S270" s="132"/>
      <c r="T270" s="132"/>
      <c r="U270" s="132"/>
      <c r="V270" s="132"/>
      <c r="W270" s="132"/>
      <c r="X270" s="132"/>
      <c r="Y270" s="132"/>
      <c r="Z270" s="132"/>
      <c r="AA270" s="132"/>
      <c r="AB270" s="132"/>
      <c r="AC270" s="132"/>
      <c r="AD270" s="132"/>
      <c r="AE270" s="132"/>
      <c r="AF270" s="132"/>
      <c r="AG270" s="132"/>
      <c r="AH270" s="132"/>
      <c r="AI270" s="132"/>
      <c r="AJ270" s="132"/>
      <c r="AK270" s="132"/>
      <c r="AL270" s="132"/>
      <c r="AM270" s="132"/>
      <c r="AN270" s="132"/>
      <c r="AO270" s="132"/>
      <c r="AP270" s="132"/>
      <c r="AQ270" s="132"/>
      <c r="AR270" s="132"/>
      <c r="AS270" s="132"/>
      <c r="AT270" s="132"/>
      <c r="AU270" s="132"/>
      <c r="AV270" s="132"/>
      <c r="AW270" s="132"/>
      <c r="AX270" s="132"/>
      <c r="AY270" s="132"/>
      <c r="AZ270" s="132"/>
      <c r="BA270" s="132"/>
      <c r="BB270" s="132"/>
      <c r="BC270" s="132"/>
      <c r="BD270" s="132"/>
      <c r="BE270" s="132"/>
      <c r="BF270" s="132"/>
      <c r="BG270" s="132"/>
      <c r="BH270" s="132"/>
      <c r="BI270" s="132"/>
      <c r="BJ270" s="132"/>
      <c r="BK270" s="132"/>
      <c r="BL270" s="132"/>
      <c r="BM270" s="132"/>
    </row>
    <row r="271" spans="1:65" s="40" customFormat="1" x14ac:dyDescent="0.2">
      <c r="A271" s="130" t="s">
        <v>248</v>
      </c>
      <c r="B271" s="130" t="s">
        <v>249</v>
      </c>
      <c r="C271" s="134">
        <f>Knowledge!D47</f>
        <v>0.30636038170725333</v>
      </c>
      <c r="D271" s="130" t="str">
        <f>IF($C$194,IF(E271=0,0,C271/E271*100),"")</f>
        <v/>
      </c>
      <c r="E271" s="134">
        <f>IF($B$258,Knowledge!F47)</f>
        <v>0.26026501765036619</v>
      </c>
      <c r="F271" s="134">
        <f>Knowledge!F47</f>
        <v>0.26026501765036619</v>
      </c>
      <c r="G271" s="130">
        <f>IF(F271=0,0,C271/F271*100)</f>
        <v>117.71093344508195</v>
      </c>
      <c r="H271" s="135" t="str">
        <f>IF($B$258,"Index: "&amp;TEXT(G271,"0"),"")</f>
        <v>Index: 118</v>
      </c>
      <c r="I271" s="130">
        <f>RANK(G271,$G$267:$G$271)</f>
        <v>1</v>
      </c>
      <c r="J271" s="130"/>
      <c r="K271" s="130"/>
      <c r="L271" s="130"/>
      <c r="M271" s="130"/>
      <c r="N271" s="130"/>
      <c r="O271" s="130"/>
      <c r="P271" s="130"/>
      <c r="Q271" s="131"/>
      <c r="R271" s="132"/>
      <c r="S271" s="132"/>
      <c r="T271" s="132"/>
      <c r="U271" s="132"/>
      <c r="V271" s="132"/>
      <c r="W271" s="132"/>
      <c r="X271" s="132"/>
      <c r="Y271" s="132"/>
      <c r="Z271" s="132"/>
      <c r="AA271" s="132"/>
      <c r="AB271" s="132"/>
      <c r="AC271" s="132"/>
      <c r="AD271" s="132"/>
      <c r="AE271" s="132"/>
      <c r="AF271" s="132"/>
      <c r="AG271" s="132"/>
      <c r="AH271" s="132"/>
      <c r="AI271" s="132"/>
      <c r="AJ271" s="132"/>
      <c r="AK271" s="132"/>
      <c r="AL271" s="132"/>
      <c r="AM271" s="132"/>
      <c r="AN271" s="132"/>
      <c r="AO271" s="132"/>
      <c r="AP271" s="132"/>
      <c r="AQ271" s="132"/>
      <c r="AR271" s="132"/>
      <c r="AS271" s="132"/>
      <c r="AT271" s="132"/>
      <c r="AU271" s="132"/>
      <c r="AV271" s="132"/>
      <c r="AW271" s="132"/>
      <c r="AX271" s="132"/>
      <c r="AY271" s="132"/>
      <c r="AZ271" s="132"/>
      <c r="BA271" s="132"/>
      <c r="BB271" s="132"/>
      <c r="BC271" s="132"/>
      <c r="BD271" s="132"/>
      <c r="BE271" s="132"/>
      <c r="BF271" s="132"/>
      <c r="BG271" s="132"/>
      <c r="BH271" s="132"/>
      <c r="BI271" s="132"/>
      <c r="BJ271" s="132"/>
      <c r="BK271" s="132"/>
      <c r="BL271" s="132"/>
      <c r="BM271" s="132"/>
    </row>
    <row r="272" spans="1:65" s="40" customFormat="1" x14ac:dyDescent="0.2">
      <c r="A272" s="130"/>
      <c r="B272" s="130"/>
      <c r="C272" s="134">
        <f>SUM(C267:C271)</f>
        <v>1.0626463331073679</v>
      </c>
      <c r="D272" s="130"/>
      <c r="E272" s="130"/>
      <c r="F272" s="130"/>
      <c r="G272" s="130">
        <f>(INDEX(G267:G271,MATCH(1,I267:I271,0))-100)/100</f>
        <v>0.1771093344508195</v>
      </c>
      <c r="H272" s="130"/>
      <c r="I272" s="130" t="str">
        <f>INDEX(A267:A271,MATCH(1,I267:I271,0))</f>
        <v>Terraced houses</v>
      </c>
      <c r="J272" s="130"/>
      <c r="K272" s="130"/>
      <c r="L272" s="130"/>
      <c r="M272" s="130"/>
      <c r="N272" s="130"/>
      <c r="O272" s="130"/>
      <c r="P272" s="130"/>
      <c r="Q272" s="131"/>
      <c r="R272" s="132"/>
      <c r="S272" s="132"/>
      <c r="T272" s="132"/>
      <c r="U272" s="132"/>
      <c r="V272" s="132"/>
      <c r="W272" s="132"/>
      <c r="X272" s="132"/>
      <c r="Y272" s="132"/>
      <c r="Z272" s="132"/>
      <c r="AA272" s="132"/>
      <c r="AB272" s="132"/>
      <c r="AC272" s="132"/>
      <c r="AD272" s="132"/>
      <c r="AE272" s="132"/>
      <c r="AF272" s="132"/>
      <c r="AG272" s="132"/>
      <c r="AH272" s="132"/>
      <c r="AI272" s="132"/>
      <c r="AJ272" s="132"/>
      <c r="AK272" s="132"/>
      <c r="AL272" s="132"/>
      <c r="AM272" s="132"/>
      <c r="AN272" s="132"/>
      <c r="AO272" s="132"/>
      <c r="AP272" s="132"/>
      <c r="AQ272" s="132"/>
      <c r="AR272" s="132"/>
      <c r="AS272" s="132"/>
      <c r="AT272" s="132"/>
      <c r="AU272" s="132"/>
      <c r="AV272" s="132"/>
      <c r="AW272" s="132"/>
      <c r="AX272" s="132"/>
      <c r="AY272" s="132"/>
      <c r="AZ272" s="132"/>
      <c r="BA272" s="132"/>
      <c r="BB272" s="132"/>
      <c r="BC272" s="132"/>
      <c r="BD272" s="132"/>
      <c r="BE272" s="132"/>
      <c r="BF272" s="132"/>
      <c r="BG272" s="132"/>
      <c r="BH272" s="132"/>
      <c r="BI272" s="132"/>
      <c r="BJ272" s="132"/>
      <c r="BK272" s="132"/>
      <c r="BL272" s="132"/>
      <c r="BM272" s="132"/>
    </row>
    <row r="273" spans="1:65" s="40" customFormat="1" x14ac:dyDescent="0.2">
      <c r="A273" s="130"/>
      <c r="B273" s="130"/>
      <c r="C273" s="130">
        <v>500</v>
      </c>
      <c r="D273" s="130"/>
      <c r="E273" s="130"/>
      <c r="F273" s="130"/>
      <c r="G273" s="130"/>
      <c r="H273" s="130"/>
      <c r="I273" s="130"/>
      <c r="J273" s="130"/>
      <c r="K273" s="130"/>
      <c r="L273" s="130"/>
      <c r="M273" s="130"/>
      <c r="N273" s="130"/>
      <c r="O273" s="130"/>
      <c r="P273" s="130"/>
      <c r="Q273" s="131"/>
      <c r="R273" s="132"/>
      <c r="S273" s="132"/>
      <c r="T273" s="132"/>
      <c r="U273" s="132"/>
      <c r="V273" s="132"/>
      <c r="W273" s="132"/>
      <c r="X273" s="132"/>
      <c r="Y273" s="132"/>
      <c r="Z273" s="132"/>
      <c r="AA273" s="132"/>
      <c r="AB273" s="132"/>
      <c r="AC273" s="132"/>
      <c r="AD273" s="132"/>
      <c r="AE273" s="132"/>
      <c r="AF273" s="132"/>
      <c r="AG273" s="132"/>
      <c r="AH273" s="132"/>
      <c r="AI273" s="132"/>
      <c r="AJ273" s="132"/>
      <c r="AK273" s="132"/>
      <c r="AL273" s="132"/>
      <c r="AM273" s="132"/>
      <c r="AN273" s="132"/>
      <c r="AO273" s="132"/>
      <c r="AP273" s="132"/>
      <c r="AQ273" s="132"/>
      <c r="AR273" s="132"/>
      <c r="AS273" s="132"/>
      <c r="AT273" s="132"/>
      <c r="AU273" s="132"/>
      <c r="AV273" s="132"/>
      <c r="AW273" s="132"/>
      <c r="AX273" s="132"/>
      <c r="AY273" s="132"/>
      <c r="AZ273" s="132"/>
      <c r="BA273" s="132"/>
      <c r="BB273" s="132"/>
      <c r="BC273" s="132"/>
      <c r="BD273" s="132"/>
      <c r="BE273" s="132"/>
      <c r="BF273" s="132"/>
      <c r="BG273" s="132"/>
      <c r="BH273" s="132"/>
      <c r="BI273" s="132"/>
      <c r="BJ273" s="132"/>
      <c r="BK273" s="132"/>
      <c r="BL273" s="132"/>
      <c r="BM273" s="132"/>
    </row>
    <row r="274" spans="1:65" s="40" customFormat="1" x14ac:dyDescent="0.2">
      <c r="A274" s="130"/>
      <c r="B274" s="130"/>
      <c r="C274" s="130">
        <f>C273/C272</f>
        <v>470.52343232381992</v>
      </c>
      <c r="D274" s="130"/>
      <c r="E274" s="130"/>
      <c r="F274" s="130"/>
      <c r="G274" s="130"/>
      <c r="H274" s="130"/>
      <c r="I274" s="130"/>
      <c r="J274" s="130"/>
      <c r="K274" s="130"/>
      <c r="L274" s="130"/>
      <c r="M274" s="130"/>
      <c r="N274" s="130"/>
      <c r="O274" s="130"/>
      <c r="P274" s="130"/>
      <c r="Q274" s="131"/>
      <c r="R274" s="132"/>
      <c r="S274" s="132"/>
      <c r="T274" s="132"/>
      <c r="U274" s="132"/>
      <c r="V274" s="132"/>
      <c r="W274" s="132"/>
      <c r="X274" s="132"/>
      <c r="Y274" s="132"/>
      <c r="Z274" s="132"/>
      <c r="AA274" s="132"/>
      <c r="AB274" s="132"/>
      <c r="AC274" s="132"/>
      <c r="AD274" s="132"/>
      <c r="AE274" s="132"/>
      <c r="AF274" s="132"/>
      <c r="AG274" s="132"/>
      <c r="AH274" s="132"/>
      <c r="AI274" s="132"/>
      <c r="AJ274" s="132"/>
      <c r="AK274" s="132"/>
      <c r="AL274" s="132"/>
      <c r="AM274" s="132"/>
      <c r="AN274" s="132"/>
      <c r="AO274" s="132"/>
      <c r="AP274" s="132"/>
      <c r="AQ274" s="132"/>
      <c r="AR274" s="132"/>
      <c r="AS274" s="132"/>
      <c r="AT274" s="132"/>
      <c r="AU274" s="132"/>
      <c r="AV274" s="132"/>
      <c r="AW274" s="132"/>
      <c r="AX274" s="132"/>
      <c r="AY274" s="132"/>
      <c r="AZ274" s="132"/>
      <c r="BA274" s="132"/>
      <c r="BB274" s="132"/>
      <c r="BC274" s="132"/>
      <c r="BD274" s="132"/>
      <c r="BE274" s="132"/>
      <c r="BF274" s="132"/>
      <c r="BG274" s="132"/>
      <c r="BH274" s="132"/>
      <c r="BI274" s="132"/>
      <c r="BJ274" s="132"/>
      <c r="BK274" s="132"/>
      <c r="BL274" s="132"/>
      <c r="BM274" s="132"/>
    </row>
    <row r="275" spans="1:65" s="40" customFormat="1" x14ac:dyDescent="0.2">
      <c r="A275" s="130"/>
      <c r="B275" s="130"/>
      <c r="C275" s="130"/>
      <c r="D275" s="130"/>
      <c r="E275" s="130"/>
      <c r="F275" s="130"/>
      <c r="G275" s="130"/>
      <c r="H275" s="130"/>
      <c r="I275" s="130"/>
      <c r="J275" s="130"/>
      <c r="K275" s="130"/>
      <c r="L275" s="130"/>
      <c r="M275" s="130"/>
      <c r="N275" s="130"/>
      <c r="O275" s="130"/>
      <c r="P275" s="130"/>
      <c r="Q275" s="131"/>
      <c r="R275" s="132"/>
      <c r="S275" s="132"/>
      <c r="T275" s="132"/>
      <c r="U275" s="132"/>
      <c r="V275" s="132"/>
      <c r="W275" s="132"/>
      <c r="X275" s="132"/>
      <c r="Y275" s="132"/>
      <c r="Z275" s="132"/>
      <c r="AA275" s="132"/>
      <c r="AB275" s="132"/>
      <c r="AC275" s="132"/>
      <c r="AD275" s="132"/>
      <c r="AE275" s="132"/>
      <c r="AF275" s="132"/>
      <c r="AG275" s="132"/>
      <c r="AH275" s="132"/>
      <c r="AI275" s="132"/>
      <c r="AJ275" s="132"/>
      <c r="AK275" s="132"/>
      <c r="AL275" s="132"/>
      <c r="AM275" s="132"/>
      <c r="AN275" s="132"/>
      <c r="AO275" s="132"/>
      <c r="AP275" s="132"/>
      <c r="AQ275" s="132"/>
      <c r="AR275" s="132"/>
      <c r="AS275" s="132"/>
      <c r="AT275" s="132"/>
      <c r="AU275" s="132"/>
      <c r="AV275" s="132"/>
      <c r="AW275" s="132"/>
      <c r="AX275" s="132"/>
      <c r="AY275" s="132"/>
      <c r="AZ275" s="132"/>
      <c r="BA275" s="132"/>
      <c r="BB275" s="132"/>
      <c r="BC275" s="132"/>
      <c r="BD275" s="132"/>
      <c r="BE275" s="132"/>
      <c r="BF275" s="132"/>
      <c r="BG275" s="132"/>
      <c r="BH275" s="132"/>
      <c r="BI275" s="132"/>
      <c r="BJ275" s="132"/>
      <c r="BK275" s="132"/>
      <c r="BL275" s="132"/>
      <c r="BM275" s="132"/>
    </row>
    <row r="276" spans="1:65" s="40" customFormat="1" x14ac:dyDescent="0.2">
      <c r="A276" s="130" t="s">
        <v>250</v>
      </c>
      <c r="B276" s="130">
        <v>1</v>
      </c>
      <c r="C276" s="134">
        <f>Knowledge!D54</f>
        <v>6.751199561975281E-2</v>
      </c>
      <c r="D276" s="130" t="str">
        <f>IF($C$194,IF(E276=0,0,C276/E276*100),"")</f>
        <v/>
      </c>
      <c r="E276" s="134">
        <f>IF($B$258,Knowledge!F54)</f>
        <v>7.7337388674010188E-2</v>
      </c>
      <c r="F276" s="134">
        <f>Knowledge!F54</f>
        <v>7.7337388674010188E-2</v>
      </c>
      <c r="G276" s="135" t="str">
        <f>IF($B$258,"Index: "&amp;TEXT(H276,"0"),"")</f>
        <v>Index: 87</v>
      </c>
      <c r="H276" s="135">
        <f>IF(F276=0,0,C276/F276*100)</f>
        <v>87.295416586053832</v>
      </c>
      <c r="I276" s="130">
        <f>RANK(H276,$H$276:$H$280)</f>
        <v>3</v>
      </c>
      <c r="J276" s="130" t="str">
        <f>"About "&amp;TEXT(I282,"0%")&amp;" of households will have "&amp;(I281)&amp;"."</f>
        <v>About 50% of households will have 3 bedrooms.</v>
      </c>
      <c r="K276" s="130"/>
      <c r="L276" s="130"/>
      <c r="M276" s="130"/>
      <c r="N276" s="130"/>
      <c r="O276" s="130"/>
      <c r="P276" s="130"/>
      <c r="Q276" s="131"/>
      <c r="R276" s="132"/>
      <c r="S276" s="132"/>
      <c r="T276" s="132"/>
      <c r="U276" s="132"/>
      <c r="V276" s="132"/>
      <c r="W276" s="132"/>
      <c r="X276" s="132"/>
      <c r="Y276" s="132"/>
      <c r="Z276" s="132"/>
      <c r="AA276" s="132"/>
      <c r="AB276" s="132"/>
      <c r="AC276" s="132"/>
      <c r="AD276" s="132"/>
      <c r="AE276" s="132"/>
      <c r="AF276" s="132"/>
      <c r="AG276" s="132"/>
      <c r="AH276" s="132"/>
      <c r="AI276" s="132"/>
      <c r="AJ276" s="132"/>
      <c r="AK276" s="132"/>
      <c r="AL276" s="132"/>
      <c r="AM276" s="132"/>
      <c r="AN276" s="132"/>
      <c r="AO276" s="132"/>
      <c r="AP276" s="132"/>
      <c r="AQ276" s="132"/>
      <c r="AR276" s="132"/>
      <c r="AS276" s="132"/>
      <c r="AT276" s="132"/>
      <c r="AU276" s="132"/>
      <c r="AV276" s="132"/>
      <c r="AW276" s="132"/>
      <c r="AX276" s="132"/>
      <c r="AY276" s="132"/>
      <c r="AZ276" s="132"/>
      <c r="BA276" s="132"/>
      <c r="BB276" s="132"/>
      <c r="BC276" s="132"/>
      <c r="BD276" s="132"/>
      <c r="BE276" s="132"/>
      <c r="BF276" s="132"/>
      <c r="BG276" s="132"/>
      <c r="BH276" s="132"/>
      <c r="BI276" s="132"/>
      <c r="BJ276" s="132"/>
      <c r="BK276" s="132"/>
      <c r="BL276" s="132"/>
      <c r="BM276" s="132"/>
    </row>
    <row r="277" spans="1:65" s="40" customFormat="1" x14ac:dyDescent="0.2">
      <c r="A277" s="130" t="s">
        <v>251</v>
      </c>
      <c r="B277" s="130">
        <v>2</v>
      </c>
      <c r="C277" s="134">
        <f>Knowledge!D55</f>
        <v>0.25189391979976011</v>
      </c>
      <c r="D277" s="130" t="str">
        <f>IF($C$194,IF(E277=0,0,C277/E277*100),"")</f>
        <v/>
      </c>
      <c r="E277" s="134">
        <f>IF($B$258,Knowledge!F55)</f>
        <v>0.25347441316464209</v>
      </c>
      <c r="F277" s="134">
        <f>Knowledge!F55</f>
        <v>0.25347441316464209</v>
      </c>
      <c r="G277" s="135" t="str">
        <f>IF($B$258,"Index: "&amp;TEXT(H277,"0"),"")</f>
        <v>Index: 99</v>
      </c>
      <c r="H277" s="135">
        <f>IF(F277=0,0,C277/F277*100)</f>
        <v>99.376468281295374</v>
      </c>
      <c r="I277" s="130">
        <f>RANK(H277,$H$276:$H$280)</f>
        <v>2</v>
      </c>
      <c r="J277" s="130"/>
      <c r="K277" s="130"/>
      <c r="L277" s="130"/>
      <c r="M277" s="130"/>
      <c r="N277" s="130"/>
      <c r="O277" s="130"/>
      <c r="P277" s="130"/>
      <c r="Q277" s="131"/>
      <c r="R277" s="132"/>
      <c r="S277" s="132"/>
      <c r="T277" s="132"/>
      <c r="U277" s="132"/>
      <c r="V277" s="132"/>
      <c r="W277" s="132"/>
      <c r="X277" s="132"/>
      <c r="Y277" s="132"/>
      <c r="Z277" s="132"/>
      <c r="AA277" s="132"/>
      <c r="AB277" s="132"/>
      <c r="AC277" s="132"/>
      <c r="AD277" s="132"/>
      <c r="AE277" s="132"/>
      <c r="AF277" s="132"/>
      <c r="AG277" s="132"/>
      <c r="AH277" s="132"/>
      <c r="AI277" s="132"/>
      <c r="AJ277" s="132"/>
      <c r="AK277" s="132"/>
      <c r="AL277" s="132"/>
      <c r="AM277" s="132"/>
      <c r="AN277" s="132"/>
      <c r="AO277" s="132"/>
      <c r="AP277" s="132"/>
      <c r="AQ277" s="132"/>
      <c r="AR277" s="132"/>
      <c r="AS277" s="132"/>
      <c r="AT277" s="132"/>
      <c r="AU277" s="132"/>
      <c r="AV277" s="132"/>
      <c r="AW277" s="132"/>
      <c r="AX277" s="132"/>
      <c r="AY277" s="132"/>
      <c r="AZ277" s="132"/>
      <c r="BA277" s="132"/>
      <c r="BB277" s="132"/>
      <c r="BC277" s="132"/>
      <c r="BD277" s="132"/>
      <c r="BE277" s="132"/>
      <c r="BF277" s="132"/>
      <c r="BG277" s="132"/>
      <c r="BH277" s="132"/>
      <c r="BI277" s="132"/>
      <c r="BJ277" s="132"/>
      <c r="BK277" s="132"/>
      <c r="BL277" s="132"/>
      <c r="BM277" s="132"/>
    </row>
    <row r="278" spans="1:65" s="40" customFormat="1" x14ac:dyDescent="0.2">
      <c r="A278" s="130" t="s">
        <v>252</v>
      </c>
      <c r="B278" s="130">
        <v>3</v>
      </c>
      <c r="C278" s="134">
        <f>Knowledge!D56</f>
        <v>0.50442672472232353</v>
      </c>
      <c r="D278" s="130" t="str">
        <f>IF($C$194,IF(E278=0,0,C278/E278*100),"")</f>
        <v/>
      </c>
      <c r="E278" s="134">
        <f>IF($B$258,Knowledge!F56)</f>
        <v>0.45380180633017297</v>
      </c>
      <c r="F278" s="134">
        <f>Knowledge!F56</f>
        <v>0.45380180633017297</v>
      </c>
      <c r="G278" s="135" t="str">
        <f>IF($B$258,"Index: "&amp;TEXT(H278,"0"),"")</f>
        <v>Index: 111</v>
      </c>
      <c r="H278" s="135">
        <f>IF(F278=0,0,C278/F278*100)</f>
        <v>111.1557331165221</v>
      </c>
      <c r="I278" s="130">
        <f>RANK(H278,$H$276:$H$280)</f>
        <v>1</v>
      </c>
      <c r="J278" s="130"/>
      <c r="K278" s="130"/>
      <c r="L278" s="130"/>
      <c r="M278" s="130"/>
      <c r="N278" s="130"/>
      <c r="O278" s="130"/>
      <c r="P278" s="130"/>
      <c r="Q278" s="131"/>
      <c r="R278" s="132"/>
      <c r="S278" s="132"/>
      <c r="T278" s="132"/>
      <c r="U278" s="132"/>
      <c r="V278" s="132"/>
      <c r="W278" s="132"/>
      <c r="X278" s="132"/>
      <c r="Y278" s="132"/>
      <c r="Z278" s="132"/>
      <c r="AA278" s="132"/>
      <c r="AB278" s="132"/>
      <c r="AC278" s="132"/>
      <c r="AD278" s="132"/>
      <c r="AE278" s="132"/>
      <c r="AF278" s="132"/>
      <c r="AG278" s="132"/>
      <c r="AH278" s="132"/>
      <c r="AI278" s="132"/>
      <c r="AJ278" s="132"/>
      <c r="AK278" s="132"/>
      <c r="AL278" s="132"/>
      <c r="AM278" s="132"/>
      <c r="AN278" s="132"/>
      <c r="AO278" s="132"/>
      <c r="AP278" s="132"/>
      <c r="AQ278" s="132"/>
      <c r="AR278" s="132"/>
      <c r="AS278" s="132"/>
      <c r="AT278" s="132"/>
      <c r="AU278" s="132"/>
      <c r="AV278" s="132"/>
      <c r="AW278" s="132"/>
      <c r="AX278" s="132"/>
      <c r="AY278" s="132"/>
      <c r="AZ278" s="132"/>
      <c r="BA278" s="132"/>
      <c r="BB278" s="132"/>
      <c r="BC278" s="132"/>
      <c r="BD278" s="132"/>
      <c r="BE278" s="132"/>
      <c r="BF278" s="132"/>
      <c r="BG278" s="132"/>
      <c r="BH278" s="132"/>
      <c r="BI278" s="132"/>
      <c r="BJ278" s="132"/>
      <c r="BK278" s="132"/>
      <c r="BL278" s="132"/>
      <c r="BM278" s="132"/>
    </row>
    <row r="279" spans="1:65" s="40" customFormat="1" x14ac:dyDescent="0.2">
      <c r="A279" s="130" t="s">
        <v>253</v>
      </c>
      <c r="B279" s="130">
        <v>4</v>
      </c>
      <c r="C279" s="134">
        <f>Knowledge!D57</f>
        <v>0.1407966167805183</v>
      </c>
      <c r="D279" s="130" t="str">
        <f>IF($C$194,IF(E279=0,0,C279/E279*100),"")</f>
        <v/>
      </c>
      <c r="E279" s="134">
        <f>IF($B$258,Knowledge!F57)</f>
        <v>0.16472601415178734</v>
      </c>
      <c r="F279" s="134">
        <f>Knowledge!F57</f>
        <v>0.16472601415178734</v>
      </c>
      <c r="G279" s="135" t="str">
        <f>IF($B$258,"Index: "&amp;TEXT(H279,"0"),"")</f>
        <v>Index: 85</v>
      </c>
      <c r="H279" s="135">
        <f>IF(F279=0,0,C279/F279*100)</f>
        <v>85.473212901746535</v>
      </c>
      <c r="I279" s="130">
        <f>RANK(H279,$H$276:$H$280)</f>
        <v>4</v>
      </c>
      <c r="J279" s="130"/>
      <c r="K279" s="130"/>
      <c r="L279" s="130"/>
      <c r="M279" s="130"/>
      <c r="N279" s="130"/>
      <c r="O279" s="130"/>
      <c r="P279" s="130"/>
      <c r="Q279" s="131"/>
      <c r="R279" s="132"/>
      <c r="S279" s="132"/>
      <c r="T279" s="132"/>
      <c r="U279" s="132"/>
      <c r="V279" s="132"/>
      <c r="W279" s="132"/>
      <c r="X279" s="132"/>
      <c r="Y279" s="132"/>
      <c r="Z279" s="132"/>
      <c r="AA279" s="132"/>
      <c r="AB279" s="132"/>
      <c r="AC279" s="132"/>
      <c r="AD279" s="132"/>
      <c r="AE279" s="132"/>
      <c r="AF279" s="132"/>
      <c r="AG279" s="132"/>
      <c r="AH279" s="132"/>
      <c r="AI279" s="132"/>
      <c r="AJ279" s="132"/>
      <c r="AK279" s="132"/>
      <c r="AL279" s="132"/>
      <c r="AM279" s="132"/>
      <c r="AN279" s="132"/>
      <c r="AO279" s="132"/>
      <c r="AP279" s="132"/>
      <c r="AQ279" s="132"/>
      <c r="AR279" s="132"/>
      <c r="AS279" s="132"/>
      <c r="AT279" s="132"/>
      <c r="AU279" s="132"/>
      <c r="AV279" s="132"/>
      <c r="AW279" s="132"/>
      <c r="AX279" s="132"/>
      <c r="AY279" s="132"/>
      <c r="AZ279" s="132"/>
      <c r="BA279" s="132"/>
      <c r="BB279" s="132"/>
      <c r="BC279" s="132"/>
      <c r="BD279" s="132"/>
      <c r="BE279" s="132"/>
      <c r="BF279" s="132"/>
      <c r="BG279" s="132"/>
      <c r="BH279" s="132"/>
      <c r="BI279" s="132"/>
      <c r="BJ279" s="132"/>
      <c r="BK279" s="132"/>
      <c r="BL279" s="132"/>
      <c r="BM279" s="132"/>
    </row>
    <row r="280" spans="1:65" s="40" customFormat="1" x14ac:dyDescent="0.2">
      <c r="A280" s="130" t="s">
        <v>254</v>
      </c>
      <c r="B280" s="130" t="s">
        <v>255</v>
      </c>
      <c r="C280" s="134">
        <f>Knowledge!D58</f>
        <v>3.5945519111435578E-2</v>
      </c>
      <c r="D280" s="130" t="str">
        <f>IF($C$194,IF(E280=0,0,C280/E280*100),"")</f>
        <v/>
      </c>
      <c r="E280" s="134">
        <f>IF($B$258,Knowledge!F58)</f>
        <v>5.1226978520460702E-2</v>
      </c>
      <c r="F280" s="134">
        <f>Knowledge!F58</f>
        <v>5.1226978520460702E-2</v>
      </c>
      <c r="G280" s="135" t="str">
        <f>IF($B$258,"Index: "&amp;TEXT(H280,"0"),"")</f>
        <v>Index: 70</v>
      </c>
      <c r="H280" s="135">
        <f>IF(F280=0,0,C280/F280*100)</f>
        <v>70.169118206100094</v>
      </c>
      <c r="I280" s="130">
        <f>RANK(H280,$H$276:$H$280)</f>
        <v>5</v>
      </c>
      <c r="J280" s="130"/>
      <c r="K280" s="130"/>
      <c r="L280" s="130"/>
      <c r="M280" s="130"/>
      <c r="N280" s="130"/>
      <c r="O280" s="130"/>
      <c r="P280" s="130"/>
      <c r="Q280" s="131"/>
      <c r="R280" s="132"/>
      <c r="S280" s="132"/>
      <c r="T280" s="132"/>
      <c r="U280" s="132"/>
      <c r="V280" s="132"/>
      <c r="W280" s="132"/>
      <c r="X280" s="132"/>
      <c r="Y280" s="132"/>
      <c r="Z280" s="132"/>
      <c r="AA280" s="132"/>
      <c r="AB280" s="132"/>
      <c r="AC280" s="132"/>
      <c r="AD280" s="132"/>
      <c r="AE280" s="132"/>
      <c r="AF280" s="132"/>
      <c r="AG280" s="132"/>
      <c r="AH280" s="132"/>
      <c r="AI280" s="132"/>
      <c r="AJ280" s="132"/>
      <c r="AK280" s="132"/>
      <c r="AL280" s="132"/>
      <c r="AM280" s="132"/>
      <c r="AN280" s="132"/>
      <c r="AO280" s="132"/>
      <c r="AP280" s="132"/>
      <c r="AQ280" s="132"/>
      <c r="AR280" s="132"/>
      <c r="AS280" s="132"/>
      <c r="AT280" s="132"/>
      <c r="AU280" s="132"/>
      <c r="AV280" s="132"/>
      <c r="AW280" s="132"/>
      <c r="AX280" s="132"/>
      <c r="AY280" s="132"/>
      <c r="AZ280" s="132"/>
      <c r="BA280" s="132"/>
      <c r="BB280" s="132"/>
      <c r="BC280" s="132"/>
      <c r="BD280" s="132"/>
      <c r="BE280" s="132"/>
      <c r="BF280" s="132"/>
      <c r="BG280" s="132"/>
      <c r="BH280" s="132"/>
      <c r="BI280" s="132"/>
      <c r="BJ280" s="132"/>
      <c r="BK280" s="132"/>
      <c r="BL280" s="132"/>
      <c r="BM280" s="132"/>
    </row>
    <row r="281" spans="1:65" s="40" customFormat="1" x14ac:dyDescent="0.2">
      <c r="A281" s="130"/>
      <c r="B281" s="130"/>
      <c r="C281" s="134">
        <f>SUM(C276:C280)</f>
        <v>1.0005747760337902</v>
      </c>
      <c r="D281" s="130"/>
      <c r="E281" s="130"/>
      <c r="F281" s="130"/>
      <c r="G281" s="130"/>
      <c r="H281" s="130"/>
      <c r="I281" s="130" t="str">
        <f>INDEX(A276:A280,MATCH(1,I276:I280,0))</f>
        <v>3 bedrooms</v>
      </c>
      <c r="J281" s="130"/>
      <c r="K281" s="130"/>
      <c r="L281" s="130"/>
      <c r="M281" s="130"/>
      <c r="N281" s="130"/>
      <c r="O281" s="130"/>
      <c r="P281" s="130"/>
      <c r="Q281" s="131"/>
      <c r="R281" s="132"/>
      <c r="S281" s="132"/>
      <c r="T281" s="132"/>
      <c r="U281" s="132"/>
      <c r="V281" s="132"/>
      <c r="W281" s="132"/>
      <c r="X281" s="132"/>
      <c r="Y281" s="132"/>
      <c r="Z281" s="132"/>
      <c r="AA281" s="132"/>
      <c r="AB281" s="132"/>
      <c r="AC281" s="132"/>
      <c r="AD281" s="132"/>
      <c r="AE281" s="132"/>
      <c r="AF281" s="132"/>
      <c r="AG281" s="132"/>
      <c r="AH281" s="132"/>
      <c r="AI281" s="132"/>
      <c r="AJ281" s="132"/>
      <c r="AK281" s="132"/>
      <c r="AL281" s="132"/>
      <c r="AM281" s="132"/>
      <c r="AN281" s="132"/>
      <c r="AO281" s="132"/>
      <c r="AP281" s="132"/>
      <c r="AQ281" s="132"/>
      <c r="AR281" s="132"/>
      <c r="AS281" s="132"/>
      <c r="AT281" s="132"/>
      <c r="AU281" s="132"/>
      <c r="AV281" s="132"/>
      <c r="AW281" s="132"/>
      <c r="AX281" s="132"/>
      <c r="AY281" s="132"/>
      <c r="AZ281" s="132"/>
      <c r="BA281" s="132"/>
      <c r="BB281" s="132"/>
      <c r="BC281" s="132"/>
      <c r="BD281" s="132"/>
      <c r="BE281" s="132"/>
      <c r="BF281" s="132"/>
      <c r="BG281" s="132"/>
      <c r="BH281" s="132"/>
      <c r="BI281" s="132"/>
      <c r="BJ281" s="132"/>
      <c r="BK281" s="132"/>
      <c r="BL281" s="132"/>
      <c r="BM281" s="132"/>
    </row>
    <row r="282" spans="1:65" s="40" customFormat="1" x14ac:dyDescent="0.2">
      <c r="A282" s="130"/>
      <c r="B282" s="130"/>
      <c r="C282" s="130">
        <v>500</v>
      </c>
      <c r="D282" s="130"/>
      <c r="E282" s="130"/>
      <c r="F282" s="130"/>
      <c r="G282" s="130"/>
      <c r="H282" s="130"/>
      <c r="I282" s="130">
        <f>INDEX(C276:C280,MATCH(1,I276:I280,0))</f>
        <v>0.50442672472232353</v>
      </c>
      <c r="J282" s="130"/>
      <c r="K282" s="130"/>
      <c r="L282" s="130"/>
      <c r="M282" s="130"/>
      <c r="N282" s="130"/>
      <c r="O282" s="130"/>
      <c r="P282" s="130"/>
      <c r="Q282" s="131"/>
      <c r="R282" s="132"/>
      <c r="S282" s="132"/>
      <c r="T282" s="132"/>
      <c r="U282" s="132"/>
      <c r="V282" s="132"/>
      <c r="W282" s="132"/>
      <c r="X282" s="132"/>
      <c r="Y282" s="132"/>
      <c r="Z282" s="132"/>
      <c r="AA282" s="132"/>
      <c r="AB282" s="132"/>
      <c r="AC282" s="132"/>
      <c r="AD282" s="132"/>
      <c r="AE282" s="132"/>
      <c r="AF282" s="132"/>
      <c r="AG282" s="132"/>
      <c r="AH282" s="132"/>
      <c r="AI282" s="132"/>
      <c r="AJ282" s="132"/>
      <c r="AK282" s="132"/>
      <c r="AL282" s="132"/>
      <c r="AM282" s="132"/>
      <c r="AN282" s="132"/>
      <c r="AO282" s="132"/>
      <c r="AP282" s="132"/>
      <c r="AQ282" s="132"/>
      <c r="AR282" s="132"/>
      <c r="AS282" s="132"/>
      <c r="AT282" s="132"/>
      <c r="AU282" s="132"/>
      <c r="AV282" s="132"/>
      <c r="AW282" s="132"/>
      <c r="AX282" s="132"/>
      <c r="AY282" s="132"/>
      <c r="AZ282" s="132"/>
      <c r="BA282" s="132"/>
      <c r="BB282" s="132"/>
      <c r="BC282" s="132"/>
      <c r="BD282" s="132"/>
      <c r="BE282" s="132"/>
      <c r="BF282" s="132"/>
      <c r="BG282" s="132"/>
      <c r="BH282" s="132"/>
      <c r="BI282" s="132"/>
      <c r="BJ282" s="132"/>
      <c r="BK282" s="132"/>
      <c r="BL282" s="132"/>
      <c r="BM282" s="132"/>
    </row>
    <row r="283" spans="1:65" s="40" customFormat="1" x14ac:dyDescent="0.2">
      <c r="A283" s="130"/>
      <c r="B283" s="130"/>
      <c r="C283" s="130">
        <f>C282/C281</f>
        <v>499.71277707196032</v>
      </c>
      <c r="D283" s="130"/>
      <c r="E283" s="130"/>
      <c r="F283" s="130"/>
      <c r="G283" s="130"/>
      <c r="H283" s="130"/>
      <c r="I283" s="130"/>
      <c r="J283" s="130"/>
      <c r="K283" s="130"/>
      <c r="L283" s="130"/>
      <c r="M283" s="130"/>
      <c r="N283" s="130"/>
      <c r="O283" s="130"/>
      <c r="P283" s="130"/>
      <c r="Q283" s="131"/>
      <c r="R283" s="132"/>
      <c r="S283" s="132"/>
      <c r="T283" s="132"/>
      <c r="U283" s="132"/>
      <c r="V283" s="132"/>
      <c r="W283" s="132"/>
      <c r="X283" s="132"/>
      <c r="Y283" s="132"/>
      <c r="Z283" s="132"/>
      <c r="AA283" s="132"/>
      <c r="AB283" s="132"/>
      <c r="AC283" s="132"/>
      <c r="AD283" s="132"/>
      <c r="AE283" s="132"/>
      <c r="AF283" s="132"/>
      <c r="AG283" s="132"/>
      <c r="AH283" s="132"/>
      <c r="AI283" s="132"/>
      <c r="AJ283" s="132"/>
      <c r="AK283" s="132"/>
      <c r="AL283" s="132"/>
      <c r="AM283" s="132"/>
      <c r="AN283" s="132"/>
      <c r="AO283" s="132"/>
      <c r="AP283" s="132"/>
      <c r="AQ283" s="132"/>
      <c r="AR283" s="132"/>
      <c r="AS283" s="132"/>
      <c r="AT283" s="132"/>
      <c r="AU283" s="132"/>
      <c r="AV283" s="132"/>
      <c r="AW283" s="132"/>
      <c r="AX283" s="132"/>
      <c r="AY283" s="132"/>
      <c r="AZ283" s="132"/>
      <c r="BA283" s="132"/>
      <c r="BB283" s="132"/>
      <c r="BC283" s="132"/>
      <c r="BD283" s="132"/>
      <c r="BE283" s="132"/>
      <c r="BF283" s="132"/>
      <c r="BG283" s="132"/>
      <c r="BH283" s="132"/>
      <c r="BI283" s="132"/>
      <c r="BJ283" s="132"/>
      <c r="BK283" s="132"/>
      <c r="BL283" s="132"/>
      <c r="BM283" s="132"/>
    </row>
    <row r="284" spans="1:65" s="40" customFormat="1" x14ac:dyDescent="0.2">
      <c r="A284" s="130"/>
      <c r="B284" s="130"/>
      <c r="C284" s="130"/>
      <c r="D284" s="130"/>
      <c r="E284" s="130"/>
      <c r="F284" s="130"/>
      <c r="G284" s="130"/>
      <c r="H284" s="130"/>
      <c r="I284" s="130"/>
      <c r="J284" s="130"/>
      <c r="K284" s="130"/>
      <c r="L284" s="130"/>
      <c r="M284" s="130"/>
      <c r="N284" s="130"/>
      <c r="O284" s="130"/>
      <c r="P284" s="130"/>
      <c r="Q284" s="131"/>
      <c r="R284" s="132"/>
      <c r="S284" s="132"/>
      <c r="T284" s="132"/>
      <c r="U284" s="132"/>
      <c r="V284" s="132"/>
      <c r="W284" s="132"/>
      <c r="X284" s="132"/>
      <c r="Y284" s="132"/>
      <c r="Z284" s="132"/>
      <c r="AA284" s="132"/>
      <c r="AB284" s="132"/>
      <c r="AC284" s="132"/>
      <c r="AD284" s="132"/>
      <c r="AE284" s="132"/>
      <c r="AF284" s="132"/>
      <c r="AG284" s="132"/>
      <c r="AH284" s="132"/>
      <c r="AI284" s="132"/>
      <c r="AJ284" s="132"/>
      <c r="AK284" s="132"/>
      <c r="AL284" s="132"/>
      <c r="AM284" s="132"/>
      <c r="AN284" s="132"/>
      <c r="AO284" s="132"/>
      <c r="AP284" s="132"/>
      <c r="AQ284" s="132"/>
      <c r="AR284" s="132"/>
      <c r="AS284" s="132"/>
      <c r="AT284" s="132"/>
      <c r="AU284" s="132"/>
      <c r="AV284" s="132"/>
      <c r="AW284" s="132"/>
      <c r="AX284" s="132"/>
      <c r="AY284" s="132"/>
      <c r="AZ284" s="132"/>
      <c r="BA284" s="132"/>
      <c r="BB284" s="132"/>
      <c r="BC284" s="132"/>
      <c r="BD284" s="132"/>
      <c r="BE284" s="132"/>
      <c r="BF284" s="132"/>
      <c r="BG284" s="132"/>
      <c r="BH284" s="132"/>
      <c r="BI284" s="132"/>
      <c r="BJ284" s="132"/>
      <c r="BK284" s="132"/>
      <c r="BL284" s="132"/>
      <c r="BM284" s="132"/>
    </row>
    <row r="285" spans="1:65" s="40" customFormat="1" x14ac:dyDescent="0.2">
      <c r="A285" s="130" t="s">
        <v>256</v>
      </c>
      <c r="B285" s="130" t="s">
        <v>257</v>
      </c>
      <c r="C285" s="134">
        <f>Knowledge!D69</f>
        <v>0.17784116702299635</v>
      </c>
      <c r="D285" s="130" t="str">
        <f>IF($C$194,IF(E285=0,0,C285/E285*100),"")</f>
        <v/>
      </c>
      <c r="E285" s="134">
        <f>Knowledge!F69</f>
        <v>0.1845893098007354</v>
      </c>
      <c r="F285" s="135" t="str">
        <f>IF($B$258,"Index: "&amp;TEXT(G285,"0"),"")</f>
        <v>Index: 96</v>
      </c>
      <c r="G285" s="130">
        <f>IF(E285=0,0,C285/E285*100)</f>
        <v>96.344239660994617</v>
      </c>
      <c r="H285" s="130"/>
      <c r="I285" s="130"/>
      <c r="J285" s="130"/>
      <c r="K285" s="130"/>
      <c r="L285" s="130"/>
      <c r="M285" s="130"/>
      <c r="N285" s="130"/>
      <c r="O285" s="130"/>
      <c r="P285" s="130"/>
      <c r="Q285" s="131"/>
      <c r="R285" s="132"/>
      <c r="S285" s="132"/>
      <c r="T285" s="132"/>
      <c r="U285" s="132"/>
      <c r="V285" s="132"/>
      <c r="W285" s="132"/>
      <c r="X285" s="132"/>
      <c r="Y285" s="132"/>
      <c r="Z285" s="132"/>
      <c r="AA285" s="132"/>
      <c r="AB285" s="132"/>
      <c r="AC285" s="132"/>
      <c r="AD285" s="132"/>
      <c r="AE285" s="132"/>
      <c r="AF285" s="132"/>
      <c r="AG285" s="132"/>
      <c r="AH285" s="132"/>
      <c r="AI285" s="132"/>
      <c r="AJ285" s="132"/>
      <c r="AK285" s="132"/>
      <c r="AL285" s="132"/>
      <c r="AM285" s="132"/>
      <c r="AN285" s="132"/>
      <c r="AO285" s="132"/>
      <c r="AP285" s="132"/>
      <c r="AQ285" s="132"/>
      <c r="AR285" s="132"/>
      <c r="AS285" s="132"/>
      <c r="AT285" s="132"/>
      <c r="AU285" s="132"/>
      <c r="AV285" s="132"/>
      <c r="AW285" s="132"/>
      <c r="AX285" s="132"/>
      <c r="AY285" s="132"/>
      <c r="AZ285" s="132"/>
      <c r="BA285" s="132"/>
      <c r="BB285" s="132"/>
      <c r="BC285" s="132"/>
      <c r="BD285" s="132"/>
      <c r="BE285" s="132"/>
      <c r="BF285" s="132"/>
      <c r="BG285" s="132"/>
      <c r="BH285" s="132"/>
      <c r="BI285" s="132"/>
      <c r="BJ285" s="132"/>
      <c r="BK285" s="132"/>
      <c r="BL285" s="132"/>
      <c r="BM285" s="132"/>
    </row>
    <row r="286" spans="1:65" s="40" customFormat="1" x14ac:dyDescent="0.2">
      <c r="A286" s="130" t="s">
        <v>258</v>
      </c>
      <c r="B286" s="130" t="s">
        <v>259</v>
      </c>
      <c r="C286" s="134">
        <f>Knowledge!D70</f>
        <v>0.3453895233873911</v>
      </c>
      <c r="D286" s="130" t="str">
        <f>IF($C$194,IF(E286=0,0,C286/E286*100),"")</f>
        <v/>
      </c>
      <c r="E286" s="134">
        <f>Knowledge!F70</f>
        <v>0.3578084923460978</v>
      </c>
      <c r="F286" s="135" t="str">
        <f t="shared" ref="F286:F288" si="12">IF($B$258,"Index: "&amp;TEXT(G286,"0"),"")</f>
        <v>Index: 97</v>
      </c>
      <c r="G286" s="130">
        <f>IF(E286=0,0,C286/E286*100)</f>
        <v>96.529157573293659</v>
      </c>
      <c r="H286" s="130"/>
      <c r="I286" s="130"/>
      <c r="J286" s="130"/>
      <c r="K286" s="130"/>
      <c r="L286" s="130"/>
      <c r="M286" s="130"/>
      <c r="N286" s="130"/>
      <c r="O286" s="130"/>
      <c r="P286" s="130"/>
      <c r="Q286" s="131"/>
      <c r="R286" s="132"/>
      <c r="S286" s="132"/>
      <c r="T286" s="132"/>
      <c r="U286" s="132"/>
      <c r="V286" s="132"/>
      <c r="W286" s="132"/>
      <c r="X286" s="132"/>
      <c r="Y286" s="132"/>
      <c r="Z286" s="132"/>
      <c r="AA286" s="132"/>
      <c r="AB286" s="132"/>
      <c r="AC286" s="132"/>
      <c r="AD286" s="132"/>
      <c r="AE286" s="132"/>
      <c r="AF286" s="132"/>
      <c r="AG286" s="132"/>
      <c r="AH286" s="132"/>
      <c r="AI286" s="132"/>
      <c r="AJ286" s="132"/>
      <c r="AK286" s="132"/>
      <c r="AL286" s="132"/>
      <c r="AM286" s="132"/>
      <c r="AN286" s="132"/>
      <c r="AO286" s="132"/>
      <c r="AP286" s="132"/>
      <c r="AQ286" s="132"/>
      <c r="AR286" s="132"/>
      <c r="AS286" s="132"/>
      <c r="AT286" s="132"/>
      <c r="AU286" s="132"/>
      <c r="AV286" s="132"/>
      <c r="AW286" s="132"/>
      <c r="AX286" s="132"/>
      <c r="AY286" s="132"/>
      <c r="AZ286" s="132"/>
      <c r="BA286" s="132"/>
      <c r="BB286" s="132"/>
      <c r="BC286" s="132"/>
      <c r="BD286" s="132"/>
      <c r="BE286" s="132"/>
      <c r="BF286" s="132"/>
      <c r="BG286" s="132"/>
      <c r="BH286" s="132"/>
      <c r="BI286" s="132"/>
      <c r="BJ286" s="132"/>
      <c r="BK286" s="132"/>
      <c r="BL286" s="132"/>
      <c r="BM286" s="132"/>
    </row>
    <row r="287" spans="1:65" s="40" customFormat="1" x14ac:dyDescent="0.2">
      <c r="A287" s="130" t="s">
        <v>260</v>
      </c>
      <c r="B287" s="130" t="s">
        <v>261</v>
      </c>
      <c r="C287" s="134">
        <f>Knowledge!D71</f>
        <v>0.37538446680919857</v>
      </c>
      <c r="D287" s="130" t="str">
        <f>IF($C$194,IF(E287=0,0,C287/E287*100),"")</f>
        <v/>
      </c>
      <c r="E287" s="134">
        <f>Knowledge!F71</f>
        <v>0.35969687645844972</v>
      </c>
      <c r="F287" s="135" t="str">
        <f t="shared" si="12"/>
        <v>Index: 104</v>
      </c>
      <c r="G287" s="130">
        <f>IF(E287=0,0,C287/E287*100)</f>
        <v>104.36133627436739</v>
      </c>
      <c r="H287" s="130"/>
      <c r="I287" s="130"/>
      <c r="J287" s="130"/>
      <c r="K287" s="130"/>
      <c r="L287" s="130"/>
      <c r="M287" s="130"/>
      <c r="N287" s="130"/>
      <c r="O287" s="130"/>
      <c r="P287" s="130"/>
      <c r="Q287" s="131"/>
      <c r="R287" s="132"/>
      <c r="S287" s="132"/>
      <c r="T287" s="132"/>
      <c r="U287" s="132"/>
      <c r="V287" s="132"/>
      <c r="W287" s="132"/>
      <c r="X287" s="132"/>
      <c r="Y287" s="132"/>
      <c r="Z287" s="132"/>
      <c r="AA287" s="132"/>
      <c r="AB287" s="132"/>
      <c r="AC287" s="132"/>
      <c r="AD287" s="132"/>
      <c r="AE287" s="132"/>
      <c r="AF287" s="132"/>
      <c r="AG287" s="132"/>
      <c r="AH287" s="132"/>
      <c r="AI287" s="132"/>
      <c r="AJ287" s="132"/>
      <c r="AK287" s="132"/>
      <c r="AL287" s="132"/>
      <c r="AM287" s="132"/>
      <c r="AN287" s="132"/>
      <c r="AO287" s="132"/>
      <c r="AP287" s="132"/>
      <c r="AQ287" s="132"/>
      <c r="AR287" s="132"/>
      <c r="AS287" s="132"/>
      <c r="AT287" s="132"/>
      <c r="AU287" s="132"/>
      <c r="AV287" s="132"/>
      <c r="AW287" s="132"/>
      <c r="AX287" s="132"/>
      <c r="AY287" s="132"/>
      <c r="AZ287" s="132"/>
      <c r="BA287" s="132"/>
      <c r="BB287" s="132"/>
      <c r="BC287" s="132"/>
      <c r="BD287" s="132"/>
      <c r="BE287" s="132"/>
      <c r="BF287" s="132"/>
      <c r="BG287" s="132"/>
      <c r="BH287" s="132"/>
      <c r="BI287" s="132"/>
      <c r="BJ287" s="132"/>
      <c r="BK287" s="132"/>
      <c r="BL287" s="132"/>
      <c r="BM287" s="132"/>
    </row>
    <row r="288" spans="1:65" s="40" customFormat="1" x14ac:dyDescent="0.2">
      <c r="A288" s="130" t="s">
        <v>262</v>
      </c>
      <c r="B288" s="130" t="s">
        <v>263</v>
      </c>
      <c r="C288" s="134">
        <f>Knowledge!D72</f>
        <v>0.10092734421442354</v>
      </c>
      <c r="D288" s="130" t="str">
        <f>IF($C$194,IF(E288=0,0,C288/E288*100),"")</f>
        <v/>
      </c>
      <c r="E288" s="134">
        <f>Knowledge!F72</f>
        <v>9.7850285507377982E-2</v>
      </c>
      <c r="F288" s="135" t="str">
        <f t="shared" si="12"/>
        <v>Index: 103</v>
      </c>
      <c r="G288" s="130">
        <f>IF(E288=0,0,C288/E288*100)</f>
        <v>103.14465991702552</v>
      </c>
      <c r="H288" s="130"/>
      <c r="I288" s="130"/>
      <c r="J288" s="130"/>
      <c r="K288" s="130"/>
      <c r="L288" s="130"/>
      <c r="M288" s="130"/>
      <c r="N288" s="130"/>
      <c r="O288" s="130"/>
      <c r="P288" s="130"/>
      <c r="Q288" s="131"/>
      <c r="R288" s="132"/>
      <c r="S288" s="132"/>
      <c r="T288" s="132"/>
      <c r="U288" s="132"/>
      <c r="V288" s="132"/>
      <c r="W288" s="132"/>
      <c r="X288" s="132"/>
      <c r="Y288" s="132"/>
      <c r="Z288" s="132"/>
      <c r="AA288" s="132"/>
      <c r="AB288" s="132"/>
      <c r="AC288" s="132"/>
      <c r="AD288" s="132"/>
      <c r="AE288" s="132"/>
      <c r="AF288" s="132"/>
      <c r="AG288" s="132"/>
      <c r="AH288" s="132"/>
      <c r="AI288" s="132"/>
      <c r="AJ288" s="132"/>
      <c r="AK288" s="132"/>
      <c r="AL288" s="132"/>
      <c r="AM288" s="132"/>
      <c r="AN288" s="132"/>
      <c r="AO288" s="132"/>
      <c r="AP288" s="132"/>
      <c r="AQ288" s="132"/>
      <c r="AR288" s="132"/>
      <c r="AS288" s="132"/>
      <c r="AT288" s="132"/>
      <c r="AU288" s="132"/>
      <c r="AV288" s="132"/>
      <c r="AW288" s="132"/>
      <c r="AX288" s="132"/>
      <c r="AY288" s="132"/>
      <c r="AZ288" s="132"/>
      <c r="BA288" s="132"/>
      <c r="BB288" s="132"/>
      <c r="BC288" s="132"/>
      <c r="BD288" s="132"/>
      <c r="BE288" s="132"/>
      <c r="BF288" s="132"/>
      <c r="BG288" s="132"/>
      <c r="BH288" s="132"/>
      <c r="BI288" s="132"/>
      <c r="BJ288" s="132"/>
      <c r="BK288" s="132"/>
      <c r="BL288" s="132"/>
      <c r="BM288" s="132"/>
    </row>
    <row r="289" spans="1:65" s="40" customFormat="1" x14ac:dyDescent="0.2">
      <c r="A289" s="130"/>
      <c r="B289" s="130"/>
      <c r="C289" s="134">
        <f>SUM(C284:C288)</f>
        <v>0.99954250143400947</v>
      </c>
      <c r="D289" s="130"/>
      <c r="E289" s="130"/>
      <c r="F289" s="130"/>
      <c r="G289" s="130"/>
      <c r="H289" s="130"/>
      <c r="I289" s="130"/>
      <c r="J289" s="130"/>
      <c r="K289" s="130"/>
      <c r="L289" s="130"/>
      <c r="M289" s="130"/>
      <c r="N289" s="130"/>
      <c r="O289" s="130"/>
      <c r="P289" s="130"/>
      <c r="Q289" s="131"/>
      <c r="R289" s="132"/>
      <c r="S289" s="132"/>
      <c r="T289" s="132"/>
      <c r="U289" s="132"/>
      <c r="V289" s="132"/>
      <c r="W289" s="132"/>
      <c r="X289" s="132"/>
      <c r="Y289" s="132"/>
      <c r="Z289" s="132"/>
      <c r="AA289" s="132"/>
      <c r="AB289" s="132"/>
      <c r="AC289" s="132"/>
      <c r="AD289" s="132"/>
      <c r="AE289" s="132"/>
      <c r="AF289" s="132"/>
      <c r="AG289" s="132"/>
      <c r="AH289" s="132"/>
      <c r="AI289" s="132"/>
      <c r="AJ289" s="132"/>
      <c r="AK289" s="132"/>
      <c r="AL289" s="132"/>
      <c r="AM289" s="132"/>
      <c r="AN289" s="132"/>
      <c r="AO289" s="132"/>
      <c r="AP289" s="132"/>
      <c r="AQ289" s="132"/>
      <c r="AR289" s="132"/>
      <c r="AS289" s="132"/>
      <c r="AT289" s="132"/>
      <c r="AU289" s="132"/>
      <c r="AV289" s="132"/>
      <c r="AW289" s="132"/>
      <c r="AX289" s="132"/>
      <c r="AY289" s="132"/>
      <c r="AZ289" s="132"/>
      <c r="BA289" s="132"/>
      <c r="BB289" s="132"/>
      <c r="BC289" s="132"/>
      <c r="BD289" s="132"/>
      <c r="BE289" s="132"/>
      <c r="BF289" s="132"/>
      <c r="BG289" s="132"/>
      <c r="BH289" s="132"/>
      <c r="BI289" s="132"/>
      <c r="BJ289" s="132"/>
      <c r="BK289" s="132"/>
      <c r="BL289" s="132"/>
      <c r="BM289" s="132"/>
    </row>
    <row r="290" spans="1:65" s="40" customFormat="1" x14ac:dyDescent="0.2">
      <c r="A290" s="130"/>
      <c r="B290" s="130"/>
      <c r="C290" s="130">
        <v>500</v>
      </c>
      <c r="D290" s="130"/>
      <c r="E290" s="130"/>
      <c r="F290" s="130"/>
      <c r="G290" s="130"/>
      <c r="H290" s="130"/>
      <c r="I290" s="130"/>
      <c r="J290" s="130"/>
      <c r="K290" s="130"/>
      <c r="L290" s="130"/>
      <c r="M290" s="130"/>
      <c r="N290" s="130"/>
      <c r="O290" s="130"/>
      <c r="P290" s="130"/>
      <c r="Q290" s="131"/>
      <c r="R290" s="132"/>
      <c r="S290" s="132"/>
      <c r="T290" s="132"/>
      <c r="U290" s="132"/>
      <c r="V290" s="132"/>
      <c r="W290" s="132"/>
      <c r="X290" s="132"/>
      <c r="Y290" s="132"/>
      <c r="Z290" s="132"/>
      <c r="AA290" s="132"/>
      <c r="AB290" s="132"/>
      <c r="AC290" s="132"/>
      <c r="AD290" s="132"/>
      <c r="AE290" s="132"/>
      <c r="AF290" s="132"/>
      <c r="AG290" s="132"/>
      <c r="AH290" s="132"/>
      <c r="AI290" s="132"/>
      <c r="AJ290" s="132"/>
      <c r="AK290" s="132"/>
      <c r="AL290" s="132"/>
      <c r="AM290" s="132"/>
      <c r="AN290" s="132"/>
      <c r="AO290" s="132"/>
      <c r="AP290" s="132"/>
      <c r="AQ290" s="132"/>
      <c r="AR290" s="132"/>
      <c r="AS290" s="132"/>
      <c r="AT290" s="132"/>
      <c r="AU290" s="132"/>
      <c r="AV290" s="132"/>
      <c r="AW290" s="132"/>
      <c r="AX290" s="132"/>
      <c r="AY290" s="132"/>
      <c r="AZ290" s="132"/>
      <c r="BA290" s="132"/>
      <c r="BB290" s="132"/>
      <c r="BC290" s="132"/>
      <c r="BD290" s="132"/>
      <c r="BE290" s="132"/>
      <c r="BF290" s="132"/>
      <c r="BG290" s="132"/>
      <c r="BH290" s="132"/>
      <c r="BI290" s="132"/>
      <c r="BJ290" s="132"/>
      <c r="BK290" s="132"/>
      <c r="BL290" s="132"/>
      <c r="BM290" s="132"/>
    </row>
    <row r="291" spans="1:65" s="40" customFormat="1" x14ac:dyDescent="0.2">
      <c r="A291" s="130"/>
      <c r="B291" s="130"/>
      <c r="C291" s="130">
        <f>C290/C289</f>
        <v>500.2288539833645</v>
      </c>
      <c r="D291" s="130"/>
      <c r="E291" s="130"/>
      <c r="F291" s="130"/>
      <c r="G291" s="130"/>
      <c r="H291" s="130"/>
      <c r="I291" s="130"/>
      <c r="J291" s="130"/>
      <c r="K291" s="130"/>
      <c r="L291" s="130"/>
      <c r="M291" s="130"/>
      <c r="N291" s="130"/>
      <c r="O291" s="130"/>
      <c r="P291" s="130"/>
      <c r="Q291" s="131"/>
      <c r="R291" s="132"/>
      <c r="S291" s="132"/>
      <c r="T291" s="132"/>
      <c r="U291" s="132"/>
      <c r="V291" s="132"/>
      <c r="W291" s="132"/>
      <c r="X291" s="132"/>
      <c r="Y291" s="132"/>
      <c r="Z291" s="132"/>
      <c r="AA291" s="132"/>
      <c r="AB291" s="132"/>
      <c r="AC291" s="132"/>
      <c r="AD291" s="132"/>
      <c r="AE291" s="132"/>
      <c r="AF291" s="132"/>
      <c r="AG291" s="132"/>
      <c r="AH291" s="132"/>
      <c r="AI291" s="132"/>
      <c r="AJ291" s="132"/>
      <c r="AK291" s="132"/>
      <c r="AL291" s="132"/>
      <c r="AM291" s="132"/>
      <c r="AN291" s="132"/>
      <c r="AO291" s="132"/>
      <c r="AP291" s="132"/>
      <c r="AQ291" s="132"/>
      <c r="AR291" s="132"/>
      <c r="AS291" s="132"/>
      <c r="AT291" s="132"/>
      <c r="AU291" s="132"/>
      <c r="AV291" s="132"/>
      <c r="AW291" s="132"/>
      <c r="AX291" s="132"/>
      <c r="AY291" s="132"/>
      <c r="AZ291" s="132"/>
      <c r="BA291" s="132"/>
      <c r="BB291" s="132"/>
      <c r="BC291" s="132"/>
      <c r="BD291" s="132"/>
      <c r="BE291" s="132"/>
      <c r="BF291" s="132"/>
      <c r="BG291" s="132"/>
      <c r="BH291" s="132"/>
      <c r="BI291" s="132"/>
      <c r="BJ291" s="132"/>
      <c r="BK291" s="132"/>
      <c r="BL291" s="132"/>
      <c r="BM291" s="132"/>
    </row>
    <row r="292" spans="1:65" s="40" customFormat="1" x14ac:dyDescent="0.2">
      <c r="A292" s="130"/>
      <c r="B292" s="130"/>
      <c r="C292" s="130"/>
      <c r="D292" s="130"/>
      <c r="E292" s="130"/>
      <c r="F292" s="130"/>
      <c r="G292" s="130"/>
      <c r="H292" s="130"/>
      <c r="I292" s="130"/>
      <c r="J292" s="130"/>
      <c r="K292" s="130"/>
      <c r="L292" s="130"/>
      <c r="M292" s="130"/>
      <c r="N292" s="130"/>
      <c r="O292" s="130"/>
      <c r="P292" s="130"/>
      <c r="Q292" s="131"/>
      <c r="R292" s="132"/>
      <c r="S292" s="132"/>
      <c r="T292" s="132"/>
      <c r="U292" s="132"/>
      <c r="V292" s="132"/>
      <c r="W292" s="132"/>
      <c r="X292" s="132"/>
      <c r="Y292" s="132"/>
      <c r="Z292" s="132"/>
      <c r="AA292" s="132"/>
      <c r="AB292" s="132"/>
      <c r="AC292" s="132"/>
      <c r="AD292" s="132"/>
      <c r="AE292" s="132"/>
      <c r="AF292" s="132"/>
      <c r="AG292" s="132"/>
      <c r="AH292" s="132"/>
      <c r="AI292" s="132"/>
      <c r="AJ292" s="132"/>
      <c r="AK292" s="132"/>
      <c r="AL292" s="132"/>
      <c r="AM292" s="132"/>
      <c r="AN292" s="132"/>
      <c r="AO292" s="132"/>
      <c r="AP292" s="132"/>
      <c r="AQ292" s="132"/>
      <c r="AR292" s="132"/>
      <c r="AS292" s="132"/>
      <c r="AT292" s="132"/>
      <c r="AU292" s="132"/>
      <c r="AV292" s="132"/>
      <c r="AW292" s="132"/>
      <c r="AX292" s="132"/>
      <c r="AY292" s="132"/>
      <c r="AZ292" s="132"/>
      <c r="BA292" s="132"/>
      <c r="BB292" s="132"/>
      <c r="BC292" s="132"/>
      <c r="BD292" s="132"/>
      <c r="BE292" s="132"/>
      <c r="BF292" s="132"/>
      <c r="BG292" s="132"/>
      <c r="BH292" s="132"/>
      <c r="BI292" s="132"/>
      <c r="BJ292" s="132"/>
      <c r="BK292" s="132"/>
      <c r="BL292" s="132"/>
      <c r="BM292" s="132"/>
    </row>
    <row r="293" spans="1:65" s="40" customFormat="1" x14ac:dyDescent="0.2">
      <c r="A293" s="130">
        <f>RANK(G285,$G$285:$G$288)</f>
        <v>4</v>
      </c>
      <c r="B293" s="130">
        <f>RANK(C285,$C$285:$C$288)</f>
        <v>3</v>
      </c>
      <c r="C293" s="130" t="str">
        <f>"The prevailing size is "&amp;(B297)</f>
        <v>The prevailing size is 3-4 people</v>
      </c>
      <c r="D293" s="130"/>
      <c r="E293" s="130"/>
      <c r="F293" s="130"/>
      <c r="G293" s="130"/>
      <c r="H293" s="130"/>
      <c r="I293" s="130"/>
      <c r="J293" s="130"/>
      <c r="K293" s="130"/>
      <c r="L293" s="130"/>
      <c r="M293" s="130"/>
      <c r="N293" s="130"/>
      <c r="O293" s="130"/>
      <c r="P293" s="130"/>
      <c r="Q293" s="131"/>
      <c r="R293" s="132"/>
      <c r="S293" s="132"/>
      <c r="T293" s="132"/>
      <c r="U293" s="132"/>
      <c r="V293" s="132"/>
      <c r="W293" s="132"/>
      <c r="X293" s="132"/>
      <c r="Y293" s="132"/>
      <c r="Z293" s="132"/>
      <c r="AA293" s="132"/>
      <c r="AB293" s="132"/>
      <c r="AC293" s="132"/>
      <c r="AD293" s="132"/>
      <c r="AE293" s="132"/>
      <c r="AF293" s="132"/>
      <c r="AG293" s="132"/>
      <c r="AH293" s="132"/>
      <c r="AI293" s="132"/>
      <c r="AJ293" s="132"/>
      <c r="AK293" s="132"/>
      <c r="AL293" s="132"/>
      <c r="AM293" s="132"/>
      <c r="AN293" s="132"/>
      <c r="AO293" s="132"/>
      <c r="AP293" s="132"/>
      <c r="AQ293" s="132"/>
      <c r="AR293" s="132"/>
      <c r="AS293" s="132"/>
      <c r="AT293" s="132"/>
      <c r="AU293" s="132"/>
      <c r="AV293" s="132"/>
      <c r="AW293" s="132"/>
      <c r="AX293" s="132"/>
      <c r="AY293" s="132"/>
      <c r="AZ293" s="132"/>
      <c r="BA293" s="132"/>
      <c r="BB293" s="132"/>
      <c r="BC293" s="132"/>
      <c r="BD293" s="132"/>
      <c r="BE293" s="132"/>
      <c r="BF293" s="132"/>
      <c r="BG293" s="132"/>
      <c r="BH293" s="132"/>
      <c r="BI293" s="132"/>
      <c r="BJ293" s="132"/>
      <c r="BK293" s="132"/>
      <c r="BL293" s="132"/>
      <c r="BM293" s="132"/>
    </row>
    <row r="294" spans="1:65" s="40" customFormat="1" x14ac:dyDescent="0.2">
      <c r="A294" s="130">
        <f>RANK(G286,$G$285:$G$288)</f>
        <v>3</v>
      </c>
      <c r="B294" s="130">
        <f>RANK(C286,$C$285:$C$288)</f>
        <v>2</v>
      </c>
      <c r="C294" s="130" t="str">
        <f>IF(A297=B297,""," but households with "&amp;(A297)&amp;" appear more than in the base.")</f>
        <v/>
      </c>
      <c r="D294" s="130"/>
      <c r="E294" s="130"/>
      <c r="F294" s="130"/>
      <c r="G294" s="130"/>
      <c r="H294" s="130"/>
      <c r="I294" s="130"/>
      <c r="J294" s="130"/>
      <c r="K294" s="130"/>
      <c r="L294" s="130"/>
      <c r="M294" s="130"/>
      <c r="N294" s="130"/>
      <c r="O294" s="130"/>
      <c r="P294" s="130"/>
      <c r="Q294" s="131"/>
      <c r="R294" s="132"/>
      <c r="S294" s="132"/>
      <c r="T294" s="132"/>
      <c r="U294" s="132"/>
      <c r="V294" s="132"/>
      <c r="W294" s="132"/>
      <c r="X294" s="132"/>
      <c r="Y294" s="132"/>
      <c r="Z294" s="132"/>
      <c r="AA294" s="132"/>
      <c r="AB294" s="132"/>
      <c r="AC294" s="132"/>
      <c r="AD294" s="132"/>
      <c r="AE294" s="132"/>
      <c r="AF294" s="132"/>
      <c r="AG294" s="132"/>
      <c r="AH294" s="132"/>
      <c r="AI294" s="132"/>
      <c r="AJ294" s="132"/>
      <c r="AK294" s="132"/>
      <c r="AL294" s="132"/>
      <c r="AM294" s="132"/>
      <c r="AN294" s="132"/>
      <c r="AO294" s="132"/>
      <c r="AP294" s="132"/>
      <c r="AQ294" s="132"/>
      <c r="AR294" s="132"/>
      <c r="AS294" s="132"/>
      <c r="AT294" s="132"/>
      <c r="AU294" s="132"/>
      <c r="AV294" s="132"/>
      <c r="AW294" s="132"/>
      <c r="AX294" s="132"/>
      <c r="AY294" s="132"/>
      <c r="AZ294" s="132"/>
      <c r="BA294" s="132"/>
      <c r="BB294" s="132"/>
      <c r="BC294" s="132"/>
      <c r="BD294" s="132"/>
      <c r="BE294" s="132"/>
      <c r="BF294" s="132"/>
      <c r="BG294" s="132"/>
      <c r="BH294" s="132"/>
      <c r="BI294" s="132"/>
      <c r="BJ294" s="132"/>
      <c r="BK294" s="132"/>
      <c r="BL294" s="132"/>
      <c r="BM294" s="132"/>
    </row>
    <row r="295" spans="1:65" s="40" customFormat="1" x14ac:dyDescent="0.2">
      <c r="A295" s="130">
        <f>RANK(G287,$G$285:$G$288)</f>
        <v>1</v>
      </c>
      <c r="B295" s="130">
        <f>RANK(C287,$C$285:$C$288)</f>
        <v>1</v>
      </c>
      <c r="C295" s="130" t="str">
        <f>C293&amp;C294</f>
        <v>The prevailing size is 3-4 people</v>
      </c>
      <c r="D295" s="130"/>
      <c r="E295" s="130"/>
      <c r="F295" s="130"/>
      <c r="G295" s="130"/>
      <c r="H295" s="130"/>
      <c r="I295" s="130"/>
      <c r="J295" s="130"/>
      <c r="K295" s="130"/>
      <c r="L295" s="130"/>
      <c r="M295" s="130"/>
      <c r="N295" s="130"/>
      <c r="O295" s="130"/>
      <c r="P295" s="130"/>
      <c r="Q295" s="131"/>
      <c r="R295" s="132"/>
      <c r="S295" s="132"/>
      <c r="T295" s="132"/>
      <c r="U295" s="132"/>
      <c r="V295" s="132"/>
      <c r="W295" s="132"/>
      <c r="X295" s="132"/>
      <c r="Y295" s="132"/>
      <c r="Z295" s="132"/>
      <c r="AA295" s="132"/>
      <c r="AB295" s="132"/>
      <c r="AC295" s="132"/>
      <c r="AD295" s="132"/>
      <c r="AE295" s="132"/>
      <c r="AF295" s="132"/>
      <c r="AG295" s="132"/>
      <c r="AH295" s="132"/>
      <c r="AI295" s="132"/>
      <c r="AJ295" s="132"/>
      <c r="AK295" s="132"/>
      <c r="AL295" s="132"/>
      <c r="AM295" s="132"/>
      <c r="AN295" s="132"/>
      <c r="AO295" s="132"/>
      <c r="AP295" s="132"/>
      <c r="AQ295" s="132"/>
      <c r="AR295" s="132"/>
      <c r="AS295" s="132"/>
      <c r="AT295" s="132"/>
      <c r="AU295" s="132"/>
      <c r="AV295" s="132"/>
      <c r="AW295" s="132"/>
      <c r="AX295" s="132"/>
      <c r="AY295" s="132"/>
      <c r="AZ295" s="132"/>
      <c r="BA295" s="132"/>
      <c r="BB295" s="132"/>
      <c r="BC295" s="132"/>
      <c r="BD295" s="132"/>
      <c r="BE295" s="132"/>
      <c r="BF295" s="132"/>
      <c r="BG295" s="132"/>
      <c r="BH295" s="132"/>
      <c r="BI295" s="132"/>
      <c r="BJ295" s="132"/>
      <c r="BK295" s="132"/>
      <c r="BL295" s="132"/>
      <c r="BM295" s="132"/>
    </row>
    <row r="296" spans="1:65" s="40" customFormat="1" x14ac:dyDescent="0.2">
      <c r="A296" s="130">
        <f>RANK(G288,$G$285:$G$288)</f>
        <v>2</v>
      </c>
      <c r="B296" s="130">
        <f>RANK(C288,$C$285:$C$288)</f>
        <v>4</v>
      </c>
      <c r="C296" s="130"/>
      <c r="D296" s="130"/>
      <c r="E296" s="130"/>
      <c r="F296" s="130"/>
      <c r="G296" s="130"/>
      <c r="H296" s="130"/>
      <c r="I296" s="130"/>
      <c r="J296" s="130"/>
      <c r="K296" s="130"/>
      <c r="L296" s="130"/>
      <c r="M296" s="130"/>
      <c r="N296" s="130"/>
      <c r="O296" s="130"/>
      <c r="P296" s="130"/>
      <c r="Q296" s="131"/>
      <c r="R296" s="132"/>
      <c r="S296" s="132"/>
      <c r="T296" s="132"/>
      <c r="U296" s="132"/>
      <c r="V296" s="132"/>
      <c r="W296" s="132"/>
      <c r="X296" s="132"/>
      <c r="Y296" s="132"/>
      <c r="Z296" s="132"/>
      <c r="AA296" s="132"/>
      <c r="AB296" s="132"/>
      <c r="AC296" s="132"/>
      <c r="AD296" s="132"/>
      <c r="AE296" s="132"/>
      <c r="AF296" s="132"/>
      <c r="AG296" s="132"/>
      <c r="AH296" s="132"/>
      <c r="AI296" s="132"/>
      <c r="AJ296" s="132"/>
      <c r="AK296" s="132"/>
      <c r="AL296" s="132"/>
      <c r="AM296" s="132"/>
      <c r="AN296" s="132"/>
      <c r="AO296" s="132"/>
      <c r="AP296" s="132"/>
      <c r="AQ296" s="132"/>
      <c r="AR296" s="132"/>
      <c r="AS296" s="132"/>
      <c r="AT296" s="132"/>
      <c r="AU296" s="132"/>
      <c r="AV296" s="132"/>
      <c r="AW296" s="132"/>
      <c r="AX296" s="132"/>
      <c r="AY296" s="132"/>
      <c r="AZ296" s="132"/>
      <c r="BA296" s="132"/>
      <c r="BB296" s="132"/>
      <c r="BC296" s="132"/>
      <c r="BD296" s="132"/>
      <c r="BE296" s="132"/>
      <c r="BF296" s="132"/>
      <c r="BG296" s="132"/>
      <c r="BH296" s="132"/>
      <c r="BI296" s="132"/>
      <c r="BJ296" s="132"/>
      <c r="BK296" s="132"/>
      <c r="BL296" s="132"/>
      <c r="BM296" s="132"/>
    </row>
    <row r="297" spans="1:65" s="40" customFormat="1" x14ac:dyDescent="0.2">
      <c r="A297" s="130" t="str">
        <f>INDEX(A285:A288,MATCH(1,A293:A296,0))</f>
        <v>3-4 people</v>
      </c>
      <c r="B297" s="130" t="str">
        <f>INDEX(A285:A288,MATCH(1,B293:B296,0))</f>
        <v>3-4 people</v>
      </c>
      <c r="C297" s="130"/>
      <c r="D297" s="130"/>
      <c r="E297" s="130"/>
      <c r="F297" s="130"/>
      <c r="G297" s="130"/>
      <c r="H297" s="130"/>
      <c r="I297" s="130"/>
      <c r="J297" s="130"/>
      <c r="K297" s="130"/>
      <c r="L297" s="130"/>
      <c r="M297" s="130"/>
      <c r="N297" s="130"/>
      <c r="O297" s="130"/>
      <c r="P297" s="130"/>
      <c r="Q297" s="131"/>
      <c r="R297" s="132"/>
      <c r="S297" s="132"/>
      <c r="T297" s="132"/>
      <c r="U297" s="132"/>
      <c r="V297" s="132"/>
      <c r="W297" s="132"/>
      <c r="X297" s="132"/>
      <c r="Y297" s="132"/>
      <c r="Z297" s="132"/>
      <c r="AA297" s="132"/>
      <c r="AB297" s="132"/>
      <c r="AC297" s="132"/>
      <c r="AD297" s="132"/>
      <c r="AE297" s="132"/>
      <c r="AF297" s="132"/>
      <c r="AG297" s="132"/>
      <c r="AH297" s="132"/>
      <c r="AI297" s="132"/>
      <c r="AJ297" s="132"/>
      <c r="AK297" s="132"/>
      <c r="AL297" s="132"/>
      <c r="AM297" s="132"/>
      <c r="AN297" s="132"/>
      <c r="AO297" s="132"/>
      <c r="AP297" s="132"/>
      <c r="AQ297" s="132"/>
      <c r="AR297" s="132"/>
      <c r="AS297" s="132"/>
      <c r="AT297" s="132"/>
      <c r="AU297" s="132"/>
      <c r="AV297" s="132"/>
      <c r="AW297" s="132"/>
      <c r="AX297" s="132"/>
      <c r="AY297" s="132"/>
      <c r="AZ297" s="132"/>
      <c r="BA297" s="132"/>
      <c r="BB297" s="132"/>
      <c r="BC297" s="132"/>
      <c r="BD297" s="132"/>
      <c r="BE297" s="132"/>
      <c r="BF297" s="132"/>
      <c r="BG297" s="132"/>
      <c r="BH297" s="132"/>
      <c r="BI297" s="132"/>
      <c r="BJ297" s="132"/>
      <c r="BK297" s="132"/>
      <c r="BL297" s="132"/>
      <c r="BM297" s="132"/>
    </row>
    <row r="298" spans="1:65" s="40" customFormat="1" x14ac:dyDescent="0.2">
      <c r="A298" s="130"/>
      <c r="B298" s="130"/>
      <c r="C298" s="130"/>
      <c r="D298" s="130"/>
      <c r="E298" s="130"/>
      <c r="F298" s="130"/>
      <c r="G298" s="130"/>
      <c r="H298" s="130"/>
      <c r="I298" s="130"/>
      <c r="J298" s="130"/>
      <c r="K298" s="130"/>
      <c r="L298" s="130"/>
      <c r="M298" s="130"/>
      <c r="N298" s="130"/>
      <c r="O298" s="130"/>
      <c r="P298" s="130"/>
      <c r="Q298" s="131"/>
      <c r="R298" s="132"/>
      <c r="S298" s="132"/>
      <c r="T298" s="132"/>
      <c r="U298" s="132"/>
      <c r="V298" s="132"/>
      <c r="W298" s="132"/>
      <c r="X298" s="132"/>
      <c r="Y298" s="132"/>
      <c r="Z298" s="132"/>
      <c r="AA298" s="132"/>
      <c r="AB298" s="132"/>
      <c r="AC298" s="132"/>
      <c r="AD298" s="132"/>
      <c r="AE298" s="132"/>
      <c r="AF298" s="132"/>
      <c r="AG298" s="132"/>
      <c r="AH298" s="132"/>
      <c r="AI298" s="132"/>
      <c r="AJ298" s="132"/>
      <c r="AK298" s="132"/>
      <c r="AL298" s="132"/>
      <c r="AM298" s="132"/>
      <c r="AN298" s="132"/>
      <c r="AO298" s="132"/>
      <c r="AP298" s="132"/>
      <c r="AQ298" s="132"/>
      <c r="AR298" s="132"/>
      <c r="AS298" s="132"/>
      <c r="AT298" s="132"/>
      <c r="AU298" s="132"/>
      <c r="AV298" s="132"/>
      <c r="AW298" s="132"/>
      <c r="AX298" s="132"/>
      <c r="AY298" s="132"/>
      <c r="AZ298" s="132"/>
      <c r="BA298" s="132"/>
      <c r="BB298" s="132"/>
      <c r="BC298" s="132"/>
      <c r="BD298" s="132"/>
      <c r="BE298" s="132"/>
      <c r="BF298" s="132"/>
      <c r="BG298" s="132"/>
      <c r="BH298" s="132"/>
      <c r="BI298" s="132"/>
      <c r="BJ298" s="132"/>
      <c r="BK298" s="132"/>
      <c r="BL298" s="132"/>
      <c r="BM298" s="132"/>
    </row>
    <row r="299" spans="1:65" s="40" customFormat="1" x14ac:dyDescent="0.2">
      <c r="A299" s="130"/>
      <c r="B299" s="130"/>
      <c r="C299" s="130"/>
      <c r="D299" s="130"/>
      <c r="E299" s="130"/>
      <c r="F299" s="130"/>
      <c r="G299" s="130"/>
      <c r="H299" s="130"/>
      <c r="I299" s="130"/>
      <c r="J299" s="130"/>
      <c r="K299" s="130"/>
      <c r="L299" s="130"/>
      <c r="M299" s="130"/>
      <c r="N299" s="130"/>
      <c r="O299" s="130"/>
      <c r="P299" s="130"/>
      <c r="Q299" s="131"/>
      <c r="R299" s="132"/>
      <c r="S299" s="132"/>
      <c r="T299" s="132"/>
      <c r="U299" s="132"/>
      <c r="V299" s="132"/>
      <c r="W299" s="132"/>
      <c r="X299" s="132"/>
      <c r="Y299" s="132"/>
      <c r="Z299" s="132"/>
      <c r="AA299" s="132"/>
      <c r="AB299" s="132"/>
      <c r="AC299" s="132"/>
      <c r="AD299" s="132"/>
      <c r="AE299" s="132"/>
      <c r="AF299" s="132"/>
      <c r="AG299" s="132"/>
      <c r="AH299" s="132"/>
      <c r="AI299" s="132"/>
      <c r="AJ299" s="132"/>
      <c r="AK299" s="132"/>
      <c r="AL299" s="132"/>
      <c r="AM299" s="132"/>
      <c r="AN299" s="132"/>
      <c r="AO299" s="132"/>
      <c r="AP299" s="132"/>
      <c r="AQ299" s="132"/>
      <c r="AR299" s="132"/>
      <c r="AS299" s="132"/>
      <c r="AT299" s="132"/>
      <c r="AU299" s="132"/>
      <c r="AV299" s="132"/>
      <c r="AW299" s="132"/>
      <c r="AX299" s="132"/>
      <c r="AY299" s="132"/>
      <c r="AZ299" s="132"/>
      <c r="BA299" s="132"/>
      <c r="BB299" s="132"/>
      <c r="BC299" s="132"/>
      <c r="BD299" s="132"/>
      <c r="BE299" s="132"/>
      <c r="BF299" s="132"/>
      <c r="BG299" s="132"/>
      <c r="BH299" s="132"/>
      <c r="BI299" s="132"/>
      <c r="BJ299" s="132"/>
      <c r="BK299" s="132"/>
      <c r="BL299" s="132"/>
      <c r="BM299" s="132"/>
    </row>
    <row r="300" spans="1:65" s="40" customFormat="1" x14ac:dyDescent="0.2">
      <c r="A300" s="130"/>
      <c r="B300" s="130"/>
      <c r="C300" s="130"/>
      <c r="D300" s="130"/>
      <c r="E300" s="130"/>
      <c r="F300" s="130"/>
      <c r="G300" s="130"/>
      <c r="H300" s="130"/>
      <c r="I300" s="130"/>
      <c r="J300" s="130"/>
      <c r="K300" s="130"/>
      <c r="L300" s="130"/>
      <c r="M300" s="130"/>
      <c r="N300" s="130"/>
      <c r="O300" s="130"/>
      <c r="P300" s="130"/>
      <c r="Q300" s="131"/>
      <c r="R300" s="132"/>
      <c r="S300" s="132"/>
      <c r="T300" s="132"/>
      <c r="U300" s="132"/>
      <c r="V300" s="132"/>
      <c r="W300" s="132"/>
      <c r="X300" s="132"/>
      <c r="Y300" s="132"/>
      <c r="Z300" s="132"/>
      <c r="AA300" s="132"/>
      <c r="AB300" s="132"/>
      <c r="AC300" s="132"/>
      <c r="AD300" s="132"/>
      <c r="AE300" s="132"/>
      <c r="AF300" s="132"/>
      <c r="AG300" s="132"/>
      <c r="AH300" s="132"/>
      <c r="AI300" s="132"/>
      <c r="AJ300" s="132"/>
      <c r="AK300" s="132"/>
      <c r="AL300" s="132"/>
      <c r="AM300" s="132"/>
      <c r="AN300" s="132"/>
      <c r="AO300" s="132"/>
      <c r="AP300" s="132"/>
      <c r="AQ300" s="132"/>
      <c r="AR300" s="132"/>
      <c r="AS300" s="132"/>
      <c r="AT300" s="132"/>
      <c r="AU300" s="132"/>
      <c r="AV300" s="132"/>
      <c r="AW300" s="132"/>
      <c r="AX300" s="132"/>
      <c r="AY300" s="132"/>
      <c r="AZ300" s="132"/>
      <c r="BA300" s="132"/>
      <c r="BB300" s="132"/>
      <c r="BC300" s="132"/>
      <c r="BD300" s="132"/>
      <c r="BE300" s="132"/>
      <c r="BF300" s="132"/>
      <c r="BG300" s="132"/>
      <c r="BH300" s="132"/>
      <c r="BI300" s="132"/>
      <c r="BJ300" s="132"/>
      <c r="BK300" s="132"/>
      <c r="BL300" s="132"/>
      <c r="BM300" s="132"/>
    </row>
    <row r="301" spans="1:65" s="40" customFormat="1" x14ac:dyDescent="0.2">
      <c r="A301" s="130" t="s">
        <v>264</v>
      </c>
      <c r="B301" s="130" t="s">
        <v>265</v>
      </c>
      <c r="C301" s="134">
        <f>Knowledge!D139</f>
        <v>0.21051001929394586</v>
      </c>
      <c r="D301" s="130"/>
      <c r="E301" s="134">
        <f>Knowledge!F139</f>
        <v>0.21166631139458172</v>
      </c>
      <c r="F301" s="130" t="str">
        <f>"Index: "&amp;TEXT(G301,"0")</f>
        <v>Index: 99</v>
      </c>
      <c r="G301" s="130">
        <f>IF(E301=0,0,C301/E301*100)</f>
        <v>99.453719350510937</v>
      </c>
      <c r="H301" s="130"/>
      <c r="I301" s="130" t="s">
        <v>264</v>
      </c>
      <c r="J301" s="130"/>
      <c r="K301" s="130"/>
      <c r="L301" s="130"/>
      <c r="M301" s="130"/>
      <c r="N301" s="130"/>
      <c r="O301" s="130"/>
      <c r="P301" s="130"/>
      <c r="Q301" s="131"/>
      <c r="R301" s="132"/>
      <c r="S301" s="132"/>
      <c r="T301" s="132"/>
      <c r="U301" s="132"/>
      <c r="V301" s="132"/>
      <c r="W301" s="132"/>
      <c r="X301" s="132"/>
      <c r="Y301" s="132"/>
      <c r="Z301" s="132"/>
      <c r="AA301" s="132"/>
      <c r="AB301" s="132"/>
      <c r="AC301" s="132"/>
      <c r="AD301" s="132"/>
      <c r="AE301" s="132"/>
      <c r="AF301" s="132"/>
      <c r="AG301" s="132"/>
      <c r="AH301" s="132"/>
      <c r="AI301" s="132"/>
      <c r="AJ301" s="132"/>
      <c r="AK301" s="132"/>
      <c r="AL301" s="132"/>
      <c r="AM301" s="132"/>
      <c r="AN301" s="132"/>
      <c r="AO301" s="132"/>
      <c r="AP301" s="132"/>
      <c r="AQ301" s="132"/>
      <c r="AR301" s="132"/>
      <c r="AS301" s="132"/>
      <c r="AT301" s="132"/>
      <c r="AU301" s="132"/>
      <c r="AV301" s="132"/>
      <c r="AW301" s="132"/>
      <c r="AX301" s="132"/>
      <c r="AY301" s="132"/>
      <c r="AZ301" s="132"/>
      <c r="BA301" s="132"/>
      <c r="BB301" s="132"/>
      <c r="BC301" s="132"/>
      <c r="BD301" s="132"/>
      <c r="BE301" s="132"/>
      <c r="BF301" s="132"/>
      <c r="BG301" s="132"/>
      <c r="BH301" s="132"/>
      <c r="BI301" s="132"/>
      <c r="BJ301" s="132"/>
      <c r="BK301" s="132"/>
      <c r="BL301" s="132"/>
      <c r="BM301" s="132"/>
    </row>
    <row r="302" spans="1:65" s="40" customFormat="1" x14ac:dyDescent="0.2">
      <c r="A302" s="130" t="s">
        <v>266</v>
      </c>
      <c r="B302" s="130" t="s">
        <v>267</v>
      </c>
      <c r="C302" s="134">
        <f>Knowledge!D140</f>
        <v>0.26448046826928079</v>
      </c>
      <c r="D302" s="130"/>
      <c r="E302" s="134">
        <f>Knowledge!F140</f>
        <v>0.24779722558655826</v>
      </c>
      <c r="F302" s="130" t="str">
        <f t="shared" ref="F302:F305" si="13">"Index: "&amp;TEXT(G302,"0")</f>
        <v>Index: 107</v>
      </c>
      <c r="G302" s="130">
        <f>IF(E302=0,0,C302/E302*100)</f>
        <v>106.73261883511076</v>
      </c>
      <c r="H302" s="130"/>
      <c r="I302" s="130" t="s">
        <v>266</v>
      </c>
      <c r="J302" s="130"/>
      <c r="K302" s="130"/>
      <c r="L302" s="130"/>
      <c r="M302" s="130"/>
      <c r="N302" s="130"/>
      <c r="O302" s="130"/>
      <c r="P302" s="130"/>
      <c r="Q302" s="131"/>
      <c r="R302" s="132"/>
      <c r="S302" s="132"/>
      <c r="T302" s="132"/>
      <c r="U302" s="132"/>
      <c r="V302" s="132"/>
      <c r="W302" s="132"/>
      <c r="X302" s="132"/>
      <c r="Y302" s="132"/>
      <c r="Z302" s="132"/>
      <c r="AA302" s="132"/>
      <c r="AB302" s="132"/>
      <c r="AC302" s="132"/>
      <c r="AD302" s="132"/>
      <c r="AE302" s="132"/>
      <c r="AF302" s="132"/>
      <c r="AG302" s="132"/>
      <c r="AH302" s="132"/>
      <c r="AI302" s="132"/>
      <c r="AJ302" s="132"/>
      <c r="AK302" s="132"/>
      <c r="AL302" s="132"/>
      <c r="AM302" s="132"/>
      <c r="AN302" s="132"/>
      <c r="AO302" s="132"/>
      <c r="AP302" s="132"/>
      <c r="AQ302" s="132"/>
      <c r="AR302" s="132"/>
      <c r="AS302" s="132"/>
      <c r="AT302" s="132"/>
      <c r="AU302" s="132"/>
      <c r="AV302" s="132"/>
      <c r="AW302" s="132"/>
      <c r="AX302" s="132"/>
      <c r="AY302" s="132"/>
      <c r="AZ302" s="132"/>
      <c r="BA302" s="132"/>
      <c r="BB302" s="132"/>
      <c r="BC302" s="132"/>
      <c r="BD302" s="132"/>
      <c r="BE302" s="132"/>
      <c r="BF302" s="132"/>
      <c r="BG302" s="132"/>
      <c r="BH302" s="132"/>
      <c r="BI302" s="132"/>
      <c r="BJ302" s="132"/>
      <c r="BK302" s="132"/>
      <c r="BL302" s="132"/>
      <c r="BM302" s="132"/>
    </row>
    <row r="303" spans="1:65" s="40" customFormat="1" x14ac:dyDescent="0.2">
      <c r="A303" s="130" t="s">
        <v>268</v>
      </c>
      <c r="B303" s="130" t="s">
        <v>269</v>
      </c>
      <c r="C303" s="134">
        <f>Knowledge!D141</f>
        <v>0.23517807373416069</v>
      </c>
      <c r="D303" s="130"/>
      <c r="E303" s="134">
        <f>Knowledge!F141</f>
        <v>0.21954424272837761</v>
      </c>
      <c r="F303" s="130" t="str">
        <f t="shared" si="13"/>
        <v>Index: 107</v>
      </c>
      <c r="G303" s="130">
        <f>IF(E303=0,0,C303/E303*100)</f>
        <v>107.12103893570347</v>
      </c>
      <c r="H303" s="130"/>
      <c r="I303" s="130" t="s">
        <v>268</v>
      </c>
      <c r="J303" s="130"/>
      <c r="K303" s="130"/>
      <c r="L303" s="130"/>
      <c r="M303" s="130"/>
      <c r="N303" s="130"/>
      <c r="O303" s="130"/>
      <c r="P303" s="130"/>
      <c r="Q303" s="131"/>
      <c r="R303" s="132"/>
      <c r="S303" s="132"/>
      <c r="T303" s="132"/>
      <c r="U303" s="132"/>
      <c r="V303" s="132"/>
      <c r="W303" s="132"/>
      <c r="X303" s="132"/>
      <c r="Y303" s="132"/>
      <c r="Z303" s="132"/>
      <c r="AA303" s="132"/>
      <c r="AB303" s="132"/>
      <c r="AC303" s="132"/>
      <c r="AD303" s="132"/>
      <c r="AE303" s="132"/>
      <c r="AF303" s="132"/>
      <c r="AG303" s="132"/>
      <c r="AH303" s="132"/>
      <c r="AI303" s="132"/>
      <c r="AJ303" s="132"/>
      <c r="AK303" s="132"/>
      <c r="AL303" s="132"/>
      <c r="AM303" s="132"/>
      <c r="AN303" s="132"/>
      <c r="AO303" s="132"/>
      <c r="AP303" s="132"/>
      <c r="AQ303" s="132"/>
      <c r="AR303" s="132"/>
      <c r="AS303" s="132"/>
      <c r="AT303" s="132"/>
      <c r="AU303" s="132"/>
      <c r="AV303" s="132"/>
      <c r="AW303" s="132"/>
      <c r="AX303" s="132"/>
      <c r="AY303" s="132"/>
      <c r="AZ303" s="132"/>
      <c r="BA303" s="132"/>
      <c r="BB303" s="132"/>
      <c r="BC303" s="132"/>
      <c r="BD303" s="132"/>
      <c r="BE303" s="132"/>
      <c r="BF303" s="132"/>
      <c r="BG303" s="132"/>
      <c r="BH303" s="132"/>
      <c r="BI303" s="132"/>
      <c r="BJ303" s="132"/>
      <c r="BK303" s="132"/>
      <c r="BL303" s="132"/>
      <c r="BM303" s="132"/>
    </row>
    <row r="304" spans="1:65" s="40" customFormat="1" x14ac:dyDescent="0.2">
      <c r="A304" s="130" t="s">
        <v>270</v>
      </c>
      <c r="B304" s="130" t="s">
        <v>271</v>
      </c>
      <c r="C304" s="134">
        <f>Knowledge!D142</f>
        <v>3.8607702977525166E-2</v>
      </c>
      <c r="D304" s="130"/>
      <c r="E304" s="134">
        <f>Knowledge!F142</f>
        <v>5.6290397740134855E-2</v>
      </c>
      <c r="F304" s="130" t="str">
        <f t="shared" si="13"/>
        <v>Index: 69</v>
      </c>
      <c r="G304" s="130">
        <f>IF(E304=0,0,C304/E304*100)</f>
        <v>68.586658697559727</v>
      </c>
      <c r="H304" s="130"/>
      <c r="I304" s="130" t="s">
        <v>270</v>
      </c>
      <c r="J304" s="130"/>
      <c r="K304" s="130"/>
      <c r="L304" s="130"/>
      <c r="M304" s="130"/>
      <c r="N304" s="130"/>
      <c r="O304" s="130"/>
      <c r="P304" s="130"/>
      <c r="Q304" s="131"/>
      <c r="R304" s="132"/>
      <c r="S304" s="132"/>
      <c r="T304" s="132"/>
      <c r="U304" s="132"/>
      <c r="V304" s="132"/>
      <c r="W304" s="132"/>
      <c r="X304" s="132"/>
      <c r="Y304" s="132"/>
      <c r="Z304" s="132"/>
      <c r="AA304" s="132"/>
      <c r="AB304" s="132"/>
      <c r="AC304" s="132"/>
      <c r="AD304" s="132"/>
      <c r="AE304" s="132"/>
      <c r="AF304" s="132"/>
      <c r="AG304" s="132"/>
      <c r="AH304" s="132"/>
      <c r="AI304" s="132"/>
      <c r="AJ304" s="132"/>
      <c r="AK304" s="132"/>
      <c r="AL304" s="132"/>
      <c r="AM304" s="132"/>
      <c r="AN304" s="132"/>
      <c r="AO304" s="132"/>
      <c r="AP304" s="132"/>
      <c r="AQ304" s="132"/>
      <c r="AR304" s="132"/>
      <c r="AS304" s="132"/>
      <c r="AT304" s="132"/>
      <c r="AU304" s="132"/>
      <c r="AV304" s="132"/>
      <c r="AW304" s="132"/>
      <c r="AX304" s="132"/>
      <c r="AY304" s="132"/>
      <c r="AZ304" s="132"/>
      <c r="BA304" s="132"/>
      <c r="BB304" s="132"/>
      <c r="BC304" s="132"/>
      <c r="BD304" s="132"/>
      <c r="BE304" s="132"/>
      <c r="BF304" s="132"/>
      <c r="BG304" s="132"/>
      <c r="BH304" s="132"/>
      <c r="BI304" s="132"/>
      <c r="BJ304" s="132"/>
      <c r="BK304" s="132"/>
      <c r="BL304" s="132"/>
      <c r="BM304" s="132"/>
    </row>
    <row r="305" spans="1:65" s="40" customFormat="1" x14ac:dyDescent="0.2">
      <c r="A305" s="130" t="s">
        <v>272</v>
      </c>
      <c r="B305" s="130" t="s">
        <v>273</v>
      </c>
      <c r="C305" s="134">
        <f>Knowledge!D143</f>
        <v>4.9239700161651967E-2</v>
      </c>
      <c r="D305" s="130"/>
      <c r="E305" s="134">
        <f>Knowledge!F143</f>
        <v>5.2402464792011667E-2</v>
      </c>
      <c r="F305" s="130" t="str">
        <f t="shared" si="13"/>
        <v>Index: 94</v>
      </c>
      <c r="G305" s="130">
        <f>IF(E305=0,0,C305/E305*100)</f>
        <v>93.964473535905441</v>
      </c>
      <c r="H305" s="130"/>
      <c r="I305" s="130" t="s">
        <v>272</v>
      </c>
      <c r="J305" s="130"/>
      <c r="K305" s="130"/>
      <c r="L305" s="130"/>
      <c r="M305" s="130"/>
      <c r="N305" s="130"/>
      <c r="O305" s="130"/>
      <c r="P305" s="130"/>
      <c r="Q305" s="131"/>
      <c r="R305" s="132"/>
      <c r="S305" s="132"/>
      <c r="T305" s="132"/>
      <c r="U305" s="132"/>
      <c r="V305" s="132"/>
      <c r="W305" s="132"/>
      <c r="X305" s="132"/>
      <c r="Y305" s="132"/>
      <c r="Z305" s="132"/>
      <c r="AA305" s="132"/>
      <c r="AB305" s="132"/>
      <c r="AC305" s="132"/>
      <c r="AD305" s="132"/>
      <c r="AE305" s="132"/>
      <c r="AF305" s="132"/>
      <c r="AG305" s="132"/>
      <c r="AH305" s="132"/>
      <c r="AI305" s="132"/>
      <c r="AJ305" s="132"/>
      <c r="AK305" s="132"/>
      <c r="AL305" s="132"/>
      <c r="AM305" s="132"/>
      <c r="AN305" s="132"/>
      <c r="AO305" s="132"/>
      <c r="AP305" s="132"/>
      <c r="AQ305" s="132"/>
      <c r="AR305" s="132"/>
      <c r="AS305" s="132"/>
      <c r="AT305" s="132"/>
      <c r="AU305" s="132"/>
      <c r="AV305" s="132"/>
      <c r="AW305" s="132"/>
      <c r="AX305" s="132"/>
      <c r="AY305" s="132"/>
      <c r="AZ305" s="132"/>
      <c r="BA305" s="132"/>
      <c r="BB305" s="132"/>
      <c r="BC305" s="132"/>
      <c r="BD305" s="132"/>
      <c r="BE305" s="132"/>
      <c r="BF305" s="132"/>
      <c r="BG305" s="132"/>
      <c r="BH305" s="132"/>
      <c r="BI305" s="132"/>
      <c r="BJ305" s="132"/>
      <c r="BK305" s="132"/>
      <c r="BL305" s="132"/>
      <c r="BM305" s="132"/>
    </row>
    <row r="306" spans="1:65" s="40" customFormat="1" x14ac:dyDescent="0.2">
      <c r="A306" s="130"/>
      <c r="B306" s="130"/>
      <c r="C306" s="134">
        <f>SUM(C301:C305)</f>
        <v>0.79801596443656453</v>
      </c>
      <c r="D306" s="130"/>
      <c r="E306" s="130"/>
      <c r="F306" s="130"/>
      <c r="G306" s="130"/>
      <c r="H306" s="130"/>
      <c r="I306" s="130"/>
      <c r="J306" s="130"/>
      <c r="K306" s="130"/>
      <c r="L306" s="130"/>
      <c r="M306" s="130"/>
      <c r="N306" s="130"/>
      <c r="O306" s="130"/>
      <c r="P306" s="130"/>
      <c r="Q306" s="131"/>
      <c r="R306" s="132"/>
      <c r="S306" s="132"/>
      <c r="T306" s="132"/>
      <c r="U306" s="132"/>
      <c r="V306" s="132"/>
      <c r="W306" s="132"/>
      <c r="X306" s="132"/>
      <c r="Y306" s="132"/>
      <c r="Z306" s="132"/>
      <c r="AA306" s="132"/>
      <c r="AB306" s="132"/>
      <c r="AC306" s="132"/>
      <c r="AD306" s="132"/>
      <c r="AE306" s="132"/>
      <c r="AF306" s="132"/>
      <c r="AG306" s="132"/>
      <c r="AH306" s="132"/>
      <c r="AI306" s="132"/>
      <c r="AJ306" s="132"/>
      <c r="AK306" s="132"/>
      <c r="AL306" s="132"/>
      <c r="AM306" s="132"/>
      <c r="AN306" s="132"/>
      <c r="AO306" s="132"/>
      <c r="AP306" s="132"/>
      <c r="AQ306" s="132"/>
      <c r="AR306" s="132"/>
      <c r="AS306" s="132"/>
      <c r="AT306" s="132"/>
      <c r="AU306" s="132"/>
      <c r="AV306" s="132"/>
      <c r="AW306" s="132"/>
      <c r="AX306" s="132"/>
      <c r="AY306" s="132"/>
      <c r="AZ306" s="132"/>
      <c r="BA306" s="132"/>
      <c r="BB306" s="132"/>
      <c r="BC306" s="132"/>
      <c r="BD306" s="132"/>
      <c r="BE306" s="132"/>
      <c r="BF306" s="132"/>
      <c r="BG306" s="132"/>
      <c r="BH306" s="132"/>
      <c r="BI306" s="132"/>
      <c r="BJ306" s="132"/>
      <c r="BK306" s="132"/>
      <c r="BL306" s="132"/>
      <c r="BM306" s="132"/>
    </row>
    <row r="307" spans="1:65" s="40" customFormat="1" x14ac:dyDescent="0.2">
      <c r="A307" s="130"/>
      <c r="B307" s="130"/>
      <c r="C307" s="130">
        <v>1000</v>
      </c>
      <c r="D307" s="130"/>
      <c r="E307" s="130"/>
      <c r="F307" s="130"/>
      <c r="G307" s="130"/>
      <c r="H307" s="130"/>
      <c r="I307" s="130"/>
      <c r="J307" s="130"/>
      <c r="K307" s="130"/>
      <c r="L307" s="130"/>
      <c r="M307" s="130"/>
      <c r="N307" s="130"/>
      <c r="O307" s="130"/>
      <c r="P307" s="130"/>
      <c r="Q307" s="131"/>
      <c r="R307" s="132"/>
      <c r="S307" s="132"/>
      <c r="T307" s="132"/>
      <c r="U307" s="132"/>
      <c r="V307" s="132"/>
      <c r="W307" s="132"/>
      <c r="X307" s="132"/>
      <c r="Y307" s="132"/>
      <c r="Z307" s="132"/>
      <c r="AA307" s="132"/>
      <c r="AB307" s="132"/>
      <c r="AC307" s="132"/>
      <c r="AD307" s="132"/>
      <c r="AE307" s="132"/>
      <c r="AF307" s="132"/>
      <c r="AG307" s="132"/>
      <c r="AH307" s="132"/>
      <c r="AI307" s="132"/>
      <c r="AJ307" s="132"/>
      <c r="AK307" s="132"/>
      <c r="AL307" s="132"/>
      <c r="AM307" s="132"/>
      <c r="AN307" s="132"/>
      <c r="AO307" s="132"/>
      <c r="AP307" s="132"/>
      <c r="AQ307" s="132"/>
      <c r="AR307" s="132"/>
      <c r="AS307" s="132"/>
      <c r="AT307" s="132"/>
      <c r="AU307" s="132"/>
      <c r="AV307" s="132"/>
      <c r="AW307" s="132"/>
      <c r="AX307" s="132"/>
      <c r="AY307" s="132"/>
      <c r="AZ307" s="132"/>
      <c r="BA307" s="132"/>
      <c r="BB307" s="132"/>
      <c r="BC307" s="132"/>
      <c r="BD307" s="132"/>
      <c r="BE307" s="132"/>
      <c r="BF307" s="132"/>
      <c r="BG307" s="132"/>
      <c r="BH307" s="132"/>
      <c r="BI307" s="132"/>
      <c r="BJ307" s="132"/>
      <c r="BK307" s="132"/>
      <c r="BL307" s="132"/>
      <c r="BM307" s="132"/>
    </row>
    <row r="308" spans="1:65" s="40" customFormat="1" x14ac:dyDescent="0.2">
      <c r="A308" s="130"/>
      <c r="B308" s="130"/>
      <c r="C308" s="130">
        <f>C307/C306</f>
        <v>1253.1077629581575</v>
      </c>
      <c r="D308" s="130"/>
      <c r="E308" s="130"/>
      <c r="F308" s="130"/>
      <c r="G308" s="130"/>
      <c r="H308" s="130"/>
      <c r="I308" s="130"/>
      <c r="J308" s="130"/>
      <c r="K308" s="130"/>
      <c r="L308" s="130"/>
      <c r="M308" s="130"/>
      <c r="N308" s="130"/>
      <c r="O308" s="130"/>
      <c r="P308" s="130"/>
      <c r="Q308" s="131"/>
      <c r="R308" s="132"/>
      <c r="S308" s="132"/>
      <c r="T308" s="132"/>
      <c r="U308" s="132"/>
      <c r="V308" s="132"/>
      <c r="W308" s="132"/>
      <c r="X308" s="132"/>
      <c r="Y308" s="132"/>
      <c r="Z308" s="132"/>
      <c r="AA308" s="132"/>
      <c r="AB308" s="132"/>
      <c r="AC308" s="132"/>
      <c r="AD308" s="132"/>
      <c r="AE308" s="132"/>
      <c r="AF308" s="132"/>
      <c r="AG308" s="132"/>
      <c r="AH308" s="132"/>
      <c r="AI308" s="132"/>
      <c r="AJ308" s="132"/>
      <c r="AK308" s="132"/>
      <c r="AL308" s="132"/>
      <c r="AM308" s="132"/>
      <c r="AN308" s="132"/>
      <c r="AO308" s="132"/>
      <c r="AP308" s="132"/>
      <c r="AQ308" s="132"/>
      <c r="AR308" s="132"/>
      <c r="AS308" s="132"/>
      <c r="AT308" s="132"/>
      <c r="AU308" s="132"/>
      <c r="AV308" s="132"/>
      <c r="AW308" s="132"/>
      <c r="AX308" s="132"/>
      <c r="AY308" s="132"/>
      <c r="AZ308" s="132"/>
      <c r="BA308" s="132"/>
      <c r="BB308" s="132"/>
      <c r="BC308" s="132"/>
      <c r="BD308" s="132"/>
      <c r="BE308" s="132"/>
      <c r="BF308" s="132"/>
      <c r="BG308" s="132"/>
      <c r="BH308" s="132"/>
      <c r="BI308" s="132"/>
      <c r="BJ308" s="132"/>
      <c r="BK308" s="132"/>
      <c r="BL308" s="132"/>
      <c r="BM308" s="132"/>
    </row>
    <row r="309" spans="1:65" s="40" customFormat="1" x14ac:dyDescent="0.2">
      <c r="A309" s="141" t="s">
        <v>274</v>
      </c>
      <c r="B309" s="141" t="s">
        <v>230</v>
      </c>
      <c r="C309" s="130"/>
      <c r="D309" s="130"/>
      <c r="E309" s="130"/>
      <c r="F309" s="130"/>
      <c r="G309" s="130"/>
      <c r="H309" s="130"/>
      <c r="I309" s="130"/>
      <c r="J309" s="130"/>
      <c r="K309" s="130"/>
      <c r="L309" s="130"/>
      <c r="M309" s="130"/>
      <c r="N309" s="130"/>
      <c r="O309" s="130"/>
      <c r="P309" s="130"/>
      <c r="Q309" s="131"/>
      <c r="R309" s="132"/>
      <c r="S309" s="132"/>
      <c r="T309" s="132"/>
      <c r="U309" s="132"/>
      <c r="V309" s="132"/>
      <c r="W309" s="132"/>
      <c r="X309" s="132"/>
      <c r="Y309" s="132"/>
      <c r="Z309" s="132"/>
      <c r="AA309" s="132"/>
      <c r="AB309" s="132"/>
      <c r="AC309" s="132"/>
      <c r="AD309" s="132"/>
      <c r="AE309" s="132"/>
      <c r="AF309" s="132"/>
      <c r="AG309" s="132"/>
      <c r="AH309" s="132"/>
      <c r="AI309" s="132"/>
      <c r="AJ309" s="132"/>
      <c r="AK309" s="132"/>
      <c r="AL309" s="132"/>
      <c r="AM309" s="132"/>
      <c r="AN309" s="132"/>
      <c r="AO309" s="132"/>
      <c r="AP309" s="132"/>
      <c r="AQ309" s="132"/>
      <c r="AR309" s="132"/>
      <c r="AS309" s="132"/>
      <c r="AT309" s="132"/>
      <c r="AU309" s="132"/>
      <c r="AV309" s="132"/>
      <c r="AW309" s="132"/>
      <c r="AX309" s="132"/>
      <c r="AY309" s="132"/>
      <c r="AZ309" s="132"/>
      <c r="BA309" s="132"/>
      <c r="BB309" s="132"/>
      <c r="BC309" s="132"/>
      <c r="BD309" s="132"/>
      <c r="BE309" s="132"/>
      <c r="BF309" s="132"/>
      <c r="BG309" s="132"/>
      <c r="BH309" s="132"/>
      <c r="BI309" s="132"/>
      <c r="BJ309" s="132"/>
      <c r="BK309" s="132"/>
      <c r="BL309" s="132"/>
      <c r="BM309" s="132"/>
    </row>
    <row r="310" spans="1:65" s="40" customFormat="1" x14ac:dyDescent="0.2">
      <c r="A310" s="141">
        <f>RANK(C301,$C$301:$C$305)</f>
        <v>3</v>
      </c>
      <c r="B310" s="141">
        <f>RANK(G301,$G$301:$G$305)</f>
        <v>3</v>
      </c>
      <c r="C310" s="130" t="str">
        <f>C311&amp;C312</f>
        <v>Most households will have access to a small family car. A higher proportion, in comparison to the base, are likely to have a large family car.</v>
      </c>
      <c r="D310" s="130"/>
      <c r="E310" s="130"/>
      <c r="F310" s="130"/>
      <c r="G310" s="130"/>
      <c r="H310" s="130"/>
      <c r="I310" s="130"/>
      <c r="J310" s="130"/>
      <c r="K310" s="130"/>
      <c r="L310" s="130"/>
      <c r="M310" s="130"/>
      <c r="N310" s="130"/>
      <c r="O310" s="130"/>
      <c r="P310" s="130"/>
      <c r="Q310" s="131"/>
      <c r="R310" s="132"/>
      <c r="S310" s="132"/>
      <c r="T310" s="132"/>
      <c r="U310" s="132"/>
      <c r="V310" s="132"/>
      <c r="W310" s="132"/>
      <c r="X310" s="132"/>
      <c r="Y310" s="132"/>
      <c r="Z310" s="132"/>
      <c r="AA310" s="132"/>
      <c r="AB310" s="132"/>
      <c r="AC310" s="132"/>
      <c r="AD310" s="132"/>
      <c r="AE310" s="132"/>
      <c r="AF310" s="132"/>
      <c r="AG310" s="132"/>
      <c r="AH310" s="132"/>
      <c r="AI310" s="132"/>
      <c r="AJ310" s="132"/>
      <c r="AK310" s="132"/>
      <c r="AL310" s="132"/>
      <c r="AM310" s="132"/>
      <c r="AN310" s="132"/>
      <c r="AO310" s="132"/>
      <c r="AP310" s="132"/>
      <c r="AQ310" s="132"/>
      <c r="AR310" s="132"/>
      <c r="AS310" s="132"/>
      <c r="AT310" s="132"/>
      <c r="AU310" s="132"/>
      <c r="AV310" s="132"/>
      <c r="AW310" s="132"/>
      <c r="AX310" s="132"/>
      <c r="AY310" s="132"/>
      <c r="AZ310" s="132"/>
      <c r="BA310" s="132"/>
      <c r="BB310" s="132"/>
      <c r="BC310" s="132"/>
      <c r="BD310" s="132"/>
      <c r="BE310" s="132"/>
      <c r="BF310" s="132"/>
      <c r="BG310" s="132"/>
      <c r="BH310" s="132"/>
      <c r="BI310" s="132"/>
      <c r="BJ310" s="132"/>
      <c r="BK310" s="132"/>
      <c r="BL310" s="132"/>
      <c r="BM310" s="132"/>
    </row>
    <row r="311" spans="1:65" s="40" customFormat="1" x14ac:dyDescent="0.2">
      <c r="A311" s="141">
        <f>RANK(C302,$C$301:$C$305)</f>
        <v>1</v>
      </c>
      <c r="B311" s="141">
        <f>RANK(G302,$G$301:$G$305)</f>
        <v>2</v>
      </c>
      <c r="C311" s="130" t="str">
        <f>"Most households will have access to a "&amp;A315&amp;". "</f>
        <v xml:space="preserve">Most households will have access to a small family car. </v>
      </c>
      <c r="D311" s="130"/>
      <c r="E311" s="130"/>
      <c r="F311" s="130"/>
      <c r="G311" s="130"/>
      <c r="H311" s="130"/>
      <c r="I311" s="130"/>
      <c r="J311" s="130"/>
      <c r="K311" s="130"/>
      <c r="L311" s="130"/>
      <c r="M311" s="130"/>
      <c r="N311" s="130"/>
      <c r="O311" s="130"/>
      <c r="P311" s="130"/>
      <c r="Q311" s="131"/>
      <c r="R311" s="132"/>
      <c r="S311" s="132"/>
      <c r="T311" s="132"/>
      <c r="U311" s="132"/>
      <c r="V311" s="132"/>
      <c r="W311" s="132"/>
      <c r="X311" s="132"/>
      <c r="Y311" s="132"/>
      <c r="Z311" s="132"/>
      <c r="AA311" s="132"/>
      <c r="AB311" s="132"/>
      <c r="AC311" s="132"/>
      <c r="AD311" s="132"/>
      <c r="AE311" s="132"/>
      <c r="AF311" s="132"/>
      <c r="AG311" s="132"/>
      <c r="AH311" s="132"/>
      <c r="AI311" s="132"/>
      <c r="AJ311" s="132"/>
      <c r="AK311" s="132"/>
      <c r="AL311" s="132"/>
      <c r="AM311" s="132"/>
      <c r="AN311" s="132"/>
      <c r="AO311" s="132"/>
      <c r="AP311" s="132"/>
      <c r="AQ311" s="132"/>
      <c r="AR311" s="132"/>
      <c r="AS311" s="132"/>
      <c r="AT311" s="132"/>
      <c r="AU311" s="132"/>
      <c r="AV311" s="132"/>
      <c r="AW311" s="132"/>
      <c r="AX311" s="132"/>
      <c r="AY311" s="132"/>
      <c r="AZ311" s="132"/>
      <c r="BA311" s="132"/>
      <c r="BB311" s="132"/>
      <c r="BC311" s="132"/>
      <c r="BD311" s="132"/>
      <c r="BE311" s="132"/>
      <c r="BF311" s="132"/>
      <c r="BG311" s="132"/>
      <c r="BH311" s="132"/>
      <c r="BI311" s="132"/>
      <c r="BJ311" s="132"/>
      <c r="BK311" s="132"/>
      <c r="BL311" s="132"/>
      <c r="BM311" s="132"/>
    </row>
    <row r="312" spans="1:65" s="40" customFormat="1" x14ac:dyDescent="0.2">
      <c r="A312" s="141">
        <f>RANK(C303,$C$301:$C$305)</f>
        <v>2</v>
      </c>
      <c r="B312" s="141">
        <f>RANK(G303,$G$301:$G$305)</f>
        <v>1</v>
      </c>
      <c r="C312" s="130" t="str">
        <f>"A higher proportion, in comparison to the base, are likely to have a "&amp;B315&amp;"."</f>
        <v>A higher proportion, in comparison to the base, are likely to have a large family car.</v>
      </c>
      <c r="D312" s="130"/>
      <c r="E312" s="130"/>
      <c r="F312" s="130"/>
      <c r="G312" s="130"/>
      <c r="H312" s="130"/>
      <c r="I312" s="130"/>
      <c r="J312" s="130"/>
      <c r="K312" s="130"/>
      <c r="L312" s="130"/>
      <c r="M312" s="130"/>
      <c r="N312" s="130"/>
      <c r="O312" s="130"/>
      <c r="P312" s="130"/>
      <c r="Q312" s="131"/>
      <c r="R312" s="132"/>
      <c r="S312" s="132"/>
      <c r="T312" s="132"/>
      <c r="U312" s="132"/>
      <c r="V312" s="132"/>
      <c r="W312" s="132"/>
      <c r="X312" s="132"/>
      <c r="Y312" s="132"/>
      <c r="Z312" s="132"/>
      <c r="AA312" s="132"/>
      <c r="AB312" s="132"/>
      <c r="AC312" s="132"/>
      <c r="AD312" s="132"/>
      <c r="AE312" s="132"/>
      <c r="AF312" s="132"/>
      <c r="AG312" s="132"/>
      <c r="AH312" s="132"/>
      <c r="AI312" s="132"/>
      <c r="AJ312" s="132"/>
      <c r="AK312" s="132"/>
      <c r="AL312" s="132"/>
      <c r="AM312" s="132"/>
      <c r="AN312" s="132"/>
      <c r="AO312" s="132"/>
      <c r="AP312" s="132"/>
      <c r="AQ312" s="132"/>
      <c r="AR312" s="132"/>
      <c r="AS312" s="132"/>
      <c r="AT312" s="132"/>
      <c r="AU312" s="132"/>
      <c r="AV312" s="132"/>
      <c r="AW312" s="132"/>
      <c r="AX312" s="132"/>
      <c r="AY312" s="132"/>
      <c r="AZ312" s="132"/>
      <c r="BA312" s="132"/>
      <c r="BB312" s="132"/>
      <c r="BC312" s="132"/>
      <c r="BD312" s="132"/>
      <c r="BE312" s="132"/>
      <c r="BF312" s="132"/>
      <c r="BG312" s="132"/>
      <c r="BH312" s="132"/>
      <c r="BI312" s="132"/>
      <c r="BJ312" s="132"/>
      <c r="BK312" s="132"/>
      <c r="BL312" s="132"/>
      <c r="BM312" s="132"/>
    </row>
    <row r="313" spans="1:65" s="40" customFormat="1" x14ac:dyDescent="0.2">
      <c r="A313" s="141">
        <f>RANK(C304,$C$301:$C$305)</f>
        <v>5</v>
      </c>
      <c r="B313" s="141">
        <f>RANK(G304,$G$301:$G$305)</f>
        <v>5</v>
      </c>
      <c r="C313" s="130"/>
      <c r="D313" s="130"/>
      <c r="E313" s="130"/>
      <c r="F313" s="130"/>
      <c r="G313" s="130"/>
      <c r="H313" s="130"/>
      <c r="I313" s="130"/>
      <c r="J313" s="130"/>
      <c r="K313" s="130"/>
      <c r="L313" s="130"/>
      <c r="M313" s="130"/>
      <c r="N313" s="130"/>
      <c r="O313" s="130"/>
      <c r="P313" s="130"/>
      <c r="Q313" s="131"/>
      <c r="R313" s="132"/>
      <c r="S313" s="132"/>
      <c r="T313" s="132"/>
      <c r="U313" s="132"/>
      <c r="V313" s="132"/>
      <c r="W313" s="132"/>
      <c r="X313" s="132"/>
      <c r="Y313" s="132"/>
      <c r="Z313" s="132"/>
      <c r="AA313" s="132"/>
      <c r="AB313" s="132"/>
      <c r="AC313" s="132"/>
      <c r="AD313" s="132"/>
      <c r="AE313" s="132"/>
      <c r="AF313" s="132"/>
      <c r="AG313" s="132"/>
      <c r="AH313" s="132"/>
      <c r="AI313" s="132"/>
      <c r="AJ313" s="132"/>
      <c r="AK313" s="132"/>
      <c r="AL313" s="132"/>
      <c r="AM313" s="132"/>
      <c r="AN313" s="132"/>
      <c r="AO313" s="132"/>
      <c r="AP313" s="132"/>
      <c r="AQ313" s="132"/>
      <c r="AR313" s="132"/>
      <c r="AS313" s="132"/>
      <c r="AT313" s="132"/>
      <c r="AU313" s="132"/>
      <c r="AV313" s="132"/>
      <c r="AW313" s="132"/>
      <c r="AX313" s="132"/>
      <c r="AY313" s="132"/>
      <c r="AZ313" s="132"/>
      <c r="BA313" s="132"/>
      <c r="BB313" s="132"/>
      <c r="BC313" s="132"/>
      <c r="BD313" s="132"/>
      <c r="BE313" s="132"/>
      <c r="BF313" s="132"/>
      <c r="BG313" s="132"/>
      <c r="BH313" s="132"/>
      <c r="BI313" s="132"/>
      <c r="BJ313" s="132"/>
      <c r="BK313" s="132"/>
      <c r="BL313" s="132"/>
      <c r="BM313" s="132"/>
    </row>
    <row r="314" spans="1:65" s="40" customFormat="1" x14ac:dyDescent="0.2">
      <c r="A314" s="141">
        <f>RANK(C305,$C$301:$C$305)</f>
        <v>4</v>
      </c>
      <c r="B314" s="141">
        <f>RANK(G305,$G$301:$G$305)</f>
        <v>4</v>
      </c>
      <c r="C314" s="130"/>
      <c r="D314" s="130"/>
      <c r="E314" s="130"/>
      <c r="F314" s="130"/>
      <c r="G314" s="130"/>
      <c r="H314" s="130"/>
      <c r="I314" s="130"/>
      <c r="J314" s="130"/>
      <c r="K314" s="130"/>
      <c r="L314" s="130"/>
      <c r="M314" s="130"/>
      <c r="N314" s="130"/>
      <c r="O314" s="130"/>
      <c r="P314" s="130"/>
      <c r="Q314" s="131"/>
      <c r="R314" s="132"/>
      <c r="S314" s="132"/>
      <c r="T314" s="132"/>
      <c r="U314" s="132"/>
      <c r="V314" s="132"/>
      <c r="W314" s="132"/>
      <c r="X314" s="132"/>
      <c r="Y314" s="132"/>
      <c r="Z314" s="132"/>
      <c r="AA314" s="132"/>
      <c r="AB314" s="132"/>
      <c r="AC314" s="132"/>
      <c r="AD314" s="132"/>
      <c r="AE314" s="132"/>
      <c r="AF314" s="132"/>
      <c r="AG314" s="132"/>
      <c r="AH314" s="132"/>
      <c r="AI314" s="132"/>
      <c r="AJ314" s="132"/>
      <c r="AK314" s="132"/>
      <c r="AL314" s="132"/>
      <c r="AM314" s="132"/>
      <c r="AN314" s="132"/>
      <c r="AO314" s="132"/>
      <c r="AP314" s="132"/>
      <c r="AQ314" s="132"/>
      <c r="AR314" s="132"/>
      <c r="AS314" s="132"/>
      <c r="AT314" s="132"/>
      <c r="AU314" s="132"/>
      <c r="AV314" s="132"/>
      <c r="AW314" s="132"/>
      <c r="AX314" s="132"/>
      <c r="AY314" s="132"/>
      <c r="AZ314" s="132"/>
      <c r="BA314" s="132"/>
      <c r="BB314" s="132"/>
      <c r="BC314" s="132"/>
      <c r="BD314" s="132"/>
      <c r="BE314" s="132"/>
      <c r="BF314" s="132"/>
      <c r="BG314" s="132"/>
      <c r="BH314" s="132"/>
      <c r="BI314" s="132"/>
      <c r="BJ314" s="132"/>
      <c r="BK314" s="132"/>
      <c r="BL314" s="132"/>
      <c r="BM314" s="132"/>
    </row>
    <row r="315" spans="1:65" s="40" customFormat="1" x14ac:dyDescent="0.2">
      <c r="A315" s="130" t="str">
        <f>INDEX(A301:A305,MATCH(1,A310:A314,0))</f>
        <v>small family car</v>
      </c>
      <c r="B315" s="130" t="str">
        <f>INDEX(A301:A305,MATCH(1,B310:B314,0))</f>
        <v>large family car</v>
      </c>
      <c r="C315" s="130"/>
      <c r="D315" s="130"/>
      <c r="E315" s="130"/>
      <c r="F315" s="130"/>
      <c r="G315" s="130"/>
      <c r="H315" s="130"/>
      <c r="I315" s="130"/>
      <c r="J315" s="130"/>
      <c r="K315" s="130"/>
      <c r="L315" s="130"/>
      <c r="M315" s="130"/>
      <c r="N315" s="130"/>
      <c r="O315" s="130"/>
      <c r="P315" s="130"/>
      <c r="Q315" s="131"/>
      <c r="R315" s="132"/>
      <c r="S315" s="132"/>
      <c r="T315" s="132"/>
      <c r="U315" s="132"/>
      <c r="V315" s="132"/>
      <c r="W315" s="132"/>
      <c r="X315" s="132"/>
      <c r="Y315" s="132"/>
      <c r="Z315" s="132"/>
      <c r="AA315" s="132"/>
      <c r="AB315" s="132"/>
      <c r="AC315" s="132"/>
      <c r="AD315" s="132"/>
      <c r="AE315" s="132"/>
      <c r="AF315" s="132"/>
      <c r="AG315" s="132"/>
      <c r="AH315" s="132"/>
      <c r="AI315" s="132"/>
      <c r="AJ315" s="132"/>
      <c r="AK315" s="132"/>
      <c r="AL315" s="132"/>
      <c r="AM315" s="132"/>
      <c r="AN315" s="132"/>
      <c r="AO315" s="132"/>
      <c r="AP315" s="132"/>
      <c r="AQ315" s="132"/>
      <c r="AR315" s="132"/>
      <c r="AS315" s="132"/>
      <c r="AT315" s="132"/>
      <c r="AU315" s="132"/>
      <c r="AV315" s="132"/>
      <c r="AW315" s="132"/>
      <c r="AX315" s="132"/>
      <c r="AY315" s="132"/>
      <c r="AZ315" s="132"/>
      <c r="BA315" s="132"/>
      <c r="BB315" s="132"/>
      <c r="BC315" s="132"/>
      <c r="BD315" s="132"/>
      <c r="BE315" s="132"/>
      <c r="BF315" s="132"/>
      <c r="BG315" s="132"/>
      <c r="BH315" s="132"/>
      <c r="BI315" s="132"/>
      <c r="BJ315" s="132"/>
      <c r="BK315" s="132"/>
      <c r="BL315" s="132"/>
      <c r="BM315" s="132"/>
    </row>
    <row r="316" spans="1:65" s="40" customFormat="1" x14ac:dyDescent="0.2">
      <c r="A316" s="130"/>
      <c r="B316" s="130"/>
      <c r="C316" s="130"/>
      <c r="D316" s="130"/>
      <c r="E316" s="130"/>
      <c r="F316" s="130"/>
      <c r="G316" s="130"/>
      <c r="H316" s="130"/>
      <c r="I316" s="130"/>
      <c r="J316" s="130"/>
      <c r="K316" s="130"/>
      <c r="L316" s="130"/>
      <c r="M316" s="130"/>
      <c r="N316" s="130"/>
      <c r="O316" s="130"/>
      <c r="P316" s="130"/>
      <c r="Q316" s="131"/>
      <c r="R316" s="132"/>
      <c r="S316" s="132"/>
      <c r="T316" s="132"/>
      <c r="U316" s="132"/>
      <c r="V316" s="132"/>
      <c r="W316" s="132"/>
      <c r="X316" s="132"/>
      <c r="Y316" s="132"/>
      <c r="Z316" s="132"/>
      <c r="AA316" s="132"/>
      <c r="AB316" s="132"/>
      <c r="AC316" s="132"/>
      <c r="AD316" s="132"/>
      <c r="AE316" s="132"/>
      <c r="AF316" s="132"/>
      <c r="AG316" s="132"/>
      <c r="AH316" s="132"/>
      <c r="AI316" s="132"/>
      <c r="AJ316" s="132"/>
      <c r="AK316" s="132"/>
      <c r="AL316" s="132"/>
      <c r="AM316" s="132"/>
      <c r="AN316" s="132"/>
      <c r="AO316" s="132"/>
      <c r="AP316" s="132"/>
      <c r="AQ316" s="132"/>
      <c r="AR316" s="132"/>
      <c r="AS316" s="132"/>
      <c r="AT316" s="132"/>
      <c r="AU316" s="132"/>
      <c r="AV316" s="132"/>
      <c r="AW316" s="132"/>
      <c r="AX316" s="132"/>
      <c r="AY316" s="132"/>
      <c r="AZ316" s="132"/>
      <c r="BA316" s="132"/>
      <c r="BB316" s="132"/>
      <c r="BC316" s="132"/>
      <c r="BD316" s="132"/>
      <c r="BE316" s="132"/>
      <c r="BF316" s="132"/>
      <c r="BG316" s="132"/>
      <c r="BH316" s="132"/>
      <c r="BI316" s="132"/>
      <c r="BJ316" s="132"/>
      <c r="BK316" s="132"/>
      <c r="BL316" s="132"/>
      <c r="BM316" s="132"/>
    </row>
    <row r="317" spans="1:65" s="40" customFormat="1" x14ac:dyDescent="0.2">
      <c r="A317" s="130"/>
      <c r="B317" s="130"/>
      <c r="C317" s="130"/>
      <c r="D317" s="130"/>
      <c r="E317" s="130"/>
      <c r="F317" s="130"/>
      <c r="G317" s="130"/>
      <c r="H317" s="130"/>
      <c r="I317" s="130"/>
      <c r="J317" s="130"/>
      <c r="K317" s="130"/>
      <c r="L317" s="130"/>
      <c r="M317" s="130"/>
      <c r="N317" s="130"/>
      <c r="O317" s="130"/>
      <c r="P317" s="130"/>
      <c r="Q317" s="131"/>
      <c r="R317" s="132"/>
      <c r="S317" s="132"/>
      <c r="T317" s="132"/>
      <c r="U317" s="132"/>
      <c r="V317" s="132"/>
      <c r="W317" s="132"/>
      <c r="X317" s="132"/>
      <c r="Y317" s="132"/>
      <c r="Z317" s="132"/>
      <c r="AA317" s="132"/>
      <c r="AB317" s="132"/>
      <c r="AC317" s="132"/>
      <c r="AD317" s="132"/>
      <c r="AE317" s="132"/>
      <c r="AF317" s="132"/>
      <c r="AG317" s="132"/>
      <c r="AH317" s="132"/>
      <c r="AI317" s="132"/>
      <c r="AJ317" s="132"/>
      <c r="AK317" s="132"/>
      <c r="AL317" s="132"/>
      <c r="AM317" s="132"/>
      <c r="AN317" s="132"/>
      <c r="AO317" s="132"/>
      <c r="AP317" s="132"/>
      <c r="AQ317" s="132"/>
      <c r="AR317" s="132"/>
      <c r="AS317" s="132"/>
      <c r="AT317" s="132"/>
      <c r="AU317" s="132"/>
      <c r="AV317" s="132"/>
      <c r="AW317" s="132"/>
      <c r="AX317" s="132"/>
      <c r="AY317" s="132"/>
      <c r="AZ317" s="132"/>
      <c r="BA317" s="132"/>
      <c r="BB317" s="132"/>
      <c r="BC317" s="132"/>
      <c r="BD317" s="132"/>
      <c r="BE317" s="132"/>
      <c r="BF317" s="132"/>
      <c r="BG317" s="132"/>
      <c r="BH317" s="132"/>
      <c r="BI317" s="132"/>
      <c r="BJ317" s="132"/>
      <c r="BK317" s="132"/>
      <c r="BL317" s="132"/>
      <c r="BM317" s="132"/>
    </row>
    <row r="318" spans="1:65" s="40" customFormat="1" x14ac:dyDescent="0.2">
      <c r="A318" s="130"/>
      <c r="B318" s="130"/>
      <c r="C318" s="130"/>
      <c r="D318" s="130"/>
      <c r="E318" s="130"/>
      <c r="F318" s="130"/>
      <c r="G318" s="130"/>
      <c r="H318" s="130"/>
      <c r="I318" s="130"/>
      <c r="J318" s="130"/>
      <c r="K318" s="130"/>
      <c r="L318" s="130"/>
      <c r="M318" s="130"/>
      <c r="N318" s="130"/>
      <c r="O318" s="130"/>
      <c r="P318" s="130"/>
      <c r="Q318" s="131"/>
      <c r="R318" s="132"/>
      <c r="S318" s="132"/>
      <c r="T318" s="132"/>
      <c r="U318" s="132"/>
      <c r="V318" s="132"/>
      <c r="W318" s="132"/>
      <c r="X318" s="132"/>
      <c r="Y318" s="132"/>
      <c r="Z318" s="132"/>
      <c r="AA318" s="132"/>
      <c r="AB318" s="132"/>
      <c r="AC318" s="132"/>
      <c r="AD318" s="132"/>
      <c r="AE318" s="132"/>
      <c r="AF318" s="132"/>
      <c r="AG318" s="132"/>
      <c r="AH318" s="132"/>
      <c r="AI318" s="132"/>
      <c r="AJ318" s="132"/>
      <c r="AK318" s="132"/>
      <c r="AL318" s="132"/>
      <c r="AM318" s="132"/>
      <c r="AN318" s="132"/>
      <c r="AO318" s="132"/>
      <c r="AP318" s="132"/>
      <c r="AQ318" s="132"/>
      <c r="AR318" s="132"/>
      <c r="AS318" s="132"/>
      <c r="AT318" s="132"/>
      <c r="AU318" s="132"/>
      <c r="AV318" s="132"/>
      <c r="AW318" s="132"/>
      <c r="AX318" s="132"/>
      <c r="AY318" s="132"/>
      <c r="AZ318" s="132"/>
      <c r="BA318" s="132"/>
      <c r="BB318" s="132"/>
      <c r="BC318" s="132"/>
      <c r="BD318" s="132"/>
      <c r="BE318" s="132"/>
      <c r="BF318" s="132"/>
      <c r="BG318" s="132"/>
      <c r="BH318" s="132"/>
      <c r="BI318" s="132"/>
      <c r="BJ318" s="132"/>
      <c r="BK318" s="132"/>
      <c r="BL318" s="132"/>
      <c r="BM318" s="132"/>
    </row>
    <row r="319" spans="1:65" s="40" customFormat="1" x14ac:dyDescent="0.2">
      <c r="A319" s="130" t="s">
        <v>275</v>
      </c>
      <c r="B319" s="130" t="s">
        <v>276</v>
      </c>
      <c r="C319" s="130" t="s">
        <v>277</v>
      </c>
      <c r="D319" s="130" t="s">
        <v>278</v>
      </c>
      <c r="E319" s="130" t="s">
        <v>279</v>
      </c>
      <c r="F319" s="130" t="s">
        <v>280</v>
      </c>
      <c r="G319" s="130"/>
      <c r="H319" s="130"/>
      <c r="I319" s="130"/>
      <c r="J319" s="130"/>
      <c r="K319" s="130"/>
      <c r="L319" s="130"/>
      <c r="M319" s="130"/>
      <c r="N319" s="130"/>
      <c r="O319" s="130"/>
      <c r="P319" s="130"/>
      <c r="Q319" s="131"/>
      <c r="R319" s="132"/>
      <c r="S319" s="132"/>
      <c r="T319" s="132"/>
      <c r="U319" s="132"/>
      <c r="V319" s="132"/>
      <c r="W319" s="132"/>
      <c r="X319" s="132"/>
      <c r="Y319" s="132"/>
      <c r="Z319" s="132"/>
      <c r="AA319" s="132"/>
      <c r="AB319" s="132"/>
      <c r="AC319" s="132"/>
      <c r="AD319" s="132"/>
      <c r="AE319" s="132"/>
      <c r="AF319" s="132"/>
      <c r="AG319" s="132"/>
      <c r="AH319" s="132"/>
      <c r="AI319" s="132"/>
      <c r="AJ319" s="132"/>
      <c r="AK319" s="132"/>
      <c r="AL319" s="132"/>
      <c r="AM319" s="132"/>
      <c r="AN319" s="132"/>
      <c r="AO319" s="132"/>
      <c r="AP319" s="132"/>
      <c r="AQ319" s="132"/>
      <c r="AR319" s="132"/>
      <c r="AS319" s="132"/>
      <c r="AT319" s="132"/>
      <c r="AU319" s="132"/>
      <c r="AV319" s="132"/>
      <c r="AW319" s="132"/>
      <c r="AX319" s="132"/>
      <c r="AY319" s="132"/>
      <c r="AZ319" s="132"/>
      <c r="BA319" s="132"/>
      <c r="BB319" s="132"/>
      <c r="BC319" s="132"/>
      <c r="BD319" s="132"/>
      <c r="BE319" s="132"/>
      <c r="BF319" s="132"/>
      <c r="BG319" s="132"/>
      <c r="BH319" s="132"/>
      <c r="BI319" s="132"/>
      <c r="BJ319" s="132"/>
      <c r="BK319" s="132"/>
      <c r="BL319" s="132"/>
      <c r="BM319" s="132"/>
    </row>
    <row r="320" spans="1:65" s="40" customFormat="1" x14ac:dyDescent="0.2">
      <c r="A320" s="130">
        <v>100</v>
      </c>
      <c r="B320" s="135">
        <f>C301*200</f>
        <v>42.102003858789175</v>
      </c>
      <c r="C320" s="130">
        <f>C302*200</f>
        <v>52.896093653856155</v>
      </c>
      <c r="D320" s="130">
        <f>C303*200</f>
        <v>47.035614746832138</v>
      </c>
      <c r="E320" s="130">
        <f>C304*200</f>
        <v>7.7215405955050329</v>
      </c>
      <c r="F320" s="130">
        <f>C305*200</f>
        <v>9.8479400323303938</v>
      </c>
      <c r="G320" s="130"/>
      <c r="H320" s="130"/>
      <c r="I320" s="130"/>
      <c r="J320" s="130"/>
      <c r="K320" s="130"/>
      <c r="L320" s="130"/>
      <c r="M320" s="130"/>
      <c r="N320" s="130"/>
      <c r="O320" s="130"/>
      <c r="P320" s="130"/>
      <c r="Q320" s="131"/>
      <c r="R320" s="132"/>
      <c r="S320" s="132"/>
      <c r="T320" s="132"/>
      <c r="U320" s="132"/>
      <c r="V320" s="132"/>
      <c r="W320" s="132"/>
      <c r="X320" s="132"/>
      <c r="Y320" s="132"/>
      <c r="Z320" s="132"/>
      <c r="AA320" s="132"/>
      <c r="AB320" s="132"/>
      <c r="AC320" s="132"/>
      <c r="AD320" s="132"/>
      <c r="AE320" s="132"/>
      <c r="AF320" s="132"/>
      <c r="AG320" s="132"/>
      <c r="AH320" s="132"/>
      <c r="AI320" s="132"/>
      <c r="AJ320" s="132"/>
      <c r="AK320" s="132"/>
      <c r="AL320" s="132"/>
      <c r="AM320" s="132"/>
      <c r="AN320" s="132"/>
      <c r="AO320" s="132"/>
      <c r="AP320" s="132"/>
      <c r="AQ320" s="132"/>
      <c r="AR320" s="132"/>
      <c r="AS320" s="132"/>
      <c r="AT320" s="132"/>
      <c r="AU320" s="132"/>
      <c r="AV320" s="132"/>
      <c r="AW320" s="132"/>
      <c r="AX320" s="132"/>
      <c r="AY320" s="132"/>
      <c r="AZ320" s="132"/>
      <c r="BA320" s="132"/>
      <c r="BB320" s="132"/>
      <c r="BC320" s="132"/>
      <c r="BD320" s="132"/>
      <c r="BE320" s="132"/>
      <c r="BF320" s="132"/>
      <c r="BG320" s="132"/>
      <c r="BH320" s="132"/>
      <c r="BI320" s="132"/>
      <c r="BJ320" s="132"/>
      <c r="BK320" s="132"/>
      <c r="BL320" s="132"/>
      <c r="BM320" s="132"/>
    </row>
    <row r="321" spans="1:65" s="40" customFormat="1" x14ac:dyDescent="0.2">
      <c r="A321" s="130">
        <v>100</v>
      </c>
      <c r="B321" s="130">
        <v>2</v>
      </c>
      <c r="C321" s="130">
        <v>2</v>
      </c>
      <c r="D321" s="130">
        <v>2</v>
      </c>
      <c r="E321" s="130">
        <v>2</v>
      </c>
      <c r="F321" s="130">
        <v>2</v>
      </c>
      <c r="G321" s="130"/>
      <c r="H321" s="130"/>
      <c r="I321" s="130"/>
      <c r="J321" s="130"/>
      <c r="K321" s="130"/>
      <c r="L321" s="130"/>
      <c r="M321" s="130"/>
      <c r="N321" s="130"/>
      <c r="O321" s="130"/>
      <c r="P321" s="130"/>
      <c r="Q321" s="131"/>
      <c r="R321" s="132"/>
      <c r="S321" s="132"/>
      <c r="T321" s="132"/>
      <c r="U321" s="132"/>
      <c r="V321" s="132"/>
      <c r="W321" s="132"/>
      <c r="X321" s="132"/>
      <c r="Y321" s="132"/>
      <c r="Z321" s="132"/>
      <c r="AA321" s="132"/>
      <c r="AB321" s="132"/>
      <c r="AC321" s="132"/>
      <c r="AD321" s="132"/>
      <c r="AE321" s="132"/>
      <c r="AF321" s="132"/>
      <c r="AG321" s="132"/>
      <c r="AH321" s="132"/>
      <c r="AI321" s="132"/>
      <c r="AJ321" s="132"/>
      <c r="AK321" s="132"/>
      <c r="AL321" s="132"/>
      <c r="AM321" s="132"/>
      <c r="AN321" s="132"/>
      <c r="AO321" s="132"/>
      <c r="AP321" s="132"/>
      <c r="AQ321" s="132"/>
      <c r="AR321" s="132"/>
      <c r="AS321" s="132"/>
      <c r="AT321" s="132"/>
      <c r="AU321" s="132"/>
      <c r="AV321" s="132"/>
      <c r="AW321" s="132"/>
      <c r="AX321" s="132"/>
      <c r="AY321" s="132"/>
      <c r="AZ321" s="132"/>
      <c r="BA321" s="132"/>
      <c r="BB321" s="132"/>
      <c r="BC321" s="132"/>
      <c r="BD321" s="132"/>
      <c r="BE321" s="132"/>
      <c r="BF321" s="132"/>
      <c r="BG321" s="132"/>
      <c r="BH321" s="132"/>
      <c r="BI321" s="132"/>
      <c r="BJ321" s="132"/>
      <c r="BK321" s="132"/>
      <c r="BL321" s="132"/>
      <c r="BM321" s="132"/>
    </row>
    <row r="322" spans="1:65" s="40" customFormat="1" x14ac:dyDescent="0.2">
      <c r="A322" s="130"/>
      <c r="B322" s="130">
        <v>124</v>
      </c>
      <c r="C322" s="130">
        <v>124</v>
      </c>
      <c r="D322" s="130">
        <v>124</v>
      </c>
      <c r="E322" s="130">
        <v>124</v>
      </c>
      <c r="F322" s="130">
        <v>124</v>
      </c>
      <c r="G322" s="130"/>
      <c r="H322" s="130"/>
      <c r="I322" s="130"/>
      <c r="J322" s="130"/>
      <c r="K322" s="130"/>
      <c r="L322" s="130"/>
      <c r="M322" s="130"/>
      <c r="N322" s="130"/>
      <c r="O322" s="130"/>
      <c r="P322" s="130"/>
      <c r="Q322" s="131"/>
      <c r="R322" s="132"/>
      <c r="S322" s="132"/>
      <c r="T322" s="132"/>
      <c r="U322" s="132"/>
      <c r="V322" s="132"/>
      <c r="W322" s="132"/>
      <c r="X322" s="132"/>
      <c r="Y322" s="132"/>
      <c r="Z322" s="132"/>
      <c r="AA322" s="132"/>
      <c r="AB322" s="132"/>
      <c r="AC322" s="132"/>
      <c r="AD322" s="132"/>
      <c r="AE322" s="132"/>
      <c r="AF322" s="132"/>
      <c r="AG322" s="132"/>
      <c r="AH322" s="132"/>
      <c r="AI322" s="132"/>
      <c r="AJ322" s="132"/>
      <c r="AK322" s="132"/>
      <c r="AL322" s="132"/>
      <c r="AM322" s="132"/>
      <c r="AN322" s="132"/>
      <c r="AO322" s="132"/>
      <c r="AP322" s="132"/>
      <c r="AQ322" s="132"/>
      <c r="AR322" s="132"/>
      <c r="AS322" s="132"/>
      <c r="AT322" s="132"/>
      <c r="AU322" s="132"/>
      <c r="AV322" s="132"/>
      <c r="AW322" s="132"/>
      <c r="AX322" s="132"/>
      <c r="AY322" s="132"/>
      <c r="AZ322" s="132"/>
      <c r="BA322" s="132"/>
      <c r="BB322" s="132"/>
      <c r="BC322" s="132"/>
      <c r="BD322" s="132"/>
      <c r="BE322" s="132"/>
      <c r="BF322" s="132"/>
      <c r="BG322" s="132"/>
      <c r="BH322" s="132"/>
      <c r="BI322" s="132"/>
      <c r="BJ322" s="132"/>
      <c r="BK322" s="132"/>
      <c r="BL322" s="132"/>
      <c r="BM322" s="132"/>
    </row>
    <row r="323" spans="1:65" s="40" customFormat="1" x14ac:dyDescent="0.2">
      <c r="A323" s="130"/>
      <c r="B323" s="130"/>
      <c r="C323" s="130"/>
      <c r="D323" s="130"/>
      <c r="E323" s="130"/>
      <c r="F323" s="130"/>
      <c r="G323" s="130"/>
      <c r="H323" s="130"/>
      <c r="I323" s="130"/>
      <c r="J323" s="130"/>
      <c r="K323" s="130"/>
      <c r="L323" s="130"/>
      <c r="M323" s="130"/>
      <c r="N323" s="130"/>
      <c r="O323" s="130"/>
      <c r="P323" s="130"/>
      <c r="Q323" s="131"/>
      <c r="R323" s="132"/>
      <c r="S323" s="132"/>
      <c r="T323" s="132"/>
      <c r="U323" s="132"/>
      <c r="V323" s="132"/>
      <c r="W323" s="132"/>
      <c r="X323" s="132"/>
      <c r="Y323" s="132"/>
      <c r="Z323" s="132"/>
      <c r="AA323" s="132"/>
      <c r="AB323" s="132"/>
      <c r="AC323" s="132"/>
      <c r="AD323" s="132"/>
      <c r="AE323" s="132"/>
      <c r="AF323" s="132"/>
      <c r="AG323" s="132"/>
      <c r="AH323" s="132"/>
      <c r="AI323" s="132"/>
      <c r="AJ323" s="132"/>
      <c r="AK323" s="132"/>
      <c r="AL323" s="132"/>
      <c r="AM323" s="132"/>
      <c r="AN323" s="132"/>
      <c r="AO323" s="132"/>
      <c r="AP323" s="132"/>
      <c r="AQ323" s="132"/>
      <c r="AR323" s="132"/>
      <c r="AS323" s="132"/>
      <c r="AT323" s="132"/>
      <c r="AU323" s="132"/>
      <c r="AV323" s="132"/>
      <c r="AW323" s="132"/>
      <c r="AX323" s="132"/>
      <c r="AY323" s="132"/>
      <c r="AZ323" s="132"/>
      <c r="BA323" s="132"/>
      <c r="BB323" s="132"/>
      <c r="BC323" s="132"/>
      <c r="BD323" s="132"/>
      <c r="BE323" s="132"/>
      <c r="BF323" s="132"/>
      <c r="BG323" s="132"/>
      <c r="BH323" s="132"/>
      <c r="BI323" s="132"/>
      <c r="BJ323" s="132"/>
      <c r="BK323" s="132"/>
      <c r="BL323" s="132"/>
      <c r="BM323" s="132"/>
    </row>
    <row r="324" spans="1:65" s="40" customFormat="1" x14ac:dyDescent="0.2">
      <c r="A324" s="130"/>
      <c r="B324" s="130"/>
      <c r="C324" s="130"/>
      <c r="D324" s="130"/>
      <c r="E324" s="130"/>
      <c r="F324" s="130"/>
      <c r="G324" s="130"/>
      <c r="H324" s="130"/>
      <c r="I324" s="130"/>
      <c r="J324" s="130"/>
      <c r="K324" s="130"/>
      <c r="L324" s="130"/>
      <c r="M324" s="130"/>
      <c r="N324" s="130"/>
      <c r="O324" s="130"/>
      <c r="P324" s="130"/>
      <c r="Q324" s="131"/>
      <c r="R324" s="132"/>
      <c r="S324" s="132"/>
      <c r="T324" s="132"/>
      <c r="U324" s="132"/>
      <c r="V324" s="132"/>
      <c r="W324" s="132"/>
      <c r="X324" s="132"/>
      <c r="Y324" s="132"/>
      <c r="Z324" s="132"/>
      <c r="AA324" s="132"/>
      <c r="AB324" s="132"/>
      <c r="AC324" s="132"/>
      <c r="AD324" s="132"/>
      <c r="AE324" s="132"/>
      <c r="AF324" s="132"/>
      <c r="AG324" s="132"/>
      <c r="AH324" s="132"/>
      <c r="AI324" s="132"/>
      <c r="AJ324" s="132"/>
      <c r="AK324" s="132"/>
      <c r="AL324" s="132"/>
      <c r="AM324" s="132"/>
      <c r="AN324" s="132"/>
      <c r="AO324" s="132"/>
      <c r="AP324" s="132"/>
      <c r="AQ324" s="132"/>
      <c r="AR324" s="132"/>
      <c r="AS324" s="132"/>
      <c r="AT324" s="132"/>
      <c r="AU324" s="132"/>
      <c r="AV324" s="132"/>
      <c r="AW324" s="132"/>
      <c r="AX324" s="132"/>
      <c r="AY324" s="132"/>
      <c r="AZ324" s="132"/>
      <c r="BA324" s="132"/>
      <c r="BB324" s="132"/>
      <c r="BC324" s="132"/>
      <c r="BD324" s="132"/>
      <c r="BE324" s="132"/>
      <c r="BF324" s="132"/>
      <c r="BG324" s="132"/>
      <c r="BH324" s="132"/>
      <c r="BI324" s="132"/>
      <c r="BJ324" s="132"/>
      <c r="BK324" s="132"/>
      <c r="BL324" s="132"/>
      <c r="BM324" s="132"/>
    </row>
    <row r="325" spans="1:65" s="40" customFormat="1" x14ac:dyDescent="0.2">
      <c r="A325" s="130" t="s">
        <v>281</v>
      </c>
      <c r="B325" s="130"/>
      <c r="C325" s="140" t="s">
        <v>178</v>
      </c>
      <c r="D325" s="140" t="s">
        <v>179</v>
      </c>
      <c r="E325" s="130"/>
      <c r="F325" s="130"/>
      <c r="G325" s="130"/>
      <c r="H325" s="130"/>
      <c r="I325" s="130"/>
      <c r="J325" s="130"/>
      <c r="K325" s="130"/>
      <c r="L325" s="130"/>
      <c r="M325" s="130"/>
      <c r="N325" s="130"/>
      <c r="O325" s="130"/>
      <c r="P325" s="130"/>
      <c r="Q325" s="131"/>
      <c r="R325" s="132"/>
      <c r="S325" s="132"/>
      <c r="T325" s="132"/>
      <c r="U325" s="132"/>
      <c r="V325" s="132"/>
      <c r="W325" s="132"/>
      <c r="X325" s="132"/>
      <c r="Y325" s="132"/>
      <c r="Z325" s="132"/>
      <c r="AA325" s="132"/>
      <c r="AB325" s="132"/>
      <c r="AC325" s="132"/>
      <c r="AD325" s="132"/>
      <c r="AE325" s="132"/>
      <c r="AF325" s="132"/>
      <c r="AG325" s="132"/>
      <c r="AH325" s="132"/>
      <c r="AI325" s="132"/>
      <c r="AJ325" s="132"/>
      <c r="AK325" s="132"/>
      <c r="AL325" s="132"/>
      <c r="AM325" s="132"/>
      <c r="AN325" s="132"/>
      <c r="AO325" s="132"/>
      <c r="AP325" s="132"/>
      <c r="AQ325" s="132"/>
      <c r="AR325" s="132"/>
      <c r="AS325" s="132"/>
      <c r="AT325" s="132"/>
      <c r="AU325" s="132"/>
      <c r="AV325" s="132"/>
      <c r="AW325" s="132"/>
      <c r="AX325" s="132"/>
      <c r="AY325" s="132"/>
      <c r="AZ325" s="132"/>
      <c r="BA325" s="132"/>
      <c r="BB325" s="132"/>
      <c r="BC325" s="132"/>
      <c r="BD325" s="132"/>
      <c r="BE325" s="132"/>
      <c r="BF325" s="132"/>
      <c r="BG325" s="132"/>
      <c r="BH325" s="132"/>
      <c r="BI325" s="132"/>
      <c r="BJ325" s="132"/>
      <c r="BK325" s="132"/>
      <c r="BL325" s="132"/>
      <c r="BM325" s="132"/>
    </row>
    <row r="326" spans="1:65" s="40" customFormat="1" x14ac:dyDescent="0.2">
      <c r="A326" s="130" t="s">
        <v>282</v>
      </c>
      <c r="B326" s="130" t="s">
        <v>283</v>
      </c>
      <c r="C326" s="134">
        <f>Knowledge!D135</f>
        <v>0.24341884549199563</v>
      </c>
      <c r="D326" s="134">
        <f>Knowledge!F135</f>
        <v>0.24599443362051809</v>
      </c>
      <c r="E326" s="130" t="str">
        <f>"Index: "&amp;TEXT(C326/D326*100,"0")</f>
        <v>Index: 99</v>
      </c>
      <c r="F326" s="130" t="str">
        <f>"No Cars 
"&amp;TEXT(C326,"0%")&amp;"
"&amp;E326</f>
        <v>No Cars 
24%
Index: 99</v>
      </c>
      <c r="G326" s="130"/>
      <c r="H326" s="130"/>
      <c r="I326" s="130"/>
      <c r="J326" s="130"/>
      <c r="K326" s="130"/>
      <c r="L326" s="130"/>
      <c r="M326" s="130"/>
      <c r="N326" s="130"/>
      <c r="O326" s="130"/>
      <c r="P326" s="130"/>
      <c r="Q326" s="131"/>
      <c r="R326" s="132"/>
      <c r="S326" s="132"/>
      <c r="T326" s="132"/>
      <c r="U326" s="132"/>
      <c r="V326" s="132"/>
      <c r="W326" s="132"/>
      <c r="X326" s="132"/>
      <c r="Y326" s="132"/>
      <c r="Z326" s="132"/>
      <c r="AA326" s="132"/>
      <c r="AB326" s="132"/>
      <c r="AC326" s="132"/>
      <c r="AD326" s="132"/>
      <c r="AE326" s="132"/>
      <c r="AF326" s="132"/>
      <c r="AG326" s="132"/>
      <c r="AH326" s="132"/>
      <c r="AI326" s="132"/>
      <c r="AJ326" s="132"/>
      <c r="AK326" s="132"/>
      <c r="AL326" s="132"/>
      <c r="AM326" s="132"/>
      <c r="AN326" s="132"/>
      <c r="AO326" s="132"/>
      <c r="AP326" s="132"/>
      <c r="AQ326" s="132"/>
      <c r="AR326" s="132"/>
      <c r="AS326" s="132"/>
      <c r="AT326" s="132"/>
      <c r="AU326" s="132"/>
      <c r="AV326" s="132"/>
      <c r="AW326" s="132"/>
      <c r="AX326" s="132"/>
      <c r="AY326" s="132"/>
      <c r="AZ326" s="132"/>
      <c r="BA326" s="132"/>
      <c r="BB326" s="132"/>
      <c r="BC326" s="132"/>
      <c r="BD326" s="132"/>
      <c r="BE326" s="132"/>
      <c r="BF326" s="132"/>
      <c r="BG326" s="132"/>
      <c r="BH326" s="132"/>
      <c r="BI326" s="132"/>
      <c r="BJ326" s="132"/>
      <c r="BK326" s="132"/>
      <c r="BL326" s="132"/>
      <c r="BM326" s="132"/>
    </row>
    <row r="327" spans="1:65" s="40" customFormat="1" x14ac:dyDescent="0.2">
      <c r="A327" s="130" t="s">
        <v>284</v>
      </c>
      <c r="B327" s="130" t="s">
        <v>285</v>
      </c>
      <c r="C327" s="134">
        <f>Knowledge!D136</f>
        <v>0.47699738645252115</v>
      </c>
      <c r="D327" s="134">
        <f>Knowledge!F136</f>
        <v>0.46431829464112834</v>
      </c>
      <c r="E327" s="130" t="str">
        <f t="shared" ref="E327:E329" si="14">"Index: "&amp;TEXT(C327/D327*100,"0")</f>
        <v>Index: 103</v>
      </c>
      <c r="F327" s="130" t="str">
        <f>"1 Car 
"&amp;TEXT(C327,"0%")&amp;"
"&amp;E327</f>
        <v>1 Car 
48%
Index: 103</v>
      </c>
      <c r="G327" s="130"/>
      <c r="H327" s="130"/>
      <c r="I327" s="130"/>
      <c r="J327" s="130"/>
      <c r="K327" s="130"/>
      <c r="L327" s="130"/>
      <c r="M327" s="130"/>
      <c r="N327" s="130"/>
      <c r="O327" s="130"/>
      <c r="P327" s="130"/>
      <c r="Q327" s="131"/>
      <c r="R327" s="132"/>
      <c r="S327" s="132"/>
      <c r="T327" s="132"/>
      <c r="U327" s="132"/>
      <c r="V327" s="132"/>
      <c r="W327" s="132"/>
      <c r="X327" s="132"/>
      <c r="Y327" s="132"/>
      <c r="Z327" s="132"/>
      <c r="AA327" s="132"/>
      <c r="AB327" s="132"/>
      <c r="AC327" s="132"/>
      <c r="AD327" s="132"/>
      <c r="AE327" s="132"/>
      <c r="AF327" s="132"/>
      <c r="AG327" s="132"/>
      <c r="AH327" s="132"/>
      <c r="AI327" s="132"/>
      <c r="AJ327" s="132"/>
      <c r="AK327" s="132"/>
      <c r="AL327" s="132"/>
      <c r="AM327" s="132"/>
      <c r="AN327" s="132"/>
      <c r="AO327" s="132"/>
      <c r="AP327" s="132"/>
      <c r="AQ327" s="132"/>
      <c r="AR327" s="132"/>
      <c r="AS327" s="132"/>
      <c r="AT327" s="132"/>
      <c r="AU327" s="132"/>
      <c r="AV327" s="132"/>
      <c r="AW327" s="132"/>
      <c r="AX327" s="132"/>
      <c r="AY327" s="132"/>
      <c r="AZ327" s="132"/>
      <c r="BA327" s="132"/>
      <c r="BB327" s="132"/>
      <c r="BC327" s="132"/>
      <c r="BD327" s="132"/>
      <c r="BE327" s="132"/>
      <c r="BF327" s="132"/>
      <c r="BG327" s="132"/>
      <c r="BH327" s="132"/>
      <c r="BI327" s="132"/>
      <c r="BJ327" s="132"/>
      <c r="BK327" s="132"/>
      <c r="BL327" s="132"/>
      <c r="BM327" s="132"/>
    </row>
    <row r="328" spans="1:65" s="40" customFormat="1" x14ac:dyDescent="0.2">
      <c r="A328" s="130" t="s">
        <v>286</v>
      </c>
      <c r="B328" s="130" t="s">
        <v>287</v>
      </c>
      <c r="C328" s="134">
        <f>Knowledge!D137</f>
        <v>0.22644872764248841</v>
      </c>
      <c r="D328" s="134">
        <f>Knowledge!F137</f>
        <v>0.23300360388597882</v>
      </c>
      <c r="E328" s="130" t="str">
        <f t="shared" si="14"/>
        <v>Index: 97</v>
      </c>
      <c r="F328" s="130" t="str">
        <f>"2 Cars 
"&amp;TEXT(C328,"0%")&amp;"
"&amp;E328</f>
        <v>2 Cars 
23%
Index: 97</v>
      </c>
      <c r="G328" s="130"/>
      <c r="H328" s="130"/>
      <c r="I328" s="130"/>
      <c r="J328" s="130"/>
      <c r="K328" s="130"/>
      <c r="L328" s="130"/>
      <c r="M328" s="130"/>
      <c r="N328" s="130"/>
      <c r="O328" s="130"/>
      <c r="P328" s="130"/>
      <c r="Q328" s="131"/>
      <c r="R328" s="132"/>
      <c r="S328" s="132"/>
      <c r="T328" s="132"/>
      <c r="U328" s="132"/>
      <c r="V328" s="132"/>
      <c r="W328" s="132"/>
      <c r="X328" s="132"/>
      <c r="Y328" s="132"/>
      <c r="Z328" s="132"/>
      <c r="AA328" s="132"/>
      <c r="AB328" s="132"/>
      <c r="AC328" s="132"/>
      <c r="AD328" s="132"/>
      <c r="AE328" s="132"/>
      <c r="AF328" s="132"/>
      <c r="AG328" s="132"/>
      <c r="AH328" s="132"/>
      <c r="AI328" s="132"/>
      <c r="AJ328" s="132"/>
      <c r="AK328" s="132"/>
      <c r="AL328" s="132"/>
      <c r="AM328" s="132"/>
      <c r="AN328" s="132"/>
      <c r="AO328" s="132"/>
      <c r="AP328" s="132"/>
      <c r="AQ328" s="132"/>
      <c r="AR328" s="132"/>
      <c r="AS328" s="132"/>
      <c r="AT328" s="132"/>
      <c r="AU328" s="132"/>
      <c r="AV328" s="132"/>
      <c r="AW328" s="132"/>
      <c r="AX328" s="132"/>
      <c r="AY328" s="132"/>
      <c r="AZ328" s="132"/>
      <c r="BA328" s="132"/>
      <c r="BB328" s="132"/>
      <c r="BC328" s="132"/>
      <c r="BD328" s="132"/>
      <c r="BE328" s="132"/>
      <c r="BF328" s="132"/>
      <c r="BG328" s="132"/>
      <c r="BH328" s="132"/>
      <c r="BI328" s="132"/>
      <c r="BJ328" s="132"/>
      <c r="BK328" s="132"/>
      <c r="BL328" s="132"/>
      <c r="BM328" s="132"/>
    </row>
    <row r="329" spans="1:65" s="40" customFormat="1" x14ac:dyDescent="0.2">
      <c r="A329" s="130" t="s">
        <v>288</v>
      </c>
      <c r="B329" s="130" t="s">
        <v>289</v>
      </c>
      <c r="C329" s="134">
        <f>Knowledge!D138</f>
        <v>5.2500669030609577E-2</v>
      </c>
      <c r="D329" s="134">
        <f>Knowledge!F138</f>
        <v>5.7330707248919449E-2</v>
      </c>
      <c r="E329" s="130" t="str">
        <f t="shared" si="14"/>
        <v>Index: 92</v>
      </c>
      <c r="F329" s="130" t="str">
        <f>"3+ Cars 
"&amp;TEXT(C329,"0%")&amp;"
"&amp;E329</f>
        <v>3+ Cars 
5%
Index: 92</v>
      </c>
      <c r="G329" s="130"/>
      <c r="H329" s="130"/>
      <c r="I329" s="130"/>
      <c r="J329" s="130"/>
      <c r="K329" s="130"/>
      <c r="L329" s="130"/>
      <c r="M329" s="130"/>
      <c r="N329" s="130"/>
      <c r="O329" s="130"/>
      <c r="P329" s="130"/>
      <c r="Q329" s="131"/>
      <c r="R329" s="132"/>
      <c r="S329" s="132"/>
      <c r="T329" s="132"/>
      <c r="U329" s="132"/>
      <c r="V329" s="132"/>
      <c r="W329" s="132"/>
      <c r="X329" s="132"/>
      <c r="Y329" s="132"/>
      <c r="Z329" s="132"/>
      <c r="AA329" s="132"/>
      <c r="AB329" s="132"/>
      <c r="AC329" s="132"/>
      <c r="AD329" s="132"/>
      <c r="AE329" s="132"/>
      <c r="AF329" s="132"/>
      <c r="AG329" s="132"/>
      <c r="AH329" s="132"/>
      <c r="AI329" s="132"/>
      <c r="AJ329" s="132"/>
      <c r="AK329" s="132"/>
      <c r="AL329" s="132"/>
      <c r="AM329" s="132"/>
      <c r="AN329" s="132"/>
      <c r="AO329" s="132"/>
      <c r="AP329" s="132"/>
      <c r="AQ329" s="132"/>
      <c r="AR329" s="132"/>
      <c r="AS329" s="132"/>
      <c r="AT329" s="132"/>
      <c r="AU329" s="132"/>
      <c r="AV329" s="132"/>
      <c r="AW329" s="132"/>
      <c r="AX329" s="132"/>
      <c r="AY329" s="132"/>
      <c r="AZ329" s="132"/>
      <c r="BA329" s="132"/>
      <c r="BB329" s="132"/>
      <c r="BC329" s="132"/>
      <c r="BD329" s="132"/>
      <c r="BE329" s="132"/>
      <c r="BF329" s="132"/>
      <c r="BG329" s="132"/>
      <c r="BH329" s="132"/>
      <c r="BI329" s="132"/>
      <c r="BJ329" s="132"/>
      <c r="BK329" s="132"/>
      <c r="BL329" s="132"/>
      <c r="BM329" s="132"/>
    </row>
    <row r="330" spans="1:65" s="40" customFormat="1" x14ac:dyDescent="0.2">
      <c r="A330" s="130"/>
      <c r="B330" s="130"/>
      <c r="C330" s="130"/>
      <c r="D330" s="130"/>
      <c r="E330" s="130"/>
      <c r="F330" s="130"/>
      <c r="G330" s="130"/>
      <c r="H330" s="130"/>
      <c r="I330" s="130"/>
      <c r="J330" s="130"/>
      <c r="K330" s="130"/>
      <c r="L330" s="130"/>
      <c r="M330" s="130"/>
      <c r="N330" s="130"/>
      <c r="O330" s="130"/>
      <c r="P330" s="130"/>
      <c r="Q330" s="131"/>
      <c r="R330" s="132"/>
      <c r="S330" s="132"/>
      <c r="T330" s="132"/>
      <c r="U330" s="132"/>
      <c r="V330" s="132"/>
      <c r="W330" s="132"/>
      <c r="X330" s="132"/>
      <c r="Y330" s="132"/>
      <c r="Z330" s="132"/>
      <c r="AA330" s="132"/>
      <c r="AB330" s="132"/>
      <c r="AC330" s="132"/>
      <c r="AD330" s="132"/>
      <c r="AE330" s="132"/>
      <c r="AF330" s="132"/>
      <c r="AG330" s="132"/>
      <c r="AH330" s="132"/>
      <c r="AI330" s="132"/>
      <c r="AJ330" s="132"/>
      <c r="AK330" s="132"/>
      <c r="AL330" s="132"/>
      <c r="AM330" s="132"/>
      <c r="AN330" s="132"/>
      <c r="AO330" s="132"/>
      <c r="AP330" s="132"/>
      <c r="AQ330" s="132"/>
      <c r="AR330" s="132"/>
      <c r="AS330" s="132"/>
      <c r="AT330" s="132"/>
      <c r="AU330" s="132"/>
      <c r="AV330" s="132"/>
      <c r="AW330" s="132"/>
      <c r="AX330" s="132"/>
      <c r="AY330" s="132"/>
      <c r="AZ330" s="132"/>
      <c r="BA330" s="132"/>
      <c r="BB330" s="132"/>
      <c r="BC330" s="132"/>
      <c r="BD330" s="132"/>
      <c r="BE330" s="132"/>
      <c r="BF330" s="132"/>
      <c r="BG330" s="132"/>
      <c r="BH330" s="132"/>
      <c r="BI330" s="132"/>
      <c r="BJ330" s="132"/>
      <c r="BK330" s="132"/>
      <c r="BL330" s="132"/>
      <c r="BM330" s="132"/>
    </row>
    <row r="331" spans="1:65" s="40" customFormat="1" x14ac:dyDescent="0.2">
      <c r="A331" s="130"/>
      <c r="B331" s="130"/>
      <c r="C331" s="130"/>
      <c r="D331" s="130"/>
      <c r="E331" s="130"/>
      <c r="F331" s="130"/>
      <c r="G331" s="130"/>
      <c r="H331" s="130"/>
      <c r="I331" s="130"/>
      <c r="J331" s="130"/>
      <c r="K331" s="130"/>
      <c r="L331" s="130"/>
      <c r="M331" s="130"/>
      <c r="N331" s="130"/>
      <c r="O331" s="130"/>
      <c r="P331" s="130"/>
      <c r="Q331" s="131"/>
      <c r="R331" s="132"/>
      <c r="S331" s="132"/>
      <c r="T331" s="132"/>
      <c r="U331" s="132"/>
      <c r="V331" s="132"/>
      <c r="W331" s="132"/>
      <c r="X331" s="132"/>
      <c r="Y331" s="132"/>
      <c r="Z331" s="132"/>
      <c r="AA331" s="132"/>
      <c r="AB331" s="132"/>
      <c r="AC331" s="132"/>
      <c r="AD331" s="132"/>
      <c r="AE331" s="132"/>
      <c r="AF331" s="132"/>
      <c r="AG331" s="132"/>
      <c r="AH331" s="132"/>
      <c r="AI331" s="132"/>
      <c r="AJ331" s="132"/>
      <c r="AK331" s="132"/>
      <c r="AL331" s="132"/>
      <c r="AM331" s="132"/>
      <c r="AN331" s="132"/>
      <c r="AO331" s="132"/>
      <c r="AP331" s="132"/>
      <c r="AQ331" s="132"/>
      <c r="AR331" s="132"/>
      <c r="AS331" s="132"/>
      <c r="AT331" s="132"/>
      <c r="AU331" s="132"/>
      <c r="AV331" s="132"/>
      <c r="AW331" s="132"/>
      <c r="AX331" s="132"/>
      <c r="AY331" s="132"/>
      <c r="AZ331" s="132"/>
      <c r="BA331" s="132"/>
      <c r="BB331" s="132"/>
      <c r="BC331" s="132"/>
      <c r="BD331" s="132"/>
      <c r="BE331" s="132"/>
      <c r="BF331" s="132"/>
      <c r="BG331" s="132"/>
      <c r="BH331" s="132"/>
      <c r="BI331" s="132"/>
      <c r="BJ331" s="132"/>
      <c r="BK331" s="132"/>
      <c r="BL331" s="132"/>
      <c r="BM331" s="132"/>
    </row>
    <row r="332" spans="1:65" s="40" customFormat="1" x14ac:dyDescent="0.2">
      <c r="A332" s="130" t="b">
        <v>0</v>
      </c>
      <c r="B332" s="130"/>
      <c r="C332" s="130"/>
      <c r="D332" s="130"/>
      <c r="E332" s="130"/>
      <c r="F332" s="130"/>
      <c r="G332" s="130"/>
      <c r="H332" s="130"/>
      <c r="I332" s="130"/>
      <c r="J332" s="130"/>
      <c r="K332" s="130"/>
      <c r="L332" s="130"/>
      <c r="M332" s="130"/>
      <c r="N332" s="130"/>
      <c r="O332" s="130"/>
      <c r="P332" s="130"/>
      <c r="Q332" s="131"/>
      <c r="R332" s="132"/>
      <c r="S332" s="132"/>
      <c r="T332" s="132"/>
      <c r="U332" s="132"/>
      <c r="V332" s="132"/>
      <c r="W332" s="132"/>
      <c r="X332" s="132"/>
      <c r="Y332" s="132"/>
      <c r="Z332" s="132"/>
      <c r="AA332" s="132"/>
      <c r="AB332" s="132"/>
      <c r="AC332" s="132"/>
      <c r="AD332" s="132"/>
      <c r="AE332" s="132"/>
      <c r="AF332" s="132"/>
      <c r="AG332" s="132"/>
      <c r="AH332" s="132"/>
      <c r="AI332" s="132"/>
      <c r="AJ332" s="132"/>
      <c r="AK332" s="132"/>
      <c r="AL332" s="132"/>
      <c r="AM332" s="132"/>
      <c r="AN332" s="132"/>
      <c r="AO332" s="132"/>
      <c r="AP332" s="132"/>
      <c r="AQ332" s="132"/>
      <c r="AR332" s="132"/>
      <c r="AS332" s="132"/>
      <c r="AT332" s="132"/>
      <c r="AU332" s="132"/>
      <c r="AV332" s="132"/>
      <c r="AW332" s="132"/>
      <c r="AX332" s="132"/>
      <c r="AY332" s="132"/>
      <c r="AZ332" s="132"/>
      <c r="BA332" s="132"/>
      <c r="BB332" s="132"/>
      <c r="BC332" s="132"/>
      <c r="BD332" s="132"/>
      <c r="BE332" s="132"/>
      <c r="BF332" s="132"/>
      <c r="BG332" s="132"/>
      <c r="BH332" s="132"/>
      <c r="BI332" s="132"/>
      <c r="BJ332" s="132"/>
      <c r="BK332" s="132"/>
      <c r="BL332" s="132"/>
      <c r="BM332" s="132"/>
    </row>
    <row r="333" spans="1:65" s="40" customFormat="1" x14ac:dyDescent="0.2">
      <c r="A333" s="130" t="s">
        <v>290</v>
      </c>
      <c r="B333" s="130" t="s">
        <v>291</v>
      </c>
      <c r="C333" s="142">
        <f>Knowledge!D716</f>
        <v>4.2990629399801854E-2</v>
      </c>
      <c r="D333" s="130" t="str">
        <f>"Index: "&amp;TEXT(IF(E333=0,0,C333/E333*100),"0")</f>
        <v>Index: 80</v>
      </c>
      <c r="E333" s="134">
        <f>Knowledge!F716</f>
        <v>5.3429062442880253E-2</v>
      </c>
      <c r="F333" s="130">
        <f>IF(E333=0,0,C333/E333*100)</f>
        <v>80.46300540227918</v>
      </c>
      <c r="G333" s="130" t="str">
        <f>B333&amp;"
"&amp;TEXT(C333,"0.0%")&amp;"
"&amp;TEXT(D333,"0")</f>
        <v>Email
4.3%
Index: 80</v>
      </c>
      <c r="H333" s="130"/>
      <c r="I333" s="130"/>
      <c r="J333" s="130"/>
      <c r="K333" s="130"/>
      <c r="L333" s="130"/>
      <c r="M333" s="130"/>
      <c r="N333" s="130"/>
      <c r="O333" s="130"/>
      <c r="P333" s="130"/>
      <c r="Q333" s="131"/>
      <c r="R333" s="132"/>
      <c r="S333" s="132"/>
      <c r="T333" s="132"/>
      <c r="U333" s="132"/>
      <c r="V333" s="132"/>
      <c r="W333" s="132"/>
      <c r="X333" s="132"/>
      <c r="Y333" s="132"/>
      <c r="Z333" s="132"/>
      <c r="AA333" s="132"/>
      <c r="AB333" s="132"/>
      <c r="AC333" s="132"/>
      <c r="AD333" s="132"/>
      <c r="AE333" s="132"/>
      <c r="AF333" s="132"/>
      <c r="AG333" s="132"/>
      <c r="AH333" s="132"/>
      <c r="AI333" s="132"/>
      <c r="AJ333" s="132"/>
      <c r="AK333" s="132"/>
      <c r="AL333" s="132"/>
      <c r="AM333" s="132"/>
      <c r="AN333" s="132"/>
      <c r="AO333" s="132"/>
      <c r="AP333" s="132"/>
      <c r="AQ333" s="132"/>
      <c r="AR333" s="132"/>
      <c r="AS333" s="132"/>
      <c r="AT333" s="132"/>
      <c r="AU333" s="132"/>
      <c r="AV333" s="132"/>
      <c r="AW333" s="132"/>
      <c r="AX333" s="132"/>
      <c r="AY333" s="132"/>
      <c r="AZ333" s="132"/>
      <c r="BA333" s="132"/>
      <c r="BB333" s="132"/>
      <c r="BC333" s="132"/>
      <c r="BD333" s="132"/>
      <c r="BE333" s="132"/>
      <c r="BF333" s="132"/>
      <c r="BG333" s="132"/>
      <c r="BH333" s="132"/>
      <c r="BI333" s="132"/>
      <c r="BJ333" s="132"/>
      <c r="BK333" s="132"/>
      <c r="BL333" s="132"/>
      <c r="BM333" s="132"/>
    </row>
    <row r="334" spans="1:65" s="40" customFormat="1" x14ac:dyDescent="0.2">
      <c r="A334" s="130" t="s">
        <v>292</v>
      </c>
      <c r="B334" s="130" t="s">
        <v>293</v>
      </c>
      <c r="C334" s="142">
        <f>Knowledge!D717</f>
        <v>0.33884442613547461</v>
      </c>
      <c r="D334" s="130" t="str">
        <f t="shared" ref="D334:D336" si="15">"Index: "&amp;TEXT(IF(E334=0,0,C334/E334*100),"0")</f>
        <v>Index: 101</v>
      </c>
      <c r="E334" s="134">
        <f>Knowledge!F717</f>
        <v>0.33709429922191536</v>
      </c>
      <c r="F334" s="130">
        <f t="shared" ref="F334:F336" si="16">IF(E334=0,0,C334/E334*100)</f>
        <v>100.51918021681141</v>
      </c>
      <c r="G334" s="130" t="str">
        <f>B334&amp;"
"&amp;TEXT(C334,"0.0%")&amp;"
"&amp;TEXT(D334,"0")</f>
        <v>Phone/SMS
33.9%
Index: 101</v>
      </c>
      <c r="H334" s="130"/>
      <c r="I334" s="130"/>
      <c r="J334" s="130"/>
      <c r="K334" s="130"/>
      <c r="L334" s="130"/>
      <c r="M334" s="130"/>
      <c r="N334" s="130"/>
      <c r="O334" s="130"/>
      <c r="P334" s="130"/>
      <c r="Q334" s="131"/>
      <c r="R334" s="132"/>
      <c r="S334" s="132"/>
      <c r="T334" s="132"/>
      <c r="U334" s="132"/>
      <c r="V334" s="132"/>
      <c r="W334" s="132"/>
      <c r="X334" s="132"/>
      <c r="Y334" s="132"/>
      <c r="Z334" s="132"/>
      <c r="AA334" s="132"/>
      <c r="AB334" s="132"/>
      <c r="AC334" s="132"/>
      <c r="AD334" s="132"/>
      <c r="AE334" s="132"/>
      <c r="AF334" s="132"/>
      <c r="AG334" s="132"/>
      <c r="AH334" s="132"/>
      <c r="AI334" s="132"/>
      <c r="AJ334" s="132"/>
      <c r="AK334" s="132"/>
      <c r="AL334" s="132"/>
      <c r="AM334" s="132"/>
      <c r="AN334" s="132"/>
      <c r="AO334" s="132"/>
      <c r="AP334" s="132"/>
      <c r="AQ334" s="132"/>
      <c r="AR334" s="132"/>
      <c r="AS334" s="132"/>
      <c r="AT334" s="132"/>
      <c r="AU334" s="132"/>
      <c r="AV334" s="132"/>
      <c r="AW334" s="132"/>
      <c r="AX334" s="132"/>
      <c r="AY334" s="132"/>
      <c r="AZ334" s="132"/>
      <c r="BA334" s="132"/>
      <c r="BB334" s="132"/>
      <c r="BC334" s="132"/>
      <c r="BD334" s="132"/>
      <c r="BE334" s="132"/>
      <c r="BF334" s="132"/>
      <c r="BG334" s="132"/>
      <c r="BH334" s="132"/>
      <c r="BI334" s="132"/>
      <c r="BJ334" s="132"/>
      <c r="BK334" s="132"/>
      <c r="BL334" s="132"/>
      <c r="BM334" s="132"/>
    </row>
    <row r="335" spans="1:65" s="40" customFormat="1" x14ac:dyDescent="0.2">
      <c r="A335" s="130" t="s">
        <v>294</v>
      </c>
      <c r="B335" s="130" t="s">
        <v>295</v>
      </c>
      <c r="C335" s="142">
        <f>Knowledge!D718</f>
        <v>0.60378546853000992</v>
      </c>
      <c r="D335" s="130" t="str">
        <f t="shared" si="15"/>
        <v>Index: 101</v>
      </c>
      <c r="E335" s="134">
        <f>Knowledge!F718</f>
        <v>0.59575804414311184</v>
      </c>
      <c r="F335" s="130">
        <f t="shared" si="16"/>
        <v>101.34743029755377</v>
      </c>
      <c r="G335" s="130" t="str">
        <f>B335&amp;"
"&amp;TEXT(C335,"0.0%")&amp;"
"&amp;TEXT(D335,"0")</f>
        <v>Mail
60.4%
Index: 101</v>
      </c>
      <c r="H335" s="130"/>
      <c r="I335" s="130"/>
      <c r="J335" s="130"/>
      <c r="K335" s="130"/>
      <c r="L335" s="130"/>
      <c r="M335" s="130"/>
      <c r="N335" s="130"/>
      <c r="O335" s="130"/>
      <c r="P335" s="130"/>
      <c r="Q335" s="131"/>
      <c r="R335" s="132"/>
      <c r="S335" s="132"/>
      <c r="T335" s="132"/>
      <c r="U335" s="132"/>
      <c r="V335" s="132"/>
      <c r="W335" s="132"/>
      <c r="X335" s="132"/>
      <c r="Y335" s="132"/>
      <c r="Z335" s="132"/>
      <c r="AA335" s="132"/>
      <c r="AB335" s="132"/>
      <c r="AC335" s="132"/>
      <c r="AD335" s="132"/>
      <c r="AE335" s="132"/>
      <c r="AF335" s="132"/>
      <c r="AG335" s="132"/>
      <c r="AH335" s="132"/>
      <c r="AI335" s="132"/>
      <c r="AJ335" s="132"/>
      <c r="AK335" s="132"/>
      <c r="AL335" s="132"/>
      <c r="AM335" s="132"/>
      <c r="AN335" s="132"/>
      <c r="AO335" s="132"/>
      <c r="AP335" s="132"/>
      <c r="AQ335" s="132"/>
      <c r="AR335" s="132"/>
      <c r="AS335" s="132"/>
      <c r="AT335" s="132"/>
      <c r="AU335" s="132"/>
      <c r="AV335" s="132"/>
      <c r="AW335" s="132"/>
      <c r="AX335" s="132"/>
      <c r="AY335" s="132"/>
      <c r="AZ335" s="132"/>
      <c r="BA335" s="132"/>
      <c r="BB335" s="132"/>
      <c r="BC335" s="132"/>
      <c r="BD335" s="132"/>
      <c r="BE335" s="132"/>
      <c r="BF335" s="132"/>
      <c r="BG335" s="132"/>
      <c r="BH335" s="132"/>
      <c r="BI335" s="132"/>
      <c r="BJ335" s="132"/>
      <c r="BK335" s="132"/>
      <c r="BL335" s="132"/>
      <c r="BM335" s="132"/>
    </row>
    <row r="336" spans="1:65" s="40" customFormat="1" x14ac:dyDescent="0.2">
      <c r="A336" s="130" t="s">
        <v>296</v>
      </c>
      <c r="B336" s="130" t="s">
        <v>297</v>
      </c>
      <c r="C336" s="142">
        <f>Knowledge!D719</f>
        <v>1.4783319601606089E-2</v>
      </c>
      <c r="D336" s="130" t="str">
        <f t="shared" si="15"/>
        <v>Index: 106</v>
      </c>
      <c r="E336" s="134">
        <f>Knowledge!F719</f>
        <v>1.3912521133101348E-2</v>
      </c>
      <c r="F336" s="130">
        <f t="shared" si="16"/>
        <v>106.25909898122559</v>
      </c>
      <c r="G336" s="130" t="str">
        <f>B336&amp;"
"&amp;TEXT(C336,"0.0%")&amp;"
"&amp;TEXT(D336,"0")</f>
        <v>Visit
1.5%
Index: 106</v>
      </c>
      <c r="H336" s="130"/>
      <c r="I336" s="130"/>
      <c r="J336" s="130"/>
      <c r="K336" s="130"/>
      <c r="L336" s="130"/>
      <c r="M336" s="130"/>
      <c r="N336" s="130"/>
      <c r="O336" s="130"/>
      <c r="P336" s="130"/>
      <c r="Q336" s="131"/>
      <c r="R336" s="132"/>
      <c r="S336" s="132"/>
      <c r="T336" s="132"/>
      <c r="U336" s="132"/>
      <c r="V336" s="132"/>
      <c r="W336" s="132"/>
      <c r="X336" s="132"/>
      <c r="Y336" s="132"/>
      <c r="Z336" s="132"/>
      <c r="AA336" s="132"/>
      <c r="AB336" s="132"/>
      <c r="AC336" s="132"/>
      <c r="AD336" s="132"/>
      <c r="AE336" s="132"/>
      <c r="AF336" s="132"/>
      <c r="AG336" s="132"/>
      <c r="AH336" s="132"/>
      <c r="AI336" s="132"/>
      <c r="AJ336" s="132"/>
      <c r="AK336" s="132"/>
      <c r="AL336" s="132"/>
      <c r="AM336" s="132"/>
      <c r="AN336" s="132"/>
      <c r="AO336" s="132"/>
      <c r="AP336" s="132"/>
      <c r="AQ336" s="132"/>
      <c r="AR336" s="132"/>
      <c r="AS336" s="132"/>
      <c r="AT336" s="132"/>
      <c r="AU336" s="132"/>
      <c r="AV336" s="132"/>
      <c r="AW336" s="132"/>
      <c r="AX336" s="132"/>
      <c r="AY336" s="132"/>
      <c r="AZ336" s="132"/>
      <c r="BA336" s="132"/>
      <c r="BB336" s="132"/>
      <c r="BC336" s="132"/>
      <c r="BD336" s="132"/>
      <c r="BE336" s="132"/>
      <c r="BF336" s="132"/>
      <c r="BG336" s="132"/>
      <c r="BH336" s="132"/>
      <c r="BI336" s="132"/>
      <c r="BJ336" s="132"/>
      <c r="BK336" s="132"/>
      <c r="BL336" s="132"/>
      <c r="BM336" s="132"/>
    </row>
    <row r="337" spans="1:65" s="40" customFormat="1" x14ac:dyDescent="0.2">
      <c r="A337" s="130"/>
      <c r="B337" s="130"/>
      <c r="C337" s="130"/>
      <c r="D337" s="130"/>
      <c r="E337" s="130"/>
      <c r="F337" s="130"/>
      <c r="G337" s="130"/>
      <c r="H337" s="130"/>
      <c r="I337" s="130"/>
      <c r="J337" s="130"/>
      <c r="K337" s="130"/>
      <c r="L337" s="130"/>
      <c r="M337" s="130"/>
      <c r="N337" s="130"/>
      <c r="O337" s="130"/>
      <c r="P337" s="130"/>
      <c r="Q337" s="131"/>
      <c r="R337" s="132"/>
      <c r="S337" s="132"/>
      <c r="T337" s="132"/>
      <c r="U337" s="132"/>
      <c r="V337" s="132"/>
      <c r="W337" s="132"/>
      <c r="X337" s="132"/>
      <c r="Y337" s="132"/>
      <c r="Z337" s="132"/>
      <c r="AA337" s="132"/>
      <c r="AB337" s="132"/>
      <c r="AC337" s="132"/>
      <c r="AD337" s="132"/>
      <c r="AE337" s="132"/>
      <c r="AF337" s="132"/>
      <c r="AG337" s="132"/>
      <c r="AH337" s="132"/>
      <c r="AI337" s="132"/>
      <c r="AJ337" s="132"/>
      <c r="AK337" s="132"/>
      <c r="AL337" s="132"/>
      <c r="AM337" s="132"/>
      <c r="AN337" s="132"/>
      <c r="AO337" s="132"/>
      <c r="AP337" s="132"/>
      <c r="AQ337" s="132"/>
      <c r="AR337" s="132"/>
      <c r="AS337" s="132"/>
      <c r="AT337" s="132"/>
      <c r="AU337" s="132"/>
      <c r="AV337" s="132"/>
      <c r="AW337" s="132"/>
      <c r="AX337" s="132"/>
      <c r="AY337" s="132"/>
      <c r="AZ337" s="132"/>
      <c r="BA337" s="132"/>
      <c r="BB337" s="132"/>
      <c r="BC337" s="132"/>
      <c r="BD337" s="132"/>
      <c r="BE337" s="132"/>
      <c r="BF337" s="132"/>
      <c r="BG337" s="132"/>
      <c r="BH337" s="132"/>
      <c r="BI337" s="132"/>
      <c r="BJ337" s="132"/>
      <c r="BK337" s="132"/>
      <c r="BL337" s="132"/>
      <c r="BM337" s="132"/>
    </row>
    <row r="338" spans="1:65" s="40" customFormat="1" x14ac:dyDescent="0.2">
      <c r="A338" s="130"/>
      <c r="B338" s="130"/>
      <c r="C338" s="130"/>
      <c r="D338" s="130"/>
      <c r="E338" s="130"/>
      <c r="F338" s="130"/>
      <c r="G338" s="130"/>
      <c r="H338" s="130"/>
      <c r="I338" s="130"/>
      <c r="J338" s="130"/>
      <c r="K338" s="130"/>
      <c r="L338" s="130"/>
      <c r="M338" s="130"/>
      <c r="N338" s="130"/>
      <c r="O338" s="130"/>
      <c r="P338" s="130"/>
      <c r="Q338" s="131"/>
      <c r="R338" s="132"/>
      <c r="S338" s="132"/>
      <c r="T338" s="132"/>
      <c r="U338" s="132"/>
      <c r="V338" s="132"/>
      <c r="W338" s="132"/>
      <c r="X338" s="132"/>
      <c r="Y338" s="132"/>
      <c r="Z338" s="132"/>
      <c r="AA338" s="132"/>
      <c r="AB338" s="132"/>
      <c r="AC338" s="132"/>
      <c r="AD338" s="132"/>
      <c r="AE338" s="132"/>
      <c r="AF338" s="132"/>
      <c r="AG338" s="132"/>
      <c r="AH338" s="132"/>
      <c r="AI338" s="132"/>
      <c r="AJ338" s="132"/>
      <c r="AK338" s="132"/>
      <c r="AL338" s="132"/>
      <c r="AM338" s="132"/>
      <c r="AN338" s="132"/>
      <c r="AO338" s="132"/>
      <c r="AP338" s="132"/>
      <c r="AQ338" s="132"/>
      <c r="AR338" s="132"/>
      <c r="AS338" s="132"/>
      <c r="AT338" s="132"/>
      <c r="AU338" s="132"/>
      <c r="AV338" s="132"/>
      <c r="AW338" s="132"/>
      <c r="AX338" s="132"/>
      <c r="AY338" s="132"/>
      <c r="AZ338" s="132"/>
      <c r="BA338" s="132"/>
      <c r="BB338" s="132"/>
      <c r="BC338" s="132"/>
      <c r="BD338" s="132"/>
      <c r="BE338" s="132"/>
      <c r="BF338" s="132"/>
      <c r="BG338" s="132"/>
      <c r="BH338" s="132"/>
      <c r="BI338" s="132"/>
      <c r="BJ338" s="132"/>
      <c r="BK338" s="132"/>
      <c r="BL338" s="132"/>
      <c r="BM338" s="132"/>
    </row>
    <row r="339" spans="1:65" s="40" customFormat="1" x14ac:dyDescent="0.2">
      <c r="A339" s="141" t="s">
        <v>274</v>
      </c>
      <c r="B339" s="141" t="s">
        <v>230</v>
      </c>
      <c r="C339" s="130"/>
      <c r="D339" s="130"/>
      <c r="E339" s="130"/>
      <c r="F339" s="130"/>
      <c r="G339" s="130"/>
      <c r="H339" s="130"/>
      <c r="I339" s="130"/>
      <c r="J339" s="130"/>
      <c r="K339" s="130"/>
      <c r="L339" s="130"/>
      <c r="M339" s="130"/>
      <c r="N339" s="130"/>
      <c r="O339" s="130"/>
      <c r="P339" s="130"/>
      <c r="Q339" s="131"/>
      <c r="R339" s="132"/>
      <c r="S339" s="132"/>
      <c r="T339" s="132"/>
      <c r="U339" s="132"/>
      <c r="V339" s="132"/>
      <c r="W339" s="132"/>
      <c r="X339" s="132"/>
      <c r="Y339" s="132"/>
      <c r="Z339" s="132"/>
      <c r="AA339" s="132"/>
      <c r="AB339" s="132"/>
      <c r="AC339" s="132"/>
      <c r="AD339" s="132"/>
      <c r="AE339" s="132"/>
      <c r="AF339" s="132"/>
      <c r="AG339" s="132"/>
      <c r="AH339" s="132"/>
      <c r="AI339" s="132"/>
      <c r="AJ339" s="132"/>
      <c r="AK339" s="132"/>
      <c r="AL339" s="132"/>
      <c r="AM339" s="132"/>
      <c r="AN339" s="132"/>
      <c r="AO339" s="132"/>
      <c r="AP339" s="132"/>
      <c r="AQ339" s="132"/>
      <c r="AR339" s="132"/>
      <c r="AS339" s="132"/>
      <c r="AT339" s="132"/>
      <c r="AU339" s="132"/>
      <c r="AV339" s="132"/>
      <c r="AW339" s="132"/>
      <c r="AX339" s="132"/>
      <c r="AY339" s="132"/>
      <c r="AZ339" s="132"/>
      <c r="BA339" s="132"/>
      <c r="BB339" s="132"/>
      <c r="BC339" s="132"/>
      <c r="BD339" s="132"/>
      <c r="BE339" s="132"/>
      <c r="BF339" s="132"/>
      <c r="BG339" s="132"/>
      <c r="BH339" s="132"/>
      <c r="BI339" s="132"/>
      <c r="BJ339" s="132"/>
      <c r="BK339" s="132"/>
      <c r="BL339" s="132"/>
      <c r="BM339" s="132"/>
    </row>
    <row r="340" spans="1:65" s="40" customFormat="1" x14ac:dyDescent="0.2">
      <c r="A340" s="141">
        <f>RANK(C333,$C$333:$C$336)</f>
        <v>3</v>
      </c>
      <c r="B340" s="141">
        <f>RANK(F333,$F$333:$F$336)</f>
        <v>4</v>
      </c>
      <c r="C340" s="130" t="str">
        <f>C341&amp;"
"&amp;C342</f>
        <v>Most people in this profile prefer to be contacted via mail.
A greater proportion than in the base prefer visit as their channel of choice.</v>
      </c>
      <c r="D340" s="130"/>
      <c r="E340" s="130"/>
      <c r="F340" s="130"/>
      <c r="G340" s="130"/>
      <c r="H340" s="130"/>
      <c r="I340" s="130"/>
      <c r="J340" s="130"/>
      <c r="K340" s="130"/>
      <c r="L340" s="130"/>
      <c r="M340" s="130"/>
      <c r="N340" s="130"/>
      <c r="O340" s="130"/>
      <c r="P340" s="130"/>
      <c r="Q340" s="131"/>
      <c r="R340" s="132"/>
      <c r="S340" s="132"/>
      <c r="T340" s="132"/>
      <c r="U340" s="132"/>
      <c r="V340" s="132"/>
      <c r="W340" s="132"/>
      <c r="X340" s="132"/>
      <c r="Y340" s="132"/>
      <c r="Z340" s="132"/>
      <c r="AA340" s="132"/>
      <c r="AB340" s="132"/>
      <c r="AC340" s="132"/>
      <c r="AD340" s="132"/>
      <c r="AE340" s="132"/>
      <c r="AF340" s="132"/>
      <c r="AG340" s="132"/>
      <c r="AH340" s="132"/>
      <c r="AI340" s="132"/>
      <c r="AJ340" s="132"/>
      <c r="AK340" s="132"/>
      <c r="AL340" s="132"/>
      <c r="AM340" s="132"/>
      <c r="AN340" s="132"/>
      <c r="AO340" s="132"/>
      <c r="AP340" s="132"/>
      <c r="AQ340" s="132"/>
      <c r="AR340" s="132"/>
      <c r="AS340" s="132"/>
      <c r="AT340" s="132"/>
      <c r="AU340" s="132"/>
      <c r="AV340" s="132"/>
      <c r="AW340" s="132"/>
      <c r="AX340" s="132"/>
      <c r="AY340" s="132"/>
      <c r="AZ340" s="132"/>
      <c r="BA340" s="132"/>
      <c r="BB340" s="132"/>
      <c r="BC340" s="132"/>
      <c r="BD340" s="132"/>
      <c r="BE340" s="132"/>
      <c r="BF340" s="132"/>
      <c r="BG340" s="132"/>
      <c r="BH340" s="132"/>
      <c r="BI340" s="132"/>
      <c r="BJ340" s="132"/>
      <c r="BK340" s="132"/>
      <c r="BL340" s="132"/>
      <c r="BM340" s="132"/>
    </row>
    <row r="341" spans="1:65" s="40" customFormat="1" x14ac:dyDescent="0.2">
      <c r="A341" s="141">
        <f>RANK(C334,$C$333:$C$336)</f>
        <v>2</v>
      </c>
      <c r="B341" s="141">
        <f>RANK(F334,$F$333:$F$336)</f>
        <v>3</v>
      </c>
      <c r="C341" s="130" t="str">
        <f>"Most people in this profile prefer to be contacted via "&amp;A344&amp;"."</f>
        <v>Most people in this profile prefer to be contacted via mail.</v>
      </c>
      <c r="D341" s="130"/>
      <c r="E341" s="130"/>
      <c r="F341" s="130"/>
      <c r="G341" s="130"/>
      <c r="H341" s="130"/>
      <c r="I341" s="130"/>
      <c r="J341" s="130"/>
      <c r="K341" s="130"/>
      <c r="L341" s="130"/>
      <c r="M341" s="130"/>
      <c r="N341" s="130"/>
      <c r="O341" s="130"/>
      <c r="P341" s="130"/>
      <c r="Q341" s="131"/>
      <c r="R341" s="132"/>
      <c r="S341" s="132"/>
      <c r="T341" s="132"/>
      <c r="U341" s="132"/>
      <c r="V341" s="132"/>
      <c r="W341" s="132"/>
      <c r="X341" s="132"/>
      <c r="Y341" s="132"/>
      <c r="Z341" s="132"/>
      <c r="AA341" s="132"/>
      <c r="AB341" s="132"/>
      <c r="AC341" s="132"/>
      <c r="AD341" s="132"/>
      <c r="AE341" s="132"/>
      <c r="AF341" s="132"/>
      <c r="AG341" s="132"/>
      <c r="AH341" s="132"/>
      <c r="AI341" s="132"/>
      <c r="AJ341" s="132"/>
      <c r="AK341" s="132"/>
      <c r="AL341" s="132"/>
      <c r="AM341" s="132"/>
      <c r="AN341" s="132"/>
      <c r="AO341" s="132"/>
      <c r="AP341" s="132"/>
      <c r="AQ341" s="132"/>
      <c r="AR341" s="132"/>
      <c r="AS341" s="132"/>
      <c r="AT341" s="132"/>
      <c r="AU341" s="132"/>
      <c r="AV341" s="132"/>
      <c r="AW341" s="132"/>
      <c r="AX341" s="132"/>
      <c r="AY341" s="132"/>
      <c r="AZ341" s="132"/>
      <c r="BA341" s="132"/>
      <c r="BB341" s="132"/>
      <c r="BC341" s="132"/>
      <c r="BD341" s="132"/>
      <c r="BE341" s="132"/>
      <c r="BF341" s="132"/>
      <c r="BG341" s="132"/>
      <c r="BH341" s="132"/>
      <c r="BI341" s="132"/>
      <c r="BJ341" s="132"/>
      <c r="BK341" s="132"/>
      <c r="BL341" s="132"/>
      <c r="BM341" s="132"/>
    </row>
    <row r="342" spans="1:65" s="40" customFormat="1" x14ac:dyDescent="0.2">
      <c r="A342" s="141">
        <f>RANK(C335,$C$333:$C$336)</f>
        <v>1</v>
      </c>
      <c r="B342" s="141">
        <f>RANK(F335,$F$333:$F$336)</f>
        <v>2</v>
      </c>
      <c r="C342" s="130" t="str">
        <f>"A greater proportion than in the base prefer "&amp;B344&amp;" as their channel of choice."</f>
        <v>A greater proportion than in the base prefer visit as their channel of choice.</v>
      </c>
      <c r="D342" s="130"/>
      <c r="E342" s="130"/>
      <c r="F342" s="130"/>
      <c r="G342" s="130"/>
      <c r="H342" s="130"/>
      <c r="I342" s="130"/>
      <c r="J342" s="130"/>
      <c r="K342" s="130"/>
      <c r="L342" s="130"/>
      <c r="M342" s="130"/>
      <c r="N342" s="130"/>
      <c r="O342" s="130"/>
      <c r="P342" s="130"/>
      <c r="Q342" s="131"/>
      <c r="R342" s="132"/>
      <c r="S342" s="132"/>
      <c r="T342" s="132"/>
      <c r="U342" s="132"/>
      <c r="V342" s="132"/>
      <c r="W342" s="132"/>
      <c r="X342" s="132"/>
      <c r="Y342" s="132"/>
      <c r="Z342" s="132"/>
      <c r="AA342" s="132"/>
      <c r="AB342" s="132"/>
      <c r="AC342" s="132"/>
      <c r="AD342" s="132"/>
      <c r="AE342" s="132"/>
      <c r="AF342" s="132"/>
      <c r="AG342" s="132"/>
      <c r="AH342" s="132"/>
      <c r="AI342" s="132"/>
      <c r="AJ342" s="132"/>
      <c r="AK342" s="132"/>
      <c r="AL342" s="132"/>
      <c r="AM342" s="132"/>
      <c r="AN342" s="132"/>
      <c r="AO342" s="132"/>
      <c r="AP342" s="132"/>
      <c r="AQ342" s="132"/>
      <c r="AR342" s="132"/>
      <c r="AS342" s="132"/>
      <c r="AT342" s="132"/>
      <c r="AU342" s="132"/>
      <c r="AV342" s="132"/>
      <c r="AW342" s="132"/>
      <c r="AX342" s="132"/>
      <c r="AY342" s="132"/>
      <c r="AZ342" s="132"/>
      <c r="BA342" s="132"/>
      <c r="BB342" s="132"/>
      <c r="BC342" s="132"/>
      <c r="BD342" s="132"/>
      <c r="BE342" s="132"/>
      <c r="BF342" s="132"/>
      <c r="BG342" s="132"/>
      <c r="BH342" s="132"/>
      <c r="BI342" s="132"/>
      <c r="BJ342" s="132"/>
      <c r="BK342" s="132"/>
      <c r="BL342" s="132"/>
      <c r="BM342" s="132"/>
    </row>
    <row r="343" spans="1:65" s="40" customFormat="1" x14ac:dyDescent="0.2">
      <c r="A343" s="141">
        <f>RANK(C336,$C$333:$C$336)</f>
        <v>4</v>
      </c>
      <c r="B343" s="141">
        <f>RANK(F336,$F$333:$F$336)</f>
        <v>1</v>
      </c>
      <c r="C343" s="130"/>
      <c r="D343" s="130"/>
      <c r="E343" s="130"/>
      <c r="F343" s="130"/>
      <c r="G343" s="130"/>
      <c r="H343" s="130"/>
      <c r="I343" s="130"/>
      <c r="J343" s="130"/>
      <c r="K343" s="130"/>
      <c r="L343" s="130"/>
      <c r="M343" s="130"/>
      <c r="N343" s="130"/>
      <c r="O343" s="130"/>
      <c r="P343" s="130"/>
      <c r="Q343" s="131"/>
      <c r="R343" s="132"/>
      <c r="S343" s="132"/>
      <c r="T343" s="132"/>
      <c r="U343" s="132"/>
      <c r="V343" s="132"/>
      <c r="W343" s="132"/>
      <c r="X343" s="132"/>
      <c r="Y343" s="132"/>
      <c r="Z343" s="132"/>
      <c r="AA343" s="132"/>
      <c r="AB343" s="132"/>
      <c r="AC343" s="132"/>
      <c r="AD343" s="132"/>
      <c r="AE343" s="132"/>
      <c r="AF343" s="132"/>
      <c r="AG343" s="132"/>
      <c r="AH343" s="132"/>
      <c r="AI343" s="132"/>
      <c r="AJ343" s="132"/>
      <c r="AK343" s="132"/>
      <c r="AL343" s="132"/>
      <c r="AM343" s="132"/>
      <c r="AN343" s="132"/>
      <c r="AO343" s="132"/>
      <c r="AP343" s="132"/>
      <c r="AQ343" s="132"/>
      <c r="AR343" s="132"/>
      <c r="AS343" s="132"/>
      <c r="AT343" s="132"/>
      <c r="AU343" s="132"/>
      <c r="AV343" s="132"/>
      <c r="AW343" s="132"/>
      <c r="AX343" s="132"/>
      <c r="AY343" s="132"/>
      <c r="AZ343" s="132"/>
      <c r="BA343" s="132"/>
      <c r="BB343" s="132"/>
      <c r="BC343" s="132"/>
      <c r="BD343" s="132"/>
      <c r="BE343" s="132"/>
      <c r="BF343" s="132"/>
      <c r="BG343" s="132"/>
      <c r="BH343" s="132"/>
      <c r="BI343" s="132"/>
      <c r="BJ343" s="132"/>
      <c r="BK343" s="132"/>
      <c r="BL343" s="132"/>
      <c r="BM343" s="132"/>
    </row>
    <row r="344" spans="1:65" s="40" customFormat="1" x14ac:dyDescent="0.2">
      <c r="A344" s="130" t="str">
        <f>INDEX($A$333:$A$336,MATCH(1,A340:A343,0))</f>
        <v>mail</v>
      </c>
      <c r="B344" s="130" t="str">
        <f>INDEX($A$333:$A$336,MATCH(1,B340:B343,0))</f>
        <v>visit</v>
      </c>
      <c r="C344" s="130"/>
      <c r="D344" s="130"/>
      <c r="E344" s="130"/>
      <c r="F344" s="130"/>
      <c r="G344" s="130"/>
      <c r="H344" s="130"/>
      <c r="I344" s="130"/>
      <c r="J344" s="130"/>
      <c r="K344" s="130"/>
      <c r="L344" s="130"/>
      <c r="M344" s="130"/>
      <c r="N344" s="130"/>
      <c r="O344" s="130"/>
      <c r="P344" s="130"/>
      <c r="Q344" s="131"/>
      <c r="R344" s="132"/>
      <c r="S344" s="132"/>
      <c r="T344" s="132"/>
      <c r="U344" s="132"/>
      <c r="V344" s="132"/>
      <c r="W344" s="132"/>
      <c r="X344" s="132"/>
      <c r="Y344" s="132"/>
      <c r="Z344" s="132"/>
      <c r="AA344" s="132"/>
      <c r="AB344" s="132"/>
      <c r="AC344" s="132"/>
      <c r="AD344" s="132"/>
      <c r="AE344" s="132"/>
      <c r="AF344" s="132"/>
      <c r="AG344" s="132"/>
      <c r="AH344" s="132"/>
      <c r="AI344" s="132"/>
      <c r="AJ344" s="132"/>
      <c r="AK344" s="132"/>
      <c r="AL344" s="132"/>
      <c r="AM344" s="132"/>
      <c r="AN344" s="132"/>
      <c r="AO344" s="132"/>
      <c r="AP344" s="132"/>
      <c r="AQ344" s="132"/>
      <c r="AR344" s="132"/>
      <c r="AS344" s="132"/>
      <c r="AT344" s="132"/>
      <c r="AU344" s="132"/>
      <c r="AV344" s="132"/>
      <c r="AW344" s="132"/>
      <c r="AX344" s="132"/>
      <c r="AY344" s="132"/>
      <c r="AZ344" s="132"/>
      <c r="BA344" s="132"/>
      <c r="BB344" s="132"/>
      <c r="BC344" s="132"/>
      <c r="BD344" s="132"/>
      <c r="BE344" s="132"/>
      <c r="BF344" s="132"/>
      <c r="BG344" s="132"/>
      <c r="BH344" s="132"/>
      <c r="BI344" s="132"/>
      <c r="BJ344" s="132"/>
      <c r="BK344" s="132"/>
      <c r="BL344" s="132"/>
      <c r="BM344" s="132"/>
    </row>
    <row r="345" spans="1:65" s="40" customFormat="1" x14ac:dyDescent="0.2">
      <c r="A345" s="130"/>
      <c r="B345" s="130"/>
      <c r="C345" s="130"/>
      <c r="D345" s="130"/>
      <c r="E345" s="130"/>
      <c r="F345" s="130"/>
      <c r="G345" s="130"/>
      <c r="H345" s="130"/>
      <c r="I345" s="130"/>
      <c r="J345" s="130"/>
      <c r="K345" s="130"/>
      <c r="L345" s="130"/>
      <c r="M345" s="130"/>
      <c r="N345" s="130"/>
      <c r="O345" s="130"/>
      <c r="P345" s="130"/>
      <c r="Q345" s="131"/>
      <c r="R345" s="132"/>
      <c r="S345" s="132"/>
      <c r="T345" s="132"/>
      <c r="U345" s="132"/>
      <c r="V345" s="132"/>
      <c r="W345" s="132"/>
      <c r="X345" s="132"/>
      <c r="Y345" s="132"/>
      <c r="Z345" s="132"/>
      <c r="AA345" s="132"/>
      <c r="AB345" s="132"/>
      <c r="AC345" s="132"/>
      <c r="AD345" s="132"/>
      <c r="AE345" s="132"/>
      <c r="AF345" s="132"/>
      <c r="AG345" s="132"/>
      <c r="AH345" s="132"/>
      <c r="AI345" s="132"/>
      <c r="AJ345" s="132"/>
      <c r="AK345" s="132"/>
      <c r="AL345" s="132"/>
      <c r="AM345" s="132"/>
      <c r="AN345" s="132"/>
      <c r="AO345" s="132"/>
      <c r="AP345" s="132"/>
      <c r="AQ345" s="132"/>
      <c r="AR345" s="132"/>
      <c r="AS345" s="132"/>
      <c r="AT345" s="132"/>
      <c r="AU345" s="132"/>
      <c r="AV345" s="132"/>
      <c r="AW345" s="132"/>
      <c r="AX345" s="132"/>
      <c r="AY345" s="132"/>
      <c r="AZ345" s="132"/>
      <c r="BA345" s="132"/>
      <c r="BB345" s="132"/>
      <c r="BC345" s="132"/>
      <c r="BD345" s="132"/>
      <c r="BE345" s="132"/>
      <c r="BF345" s="132"/>
      <c r="BG345" s="132"/>
      <c r="BH345" s="132"/>
      <c r="BI345" s="132"/>
      <c r="BJ345" s="132"/>
      <c r="BK345" s="132"/>
      <c r="BL345" s="132"/>
      <c r="BM345" s="132"/>
    </row>
    <row r="346" spans="1:65" s="40" customFormat="1" x14ac:dyDescent="0.2">
      <c r="A346" s="130"/>
      <c r="B346" s="130"/>
      <c r="C346" s="130"/>
      <c r="D346" s="130"/>
      <c r="E346" s="130"/>
      <c r="F346" s="130"/>
      <c r="G346" s="130"/>
      <c r="H346" s="130"/>
      <c r="I346" s="130"/>
      <c r="J346" s="130"/>
      <c r="K346" s="130"/>
      <c r="L346" s="130"/>
      <c r="M346" s="130"/>
      <c r="N346" s="130"/>
      <c r="O346" s="130"/>
      <c r="P346" s="130"/>
      <c r="Q346" s="131"/>
      <c r="R346" s="132"/>
      <c r="S346" s="132"/>
      <c r="T346" s="132"/>
      <c r="U346" s="132"/>
      <c r="V346" s="132"/>
      <c r="W346" s="132"/>
      <c r="X346" s="132"/>
      <c r="Y346" s="132"/>
      <c r="Z346" s="132"/>
      <c r="AA346" s="132"/>
      <c r="AB346" s="132"/>
      <c r="AC346" s="132"/>
      <c r="AD346" s="132"/>
      <c r="AE346" s="132"/>
      <c r="AF346" s="132"/>
      <c r="AG346" s="132"/>
      <c r="AH346" s="132"/>
      <c r="AI346" s="132"/>
      <c r="AJ346" s="132"/>
      <c r="AK346" s="132"/>
      <c r="AL346" s="132"/>
      <c r="AM346" s="132"/>
      <c r="AN346" s="132"/>
      <c r="AO346" s="132"/>
      <c r="AP346" s="132"/>
      <c r="AQ346" s="132"/>
      <c r="AR346" s="132"/>
      <c r="AS346" s="132"/>
      <c r="AT346" s="132"/>
      <c r="AU346" s="132"/>
      <c r="AV346" s="132"/>
      <c r="AW346" s="132"/>
      <c r="AX346" s="132"/>
      <c r="AY346" s="132"/>
      <c r="AZ346" s="132"/>
      <c r="BA346" s="132"/>
      <c r="BB346" s="132"/>
      <c r="BC346" s="132"/>
      <c r="BD346" s="132"/>
      <c r="BE346" s="132"/>
      <c r="BF346" s="132"/>
      <c r="BG346" s="132"/>
      <c r="BH346" s="132"/>
      <c r="BI346" s="132"/>
      <c r="BJ346" s="132"/>
      <c r="BK346" s="132"/>
      <c r="BL346" s="132"/>
      <c r="BM346" s="132"/>
    </row>
    <row r="347" spans="1:65" s="40" customFormat="1" x14ac:dyDescent="0.2">
      <c r="A347" s="130"/>
      <c r="B347" s="130"/>
      <c r="C347" s="130"/>
      <c r="D347" s="130"/>
      <c r="E347" s="130"/>
      <c r="F347" s="141" t="s">
        <v>274</v>
      </c>
      <c r="G347" s="141" t="s">
        <v>230</v>
      </c>
      <c r="H347" s="130"/>
      <c r="I347" s="130"/>
      <c r="J347" s="130"/>
      <c r="K347" s="130"/>
      <c r="L347" s="130"/>
      <c r="M347" s="130"/>
      <c r="N347" s="130"/>
      <c r="O347" s="130"/>
      <c r="P347" s="130"/>
      <c r="Q347" s="131"/>
      <c r="R347" s="132"/>
      <c r="S347" s="132"/>
      <c r="T347" s="132"/>
      <c r="U347" s="132"/>
      <c r="V347" s="132"/>
      <c r="W347" s="132"/>
      <c r="X347" s="132"/>
      <c r="Y347" s="132"/>
      <c r="Z347" s="132"/>
      <c r="AA347" s="132"/>
      <c r="AB347" s="132"/>
      <c r="AC347" s="132"/>
      <c r="AD347" s="132"/>
      <c r="AE347" s="132"/>
      <c r="AF347" s="132"/>
      <c r="AG347" s="132"/>
      <c r="AH347" s="132"/>
      <c r="AI347" s="132"/>
      <c r="AJ347" s="132"/>
      <c r="AK347" s="132"/>
      <c r="AL347" s="132"/>
      <c r="AM347" s="132"/>
      <c r="AN347" s="132"/>
      <c r="AO347" s="132"/>
      <c r="AP347" s="132"/>
      <c r="AQ347" s="132"/>
      <c r="AR347" s="132"/>
      <c r="AS347" s="132"/>
      <c r="AT347" s="132"/>
      <c r="AU347" s="132"/>
      <c r="AV347" s="132"/>
      <c r="AW347" s="132"/>
      <c r="AX347" s="132"/>
      <c r="AY347" s="132"/>
      <c r="AZ347" s="132"/>
      <c r="BA347" s="132"/>
      <c r="BB347" s="132"/>
      <c r="BC347" s="132"/>
      <c r="BD347" s="132"/>
      <c r="BE347" s="132"/>
      <c r="BF347" s="132"/>
      <c r="BG347" s="132"/>
      <c r="BH347" s="132"/>
      <c r="BI347" s="132"/>
      <c r="BJ347" s="132"/>
      <c r="BK347" s="132"/>
      <c r="BL347" s="132"/>
      <c r="BM347" s="132"/>
    </row>
    <row r="348" spans="1:65" s="40" customFormat="1" x14ac:dyDescent="0.2">
      <c r="A348" s="130" t="s">
        <v>298</v>
      </c>
      <c r="B348" s="142">
        <f>Knowledge!D144</f>
        <v>7.1691746067714099E-2</v>
      </c>
      <c r="C348" s="142">
        <f>Knowledge!F144</f>
        <v>7.077349746360663E-2</v>
      </c>
      <c r="D348" s="130">
        <f t="shared" ref="D348:D353" si="17">IF(C348=0,0,B348/C348*100)</f>
        <v>101.29744697805793</v>
      </c>
      <c r="E348" s="130" t="str">
        <f>"Index: "&amp;TEXT(D348,"0")</f>
        <v>Index: 101</v>
      </c>
      <c r="F348" s="141">
        <f t="shared" ref="F348:F353" si="18">RANK(B348,$B$348:$B$353)</f>
        <v>1</v>
      </c>
      <c r="G348" s="141">
        <f t="shared" ref="G348:G353" si="19">RANK(D348,$D$348:$D$353)</f>
        <v>3</v>
      </c>
      <c r="H348" s="130" t="str">
        <f>A348&amp;"
"&amp;TEXT(B348,"0.0%")&amp;"
"&amp;E348</f>
        <v>Leaflets
7.2%
Index: 101</v>
      </c>
      <c r="I348" s="130" t="s">
        <v>299</v>
      </c>
      <c r="J348" s="130" t="str">
        <f>J349&amp;"
"&amp;J350</f>
        <v>Approximately 7% of this profile is likely to respond to a leaflet.
 However, when compared to the base, mail to "the occupier" or "head of hohusehold" is more likely to garner a response.</v>
      </c>
      <c r="K348" s="130"/>
      <c r="L348" s="130"/>
      <c r="M348" s="130"/>
      <c r="N348" s="130"/>
      <c r="O348" s="130"/>
      <c r="P348" s="130"/>
      <c r="Q348" s="131"/>
      <c r="R348" s="132"/>
      <c r="S348" s="132"/>
      <c r="T348" s="132"/>
      <c r="U348" s="132"/>
      <c r="V348" s="132"/>
      <c r="W348" s="132"/>
      <c r="X348" s="132"/>
      <c r="Y348" s="132"/>
      <c r="Z348" s="132"/>
      <c r="AA348" s="132"/>
      <c r="AB348" s="132"/>
      <c r="AC348" s="132"/>
      <c r="AD348" s="132"/>
      <c r="AE348" s="132"/>
      <c r="AF348" s="132"/>
      <c r="AG348" s="132"/>
      <c r="AH348" s="132"/>
      <c r="AI348" s="132"/>
      <c r="AJ348" s="132"/>
      <c r="AK348" s="132"/>
      <c r="AL348" s="132"/>
      <c r="AM348" s="132"/>
      <c r="AN348" s="132"/>
      <c r="AO348" s="132"/>
      <c r="AP348" s="132"/>
      <c r="AQ348" s="132"/>
      <c r="AR348" s="132"/>
      <c r="AS348" s="132"/>
      <c r="AT348" s="132"/>
      <c r="AU348" s="132"/>
      <c r="AV348" s="132"/>
      <c r="AW348" s="132"/>
      <c r="AX348" s="132"/>
      <c r="AY348" s="132"/>
      <c r="AZ348" s="132"/>
      <c r="BA348" s="132"/>
      <c r="BB348" s="132"/>
      <c r="BC348" s="132"/>
      <c r="BD348" s="132"/>
      <c r="BE348" s="132"/>
      <c r="BF348" s="132"/>
      <c r="BG348" s="132"/>
      <c r="BH348" s="132"/>
      <c r="BI348" s="132"/>
      <c r="BJ348" s="132"/>
      <c r="BK348" s="132"/>
      <c r="BL348" s="132"/>
      <c r="BM348" s="132"/>
    </row>
    <row r="349" spans="1:65" s="40" customFormat="1" x14ac:dyDescent="0.2">
      <c r="A349" s="130" t="s">
        <v>300</v>
      </c>
      <c r="B349" s="142">
        <f>Knowledge!D145</f>
        <v>1.4561126460996129E-2</v>
      </c>
      <c r="C349" s="142">
        <f>Knowledge!F145</f>
        <v>1.4067687058806478E-2</v>
      </c>
      <c r="D349" s="130">
        <f t="shared" si="17"/>
        <v>103.50760860777575</v>
      </c>
      <c r="E349" s="130" t="str">
        <f t="shared" ref="E349:E353" si="20">"Index: "&amp;TEXT(D349,"0")</f>
        <v>Index: 104</v>
      </c>
      <c r="F349" s="141">
        <f t="shared" si="18"/>
        <v>4</v>
      </c>
      <c r="G349" s="141">
        <f t="shared" si="19"/>
        <v>1</v>
      </c>
      <c r="H349" s="130" t="str">
        <f t="shared" ref="H349:H353" si="21">A349&amp;"
"&amp;TEXT(B349,"0.0%")&amp;"
"&amp;E349</f>
        <v>Mail - HoH
1.5%
Index: 104</v>
      </c>
      <c r="I349" s="130" t="s">
        <v>301</v>
      </c>
      <c r="J349" s="130" t="str">
        <f>"Approximately "&amp;TEXT(F355,"0%")&amp;" of this profile is likely to respond to "&amp;F354&amp;"."</f>
        <v>Approximately 7% of this profile is likely to respond to a leaflet.</v>
      </c>
      <c r="K349" s="130"/>
      <c r="L349" s="130"/>
      <c r="M349" s="130"/>
      <c r="N349" s="130"/>
      <c r="O349" s="130"/>
      <c r="P349" s="130"/>
      <c r="Q349" s="131"/>
      <c r="R349" s="132"/>
      <c r="S349" s="132"/>
      <c r="T349" s="132"/>
      <c r="U349" s="132"/>
      <c r="V349" s="132"/>
      <c r="W349" s="132"/>
      <c r="X349" s="132"/>
      <c r="Y349" s="132"/>
      <c r="Z349" s="132"/>
      <c r="AA349" s="132"/>
      <c r="AB349" s="132"/>
      <c r="AC349" s="132"/>
      <c r="AD349" s="132"/>
      <c r="AE349" s="132"/>
      <c r="AF349" s="132"/>
      <c r="AG349" s="132"/>
      <c r="AH349" s="132"/>
      <c r="AI349" s="132"/>
      <c r="AJ349" s="132"/>
      <c r="AK349" s="132"/>
      <c r="AL349" s="132"/>
      <c r="AM349" s="132"/>
      <c r="AN349" s="132"/>
      <c r="AO349" s="132"/>
      <c r="AP349" s="132"/>
      <c r="AQ349" s="132"/>
      <c r="AR349" s="132"/>
      <c r="AS349" s="132"/>
      <c r="AT349" s="132"/>
      <c r="AU349" s="132"/>
      <c r="AV349" s="132"/>
      <c r="AW349" s="132"/>
      <c r="AX349" s="132"/>
      <c r="AY349" s="132"/>
      <c r="AZ349" s="132"/>
      <c r="BA349" s="132"/>
      <c r="BB349" s="132"/>
      <c r="BC349" s="132"/>
      <c r="BD349" s="132"/>
      <c r="BE349" s="132"/>
      <c r="BF349" s="132"/>
      <c r="BG349" s="132"/>
      <c r="BH349" s="132"/>
      <c r="BI349" s="132"/>
      <c r="BJ349" s="132"/>
      <c r="BK349" s="132"/>
      <c r="BL349" s="132"/>
      <c r="BM349" s="132"/>
    </row>
    <row r="350" spans="1:65" s="40" customFormat="1" x14ac:dyDescent="0.2">
      <c r="A350" s="130" t="s">
        <v>302</v>
      </c>
      <c r="B350" s="142">
        <f>Knowledge!D146</f>
        <v>3.9964873844097241E-2</v>
      </c>
      <c r="C350" s="142">
        <f>Knowledge!F146</f>
        <v>4.1065730613696796E-2</v>
      </c>
      <c r="D350" s="130">
        <f t="shared" si="17"/>
        <v>97.319281178861132</v>
      </c>
      <c r="E350" s="130" t="str">
        <f t="shared" si="20"/>
        <v>Index: 97</v>
      </c>
      <c r="F350" s="141">
        <f t="shared" si="18"/>
        <v>3</v>
      </c>
      <c r="G350" s="141">
        <f t="shared" si="19"/>
        <v>5</v>
      </c>
      <c r="H350" s="130" t="str">
        <f t="shared" si="21"/>
        <v>Mail - Named
4.0%
Index: 97</v>
      </c>
      <c r="I350" s="130" t="s">
        <v>303</v>
      </c>
      <c r="J350" s="130" t="str">
        <f>IF(F354=G354,""," However, when compared to the base, "&amp;G354&amp;" is more likely to garner a response.")</f>
        <v xml:space="preserve"> However, when compared to the base, mail to "the occupier" or "head of hohusehold" is more likely to garner a response.</v>
      </c>
      <c r="K350" s="130"/>
      <c r="L350" s="130"/>
      <c r="M350" s="130"/>
      <c r="N350" s="130"/>
      <c r="O350" s="130"/>
      <c r="P350" s="130"/>
      <c r="Q350" s="131"/>
      <c r="R350" s="132"/>
      <c r="S350" s="132"/>
      <c r="T350" s="132"/>
      <c r="U350" s="132"/>
      <c r="V350" s="132"/>
      <c r="W350" s="132"/>
      <c r="X350" s="132"/>
      <c r="Y350" s="132"/>
      <c r="Z350" s="132"/>
      <c r="AA350" s="132"/>
      <c r="AB350" s="132"/>
      <c r="AC350" s="132"/>
      <c r="AD350" s="132"/>
      <c r="AE350" s="132"/>
      <c r="AF350" s="132"/>
      <c r="AG350" s="132"/>
      <c r="AH350" s="132"/>
      <c r="AI350" s="132"/>
      <c r="AJ350" s="132"/>
      <c r="AK350" s="132"/>
      <c r="AL350" s="132"/>
      <c r="AM350" s="132"/>
      <c r="AN350" s="132"/>
      <c r="AO350" s="132"/>
      <c r="AP350" s="132"/>
      <c r="AQ350" s="132"/>
      <c r="AR350" s="132"/>
      <c r="AS350" s="132"/>
      <c r="AT350" s="132"/>
      <c r="AU350" s="132"/>
      <c r="AV350" s="132"/>
      <c r="AW350" s="132"/>
      <c r="AX350" s="132"/>
      <c r="AY350" s="132"/>
      <c r="AZ350" s="132"/>
      <c r="BA350" s="132"/>
      <c r="BB350" s="132"/>
      <c r="BC350" s="132"/>
      <c r="BD350" s="132"/>
      <c r="BE350" s="132"/>
      <c r="BF350" s="132"/>
      <c r="BG350" s="132"/>
      <c r="BH350" s="132"/>
      <c r="BI350" s="132"/>
      <c r="BJ350" s="132"/>
      <c r="BK350" s="132"/>
      <c r="BL350" s="132"/>
      <c r="BM350" s="132"/>
    </row>
    <row r="351" spans="1:65" s="40" customFormat="1" x14ac:dyDescent="0.2">
      <c r="A351" s="130" t="s">
        <v>291</v>
      </c>
      <c r="B351" s="142">
        <f>Knowledge!D150</f>
        <v>4.6541213894050901E-2</v>
      </c>
      <c r="C351" s="142">
        <f>Knowledge!F150</f>
        <v>5.1963653312454804E-2</v>
      </c>
      <c r="D351" s="130">
        <f t="shared" si="17"/>
        <v>89.564938042752601</v>
      </c>
      <c r="E351" s="130" t="str">
        <f t="shared" si="20"/>
        <v>Index: 90</v>
      </c>
      <c r="F351" s="141">
        <f t="shared" si="18"/>
        <v>2</v>
      </c>
      <c r="G351" s="141">
        <f t="shared" si="19"/>
        <v>6</v>
      </c>
      <c r="H351" s="130" t="str">
        <f t="shared" si="21"/>
        <v>Email
4.7%
Index: 90</v>
      </c>
      <c r="I351" s="130" t="s">
        <v>304</v>
      </c>
      <c r="J351" s="130"/>
      <c r="K351" s="130"/>
      <c r="L351" s="130"/>
      <c r="M351" s="130"/>
      <c r="N351" s="130"/>
      <c r="O351" s="130"/>
      <c r="P351" s="130"/>
      <c r="Q351" s="131"/>
      <c r="R351" s="132"/>
      <c r="S351" s="132"/>
      <c r="T351" s="132"/>
      <c r="U351" s="132"/>
      <c r="V351" s="132"/>
      <c r="W351" s="132"/>
      <c r="X351" s="132"/>
      <c r="Y351" s="132"/>
      <c r="Z351" s="132"/>
      <c r="AA351" s="132"/>
      <c r="AB351" s="132"/>
      <c r="AC351" s="132"/>
      <c r="AD351" s="132"/>
      <c r="AE351" s="132"/>
      <c r="AF351" s="132"/>
      <c r="AG351" s="132"/>
      <c r="AH351" s="132"/>
      <c r="AI351" s="132"/>
      <c r="AJ351" s="132"/>
      <c r="AK351" s="132"/>
      <c r="AL351" s="132"/>
      <c r="AM351" s="132"/>
      <c r="AN351" s="132"/>
      <c r="AO351" s="132"/>
      <c r="AP351" s="132"/>
      <c r="AQ351" s="132"/>
      <c r="AR351" s="132"/>
      <c r="AS351" s="132"/>
      <c r="AT351" s="132"/>
      <c r="AU351" s="132"/>
      <c r="AV351" s="132"/>
      <c r="AW351" s="132"/>
      <c r="AX351" s="132"/>
      <c r="AY351" s="132"/>
      <c r="AZ351" s="132"/>
      <c r="BA351" s="132"/>
      <c r="BB351" s="132"/>
      <c r="BC351" s="132"/>
      <c r="BD351" s="132"/>
      <c r="BE351" s="132"/>
      <c r="BF351" s="132"/>
      <c r="BG351" s="132"/>
      <c r="BH351" s="132"/>
      <c r="BI351" s="132"/>
      <c r="BJ351" s="132"/>
      <c r="BK351" s="132"/>
      <c r="BL351" s="132"/>
      <c r="BM351" s="132"/>
    </row>
    <row r="352" spans="1:65" s="40" customFormat="1" x14ac:dyDescent="0.2">
      <c r="A352" s="130" t="s">
        <v>305</v>
      </c>
      <c r="B352" s="142">
        <f>Knowledge!D151</f>
        <v>1.0942273275332511E-2</v>
      </c>
      <c r="C352" s="142">
        <f>Knowledge!F151</f>
        <v>1.1140396464582755E-2</v>
      </c>
      <c r="D352" s="130">
        <f t="shared" si="17"/>
        <v>98.221578649556037</v>
      </c>
      <c r="E352" s="130" t="str">
        <f t="shared" si="20"/>
        <v>Index: 98</v>
      </c>
      <c r="F352" s="141">
        <f t="shared" si="18"/>
        <v>6</v>
      </c>
      <c r="G352" s="141">
        <f t="shared" si="19"/>
        <v>4</v>
      </c>
      <c r="H352" s="130" t="str">
        <f t="shared" si="21"/>
        <v>Text
1.1%
Index: 98</v>
      </c>
      <c r="I352" s="130" t="s">
        <v>306</v>
      </c>
      <c r="J352" s="130"/>
      <c r="K352" s="130"/>
      <c r="L352" s="130"/>
      <c r="M352" s="130"/>
      <c r="N352" s="130"/>
      <c r="O352" s="130"/>
      <c r="P352" s="130"/>
      <c r="Q352" s="131"/>
      <c r="R352" s="132"/>
      <c r="S352" s="132"/>
      <c r="T352" s="132"/>
      <c r="U352" s="132"/>
      <c r="V352" s="132"/>
      <c r="W352" s="132"/>
      <c r="X352" s="132"/>
      <c r="Y352" s="132"/>
      <c r="Z352" s="132"/>
      <c r="AA352" s="132"/>
      <c r="AB352" s="132"/>
      <c r="AC352" s="132"/>
      <c r="AD352" s="132"/>
      <c r="AE352" s="132"/>
      <c r="AF352" s="132"/>
      <c r="AG352" s="132"/>
      <c r="AH352" s="132"/>
      <c r="AI352" s="132"/>
      <c r="AJ352" s="132"/>
      <c r="AK352" s="132"/>
      <c r="AL352" s="132"/>
      <c r="AM352" s="132"/>
      <c r="AN352" s="132"/>
      <c r="AO352" s="132"/>
      <c r="AP352" s="132"/>
      <c r="AQ352" s="132"/>
      <c r="AR352" s="132"/>
      <c r="AS352" s="132"/>
      <c r="AT352" s="132"/>
      <c r="AU352" s="132"/>
      <c r="AV352" s="132"/>
      <c r="AW352" s="132"/>
      <c r="AX352" s="132"/>
      <c r="AY352" s="132"/>
      <c r="AZ352" s="132"/>
      <c r="BA352" s="132"/>
      <c r="BB352" s="132"/>
      <c r="BC352" s="132"/>
      <c r="BD352" s="132"/>
      <c r="BE352" s="132"/>
      <c r="BF352" s="132"/>
      <c r="BG352" s="132"/>
      <c r="BH352" s="132"/>
      <c r="BI352" s="132"/>
      <c r="BJ352" s="132"/>
      <c r="BK352" s="132"/>
      <c r="BL352" s="132"/>
      <c r="BM352" s="132"/>
    </row>
    <row r="353" spans="1:65" s="40" customFormat="1" x14ac:dyDescent="0.2">
      <c r="A353" s="130" t="s">
        <v>307</v>
      </c>
      <c r="B353" s="142">
        <f>Knowledge!D152</f>
        <v>1.2563545823996521E-2</v>
      </c>
      <c r="C353" s="142">
        <f>Knowledge!F152</f>
        <v>1.229320562726478E-2</v>
      </c>
      <c r="D353" s="130">
        <f t="shared" si="17"/>
        <v>102.19910253621856</v>
      </c>
      <c r="E353" s="130" t="str">
        <f t="shared" si="20"/>
        <v>Index: 102</v>
      </c>
      <c r="F353" s="141">
        <f t="shared" si="18"/>
        <v>5</v>
      </c>
      <c r="G353" s="141">
        <f t="shared" si="19"/>
        <v>2</v>
      </c>
      <c r="H353" s="130" t="str">
        <f t="shared" si="21"/>
        <v>Telephone
1.3%
Index: 102</v>
      </c>
      <c r="I353" s="130" t="s">
        <v>308</v>
      </c>
      <c r="J353" s="130"/>
      <c r="K353" s="130"/>
      <c r="L353" s="130"/>
      <c r="M353" s="130"/>
      <c r="N353" s="130"/>
      <c r="O353" s="130"/>
      <c r="P353" s="130"/>
      <c r="Q353" s="131"/>
      <c r="R353" s="132"/>
      <c r="S353" s="132"/>
      <c r="T353" s="132"/>
      <c r="U353" s="132"/>
      <c r="V353" s="132"/>
      <c r="W353" s="132"/>
      <c r="X353" s="132"/>
      <c r="Y353" s="132"/>
      <c r="Z353" s="132"/>
      <c r="AA353" s="132"/>
      <c r="AB353" s="132"/>
      <c r="AC353" s="132"/>
      <c r="AD353" s="132"/>
      <c r="AE353" s="132"/>
      <c r="AF353" s="132"/>
      <c r="AG353" s="132"/>
      <c r="AH353" s="132"/>
      <c r="AI353" s="132"/>
      <c r="AJ353" s="132"/>
      <c r="AK353" s="132"/>
      <c r="AL353" s="132"/>
      <c r="AM353" s="132"/>
      <c r="AN353" s="132"/>
      <c r="AO353" s="132"/>
      <c r="AP353" s="132"/>
      <c r="AQ353" s="132"/>
      <c r="AR353" s="132"/>
      <c r="AS353" s="132"/>
      <c r="AT353" s="132"/>
      <c r="AU353" s="132"/>
      <c r="AV353" s="132"/>
      <c r="AW353" s="132"/>
      <c r="AX353" s="132"/>
      <c r="AY353" s="132"/>
      <c r="AZ353" s="132"/>
      <c r="BA353" s="132"/>
      <c r="BB353" s="132"/>
      <c r="BC353" s="132"/>
      <c r="BD353" s="132"/>
      <c r="BE353" s="132"/>
      <c r="BF353" s="132"/>
      <c r="BG353" s="132"/>
      <c r="BH353" s="132"/>
      <c r="BI353" s="132"/>
      <c r="BJ353" s="132"/>
      <c r="BK353" s="132"/>
      <c r="BL353" s="132"/>
      <c r="BM353" s="132"/>
    </row>
    <row r="354" spans="1:65" s="40" customFormat="1" x14ac:dyDescent="0.2">
      <c r="A354" s="130"/>
      <c r="B354" s="130"/>
      <c r="C354" s="130"/>
      <c r="D354" s="130"/>
      <c r="E354" s="130"/>
      <c r="F354" s="130" t="str">
        <f>INDEX($I$348:$I$353,MATCH(1,F348:F353,0))</f>
        <v>a leaflet</v>
      </c>
      <c r="G354" s="130" t="str">
        <f>INDEX($I$348:$I$353,MATCH(1,G348:G353,0))</f>
        <v>mail to "the occupier" or "head of hohusehold"</v>
      </c>
      <c r="H354" s="130"/>
      <c r="I354" s="130"/>
      <c r="J354" s="130"/>
      <c r="K354" s="130"/>
      <c r="L354" s="130"/>
      <c r="M354" s="130"/>
      <c r="N354" s="130"/>
      <c r="O354" s="130"/>
      <c r="P354" s="130"/>
      <c r="Q354" s="131"/>
      <c r="R354" s="132"/>
      <c r="S354" s="132"/>
      <c r="T354" s="132"/>
      <c r="U354" s="132"/>
      <c r="V354" s="132"/>
      <c r="W354" s="132"/>
      <c r="X354" s="132"/>
      <c r="Y354" s="132"/>
      <c r="Z354" s="132"/>
      <c r="AA354" s="132"/>
      <c r="AB354" s="132"/>
      <c r="AC354" s="132"/>
      <c r="AD354" s="132"/>
      <c r="AE354" s="132"/>
      <c r="AF354" s="132"/>
      <c r="AG354" s="132"/>
      <c r="AH354" s="132"/>
      <c r="AI354" s="132"/>
      <c r="AJ354" s="132"/>
      <c r="AK354" s="132"/>
      <c r="AL354" s="132"/>
      <c r="AM354" s="132"/>
      <c r="AN354" s="132"/>
      <c r="AO354" s="132"/>
      <c r="AP354" s="132"/>
      <c r="AQ354" s="132"/>
      <c r="AR354" s="132"/>
      <c r="AS354" s="132"/>
      <c r="AT354" s="132"/>
      <c r="AU354" s="132"/>
      <c r="AV354" s="132"/>
      <c r="AW354" s="132"/>
      <c r="AX354" s="132"/>
      <c r="AY354" s="132"/>
      <c r="AZ354" s="132"/>
      <c r="BA354" s="132"/>
      <c r="BB354" s="132"/>
      <c r="BC354" s="132"/>
      <c r="BD354" s="132"/>
      <c r="BE354" s="132"/>
      <c r="BF354" s="132"/>
      <c r="BG354" s="132"/>
      <c r="BH354" s="132"/>
      <c r="BI354" s="132"/>
      <c r="BJ354" s="132"/>
      <c r="BK354" s="132"/>
      <c r="BL354" s="132"/>
      <c r="BM354" s="132"/>
    </row>
    <row r="355" spans="1:65" s="40" customFormat="1" x14ac:dyDescent="0.2">
      <c r="A355" s="130"/>
      <c r="B355" s="130"/>
      <c r="C355" s="130"/>
      <c r="D355" s="130"/>
      <c r="E355" s="130"/>
      <c r="F355" s="130">
        <f>INDEX(B348:B353,MATCH(1,F348:F353,0))</f>
        <v>7.1691746067714099E-2</v>
      </c>
      <c r="G355" s="130"/>
      <c r="H355" s="130"/>
      <c r="I355" s="130"/>
      <c r="J355" s="130"/>
      <c r="K355" s="130"/>
      <c r="L355" s="130"/>
      <c r="M355" s="130"/>
      <c r="N355" s="130"/>
      <c r="O355" s="130"/>
      <c r="P355" s="130"/>
      <c r="Q355" s="131"/>
      <c r="R355" s="132"/>
      <c r="S355" s="132"/>
      <c r="T355" s="132"/>
      <c r="U355" s="132"/>
      <c r="V355" s="132"/>
      <c r="W355" s="132"/>
      <c r="X355" s="132"/>
      <c r="Y355" s="132"/>
      <c r="Z355" s="132"/>
      <c r="AA355" s="132"/>
      <c r="AB355" s="132"/>
      <c r="AC355" s="132"/>
      <c r="AD355" s="132"/>
      <c r="AE355" s="132"/>
      <c r="AF355" s="132"/>
      <c r="AG355" s="132"/>
      <c r="AH355" s="132"/>
      <c r="AI355" s="132"/>
      <c r="AJ355" s="132"/>
      <c r="AK355" s="132"/>
      <c r="AL355" s="132"/>
      <c r="AM355" s="132"/>
      <c r="AN355" s="132"/>
      <c r="AO355" s="132"/>
      <c r="AP355" s="132"/>
      <c r="AQ355" s="132"/>
      <c r="AR355" s="132"/>
      <c r="AS355" s="132"/>
      <c r="AT355" s="132"/>
      <c r="AU355" s="132"/>
      <c r="AV355" s="132"/>
      <c r="AW355" s="132"/>
      <c r="AX355" s="132"/>
      <c r="AY355" s="132"/>
      <c r="AZ355" s="132"/>
      <c r="BA355" s="132"/>
      <c r="BB355" s="132"/>
      <c r="BC355" s="132"/>
      <c r="BD355" s="132"/>
      <c r="BE355" s="132"/>
      <c r="BF355" s="132"/>
      <c r="BG355" s="132"/>
      <c r="BH355" s="132"/>
      <c r="BI355" s="132"/>
      <c r="BJ355" s="132"/>
      <c r="BK355" s="132"/>
      <c r="BL355" s="132"/>
      <c r="BM355" s="132"/>
    </row>
    <row r="356" spans="1:65" s="40" customFormat="1" x14ac:dyDescent="0.2">
      <c r="A356" s="130"/>
      <c r="B356" s="130"/>
      <c r="C356" s="130"/>
      <c r="D356" s="130"/>
      <c r="E356" s="130"/>
      <c r="F356" s="130"/>
      <c r="G356" s="130"/>
      <c r="H356" s="130"/>
      <c r="I356" s="130"/>
      <c r="J356" s="130"/>
      <c r="K356" s="130"/>
      <c r="L356" s="130"/>
      <c r="M356" s="130"/>
      <c r="N356" s="130"/>
      <c r="O356" s="130"/>
      <c r="P356" s="130"/>
      <c r="Q356" s="131"/>
      <c r="R356" s="132"/>
      <c r="S356" s="132"/>
      <c r="T356" s="132"/>
      <c r="U356" s="132"/>
      <c r="V356" s="132"/>
      <c r="W356" s="132"/>
      <c r="X356" s="132"/>
      <c r="Y356" s="132"/>
      <c r="Z356" s="132"/>
      <c r="AA356" s="132"/>
      <c r="AB356" s="132"/>
      <c r="AC356" s="132"/>
      <c r="AD356" s="132"/>
      <c r="AE356" s="132"/>
      <c r="AF356" s="132"/>
      <c r="AG356" s="132"/>
      <c r="AH356" s="132"/>
      <c r="AI356" s="132"/>
      <c r="AJ356" s="132"/>
      <c r="AK356" s="132"/>
      <c r="AL356" s="132"/>
      <c r="AM356" s="132"/>
      <c r="AN356" s="132"/>
      <c r="AO356" s="132"/>
      <c r="AP356" s="132"/>
      <c r="AQ356" s="132"/>
      <c r="AR356" s="132"/>
      <c r="AS356" s="132"/>
      <c r="AT356" s="132"/>
      <c r="AU356" s="132"/>
      <c r="AV356" s="132"/>
      <c r="AW356" s="132"/>
      <c r="AX356" s="132"/>
      <c r="AY356" s="132"/>
      <c r="AZ356" s="132"/>
      <c r="BA356" s="132"/>
      <c r="BB356" s="132"/>
      <c r="BC356" s="132"/>
      <c r="BD356" s="132"/>
      <c r="BE356" s="132"/>
      <c r="BF356" s="132"/>
      <c r="BG356" s="132"/>
      <c r="BH356" s="132"/>
      <c r="BI356" s="132"/>
      <c r="BJ356" s="132"/>
      <c r="BK356" s="132"/>
      <c r="BL356" s="132"/>
      <c r="BM356" s="132"/>
    </row>
    <row r="357" spans="1:65" s="40" customFormat="1" x14ac:dyDescent="0.2">
      <c r="A357" s="130"/>
      <c r="B357" s="130"/>
      <c r="C357" s="130"/>
      <c r="D357" s="130"/>
      <c r="E357" s="130"/>
      <c r="F357" s="130"/>
      <c r="G357" s="130"/>
      <c r="H357" s="130"/>
      <c r="I357" s="130"/>
      <c r="J357" s="130"/>
      <c r="K357" s="130"/>
      <c r="L357" s="130"/>
      <c r="M357" s="130"/>
      <c r="N357" s="130"/>
      <c r="O357" s="130"/>
      <c r="P357" s="130"/>
      <c r="Q357" s="131"/>
      <c r="R357" s="132"/>
      <c r="S357" s="132"/>
      <c r="T357" s="132"/>
      <c r="U357" s="132"/>
      <c r="V357" s="132"/>
      <c r="W357" s="132"/>
      <c r="X357" s="132"/>
      <c r="Y357" s="132"/>
      <c r="Z357" s="132"/>
      <c r="AA357" s="132"/>
      <c r="AB357" s="132"/>
      <c r="AC357" s="132"/>
      <c r="AD357" s="132"/>
      <c r="AE357" s="132"/>
      <c r="AF357" s="132"/>
      <c r="AG357" s="132"/>
      <c r="AH357" s="132"/>
      <c r="AI357" s="132"/>
      <c r="AJ357" s="132"/>
      <c r="AK357" s="132"/>
      <c r="AL357" s="132"/>
      <c r="AM357" s="132"/>
      <c r="AN357" s="132"/>
      <c r="AO357" s="132"/>
      <c r="AP357" s="132"/>
      <c r="AQ357" s="132"/>
      <c r="AR357" s="132"/>
      <c r="AS357" s="132"/>
      <c r="AT357" s="132"/>
      <c r="AU357" s="132"/>
      <c r="AV357" s="132"/>
      <c r="AW357" s="132"/>
      <c r="AX357" s="132"/>
      <c r="AY357" s="132"/>
      <c r="AZ357" s="132"/>
      <c r="BA357" s="132"/>
      <c r="BB357" s="132"/>
      <c r="BC357" s="132"/>
      <c r="BD357" s="132"/>
      <c r="BE357" s="132"/>
      <c r="BF357" s="132"/>
      <c r="BG357" s="132"/>
      <c r="BH357" s="132"/>
      <c r="BI357" s="132"/>
      <c r="BJ357" s="132"/>
      <c r="BK357" s="132"/>
      <c r="BL357" s="132"/>
      <c r="BM357" s="132"/>
    </row>
    <row r="358" spans="1:65" s="40" customFormat="1" x14ac:dyDescent="0.2">
      <c r="A358" s="130"/>
      <c r="B358" s="130"/>
      <c r="C358" s="130"/>
      <c r="D358" s="130"/>
      <c r="E358" s="130"/>
      <c r="F358" s="130"/>
      <c r="G358" s="130"/>
      <c r="H358" s="130"/>
      <c r="I358" s="130"/>
      <c r="J358" s="130"/>
      <c r="K358" s="130"/>
      <c r="L358" s="130"/>
      <c r="M358" s="130"/>
      <c r="N358" s="130"/>
      <c r="O358" s="130"/>
      <c r="P358" s="130"/>
      <c r="Q358" s="131"/>
      <c r="R358" s="132"/>
      <c r="S358" s="132"/>
      <c r="T358" s="132"/>
      <c r="U358" s="132"/>
      <c r="V358" s="132"/>
      <c r="W358" s="132"/>
      <c r="X358" s="132"/>
      <c r="Y358" s="132"/>
      <c r="Z358" s="132"/>
      <c r="AA358" s="132"/>
      <c r="AB358" s="132"/>
      <c r="AC358" s="132"/>
      <c r="AD358" s="132"/>
      <c r="AE358" s="132"/>
      <c r="AF358" s="132"/>
      <c r="AG358" s="132"/>
      <c r="AH358" s="132"/>
      <c r="AI358" s="132"/>
      <c r="AJ358" s="132"/>
      <c r="AK358" s="132"/>
      <c r="AL358" s="132"/>
      <c r="AM358" s="132"/>
      <c r="AN358" s="132"/>
      <c r="AO358" s="132"/>
      <c r="AP358" s="132"/>
      <c r="AQ358" s="132"/>
      <c r="AR358" s="132"/>
      <c r="AS358" s="132"/>
      <c r="AT358" s="132"/>
      <c r="AU358" s="132"/>
      <c r="AV358" s="132"/>
      <c r="AW358" s="132"/>
      <c r="AX358" s="132"/>
      <c r="AY358" s="132"/>
      <c r="AZ358" s="132"/>
      <c r="BA358" s="132"/>
      <c r="BB358" s="132"/>
      <c r="BC358" s="132"/>
      <c r="BD358" s="132"/>
      <c r="BE358" s="132"/>
      <c r="BF358" s="132"/>
      <c r="BG358" s="132"/>
      <c r="BH358" s="132"/>
      <c r="BI358" s="132"/>
      <c r="BJ358" s="132"/>
      <c r="BK358" s="132"/>
      <c r="BL358" s="132"/>
      <c r="BM358" s="132"/>
    </row>
    <row r="359" spans="1:65" s="40" customFormat="1" x14ac:dyDescent="0.2">
      <c r="A359" s="130" t="b">
        <v>0</v>
      </c>
      <c r="B359" s="130"/>
      <c r="C359" s="130"/>
      <c r="D359" s="130"/>
      <c r="E359" s="130"/>
      <c r="F359" s="130"/>
      <c r="G359" s="130"/>
      <c r="H359" s="130"/>
      <c r="I359" s="130"/>
      <c r="J359" s="130"/>
      <c r="K359" s="130"/>
      <c r="L359" s="130"/>
      <c r="M359" s="130"/>
      <c r="N359" s="130"/>
      <c r="O359" s="130"/>
      <c r="P359" s="130"/>
      <c r="Q359" s="131"/>
      <c r="R359" s="132"/>
      <c r="S359" s="132"/>
      <c r="T359" s="132"/>
      <c r="U359" s="132"/>
      <c r="V359" s="132"/>
      <c r="W359" s="132"/>
      <c r="X359" s="132"/>
      <c r="Y359" s="132"/>
      <c r="Z359" s="132"/>
      <c r="AA359" s="132"/>
      <c r="AB359" s="132"/>
      <c r="AC359" s="132"/>
      <c r="AD359" s="132"/>
      <c r="AE359" s="132"/>
      <c r="AF359" s="132"/>
      <c r="AG359" s="132"/>
      <c r="AH359" s="132"/>
      <c r="AI359" s="132"/>
      <c r="AJ359" s="132"/>
      <c r="AK359" s="132"/>
      <c r="AL359" s="132"/>
      <c r="AM359" s="132"/>
      <c r="AN359" s="132"/>
      <c r="AO359" s="132"/>
      <c r="AP359" s="132"/>
      <c r="AQ359" s="132"/>
      <c r="AR359" s="132"/>
      <c r="AS359" s="132"/>
      <c r="AT359" s="132"/>
      <c r="AU359" s="132"/>
      <c r="AV359" s="132"/>
      <c r="AW359" s="132"/>
      <c r="AX359" s="132"/>
      <c r="AY359" s="132"/>
      <c r="AZ359" s="132"/>
      <c r="BA359" s="132"/>
      <c r="BB359" s="132"/>
      <c r="BC359" s="132"/>
      <c r="BD359" s="132"/>
      <c r="BE359" s="132"/>
      <c r="BF359" s="132"/>
      <c r="BG359" s="132"/>
      <c r="BH359" s="132"/>
      <c r="BI359" s="132"/>
      <c r="BJ359" s="132"/>
      <c r="BK359" s="132"/>
      <c r="BL359" s="132"/>
      <c r="BM359" s="132"/>
    </row>
    <row r="360" spans="1:65" s="40" customFormat="1" x14ac:dyDescent="0.2">
      <c r="A360" s="130" t="s">
        <v>309</v>
      </c>
      <c r="B360" s="134">
        <f>Knowledge!D304</f>
        <v>0.54037217336386423</v>
      </c>
      <c r="C360" s="134">
        <f>Knowledge!F304</f>
        <v>0.54168813036393471</v>
      </c>
      <c r="D360" s="134" t="str">
        <f>IF($A$359,Knowledge!F304,"")</f>
        <v/>
      </c>
      <c r="E360" s="135">
        <f>IF(C360=0,0,B360/C360*100)</f>
        <v>99.757063718714605</v>
      </c>
      <c r="F360" s="130"/>
      <c r="G360" s="130"/>
      <c r="H360" s="130"/>
      <c r="I360" s="130"/>
      <c r="J360" s="130"/>
      <c r="K360" s="130"/>
      <c r="L360" s="130"/>
      <c r="M360" s="130"/>
      <c r="N360" s="130"/>
      <c r="O360" s="130"/>
      <c r="P360" s="130"/>
      <c r="Q360" s="131"/>
      <c r="R360" s="132"/>
      <c r="S360" s="132"/>
      <c r="T360" s="132"/>
      <c r="U360" s="132"/>
      <c r="V360" s="132"/>
      <c r="W360" s="132"/>
      <c r="X360" s="132"/>
      <c r="Y360" s="132"/>
      <c r="Z360" s="132"/>
      <c r="AA360" s="132"/>
      <c r="AB360" s="132"/>
      <c r="AC360" s="132"/>
      <c r="AD360" s="132"/>
      <c r="AE360" s="132"/>
      <c r="AF360" s="132"/>
      <c r="AG360" s="132"/>
      <c r="AH360" s="132"/>
      <c r="AI360" s="132"/>
      <c r="AJ360" s="132"/>
      <c r="AK360" s="132"/>
      <c r="AL360" s="132"/>
      <c r="AM360" s="132"/>
      <c r="AN360" s="132"/>
      <c r="AO360" s="132"/>
      <c r="AP360" s="132"/>
      <c r="AQ360" s="132"/>
      <c r="AR360" s="132"/>
      <c r="AS360" s="132"/>
      <c r="AT360" s="132"/>
      <c r="AU360" s="132"/>
      <c r="AV360" s="132"/>
      <c r="AW360" s="132"/>
      <c r="AX360" s="132"/>
      <c r="AY360" s="132"/>
      <c r="AZ360" s="132"/>
      <c r="BA360" s="132"/>
      <c r="BB360" s="132"/>
      <c r="BC360" s="132"/>
      <c r="BD360" s="132"/>
      <c r="BE360" s="132"/>
      <c r="BF360" s="132"/>
      <c r="BG360" s="132"/>
      <c r="BH360" s="132"/>
      <c r="BI360" s="132"/>
      <c r="BJ360" s="132"/>
      <c r="BK360" s="132"/>
      <c r="BL360" s="132"/>
      <c r="BM360" s="132"/>
    </row>
    <row r="361" spans="1:65" s="40" customFormat="1" x14ac:dyDescent="0.2">
      <c r="A361" s="130" t="s">
        <v>310</v>
      </c>
      <c r="B361" s="134">
        <f>Knowledge!D305</f>
        <v>0.23419852822629861</v>
      </c>
      <c r="C361" s="134">
        <f>Knowledge!F305</f>
        <v>0.23234427816353498</v>
      </c>
      <c r="D361" s="134" t="str">
        <f>IF($A$359,Knowledge!F305,"")</f>
        <v/>
      </c>
      <c r="E361" s="135">
        <f t="shared" ref="E361:E365" si="22">IF(C361=0,0,B361/C361*100)</f>
        <v>100.79806142738687</v>
      </c>
      <c r="F361" s="130"/>
      <c r="G361" s="130"/>
      <c r="H361" s="130"/>
      <c r="I361" s="130"/>
      <c r="J361" s="130"/>
      <c r="K361" s="130"/>
      <c r="L361" s="130"/>
      <c r="M361" s="130"/>
      <c r="N361" s="130"/>
      <c r="O361" s="130"/>
      <c r="P361" s="130"/>
      <c r="Q361" s="131"/>
      <c r="R361" s="132"/>
      <c r="S361" s="132"/>
      <c r="T361" s="132"/>
      <c r="U361" s="132"/>
      <c r="V361" s="132"/>
      <c r="W361" s="132"/>
      <c r="X361" s="132"/>
      <c r="Y361" s="132"/>
      <c r="Z361" s="132"/>
      <c r="AA361" s="132"/>
      <c r="AB361" s="132"/>
      <c r="AC361" s="132"/>
      <c r="AD361" s="132"/>
      <c r="AE361" s="132"/>
      <c r="AF361" s="132"/>
      <c r="AG361" s="132"/>
      <c r="AH361" s="132"/>
      <c r="AI361" s="132"/>
      <c r="AJ361" s="132"/>
      <c r="AK361" s="132"/>
      <c r="AL361" s="132"/>
      <c r="AM361" s="132"/>
      <c r="AN361" s="132"/>
      <c r="AO361" s="132"/>
      <c r="AP361" s="132"/>
      <c r="AQ361" s="132"/>
      <c r="AR361" s="132"/>
      <c r="AS361" s="132"/>
      <c r="AT361" s="132"/>
      <c r="AU361" s="132"/>
      <c r="AV361" s="132"/>
      <c r="AW361" s="132"/>
      <c r="AX361" s="132"/>
      <c r="AY361" s="132"/>
      <c r="AZ361" s="132"/>
      <c r="BA361" s="132"/>
      <c r="BB361" s="132"/>
      <c r="BC361" s="132"/>
      <c r="BD361" s="132"/>
      <c r="BE361" s="132"/>
      <c r="BF361" s="132"/>
      <c r="BG361" s="132"/>
      <c r="BH361" s="132"/>
      <c r="BI361" s="132"/>
      <c r="BJ361" s="132"/>
      <c r="BK361" s="132"/>
      <c r="BL361" s="132"/>
      <c r="BM361" s="132"/>
    </row>
    <row r="362" spans="1:65" s="40" customFormat="1" x14ac:dyDescent="0.2">
      <c r="A362" s="130" t="s">
        <v>311</v>
      </c>
      <c r="B362" s="134">
        <f>Knowledge!D306</f>
        <v>0.1721378727857184</v>
      </c>
      <c r="C362" s="134">
        <f>Knowledge!F306</f>
        <v>0.17239022668362525</v>
      </c>
      <c r="D362" s="134" t="str">
        <f>IF($A$359,Knowledge!F306,"")</f>
        <v/>
      </c>
      <c r="E362" s="135">
        <f t="shared" si="22"/>
        <v>99.853614730509079</v>
      </c>
      <c r="F362" s="130"/>
      <c r="G362" s="130"/>
      <c r="H362" s="130"/>
      <c r="I362" s="130"/>
      <c r="J362" s="130"/>
      <c r="K362" s="130"/>
      <c r="L362" s="130"/>
      <c r="M362" s="130"/>
      <c r="N362" s="130"/>
      <c r="O362" s="130"/>
      <c r="P362" s="130"/>
      <c r="Q362" s="131"/>
      <c r="R362" s="132"/>
      <c r="S362" s="132"/>
      <c r="T362" s="132"/>
      <c r="U362" s="132"/>
      <c r="V362" s="132"/>
      <c r="W362" s="132"/>
      <c r="X362" s="132"/>
      <c r="Y362" s="132"/>
      <c r="Z362" s="132"/>
      <c r="AA362" s="132"/>
      <c r="AB362" s="132"/>
      <c r="AC362" s="132"/>
      <c r="AD362" s="132"/>
      <c r="AE362" s="132"/>
      <c r="AF362" s="132"/>
      <c r="AG362" s="132"/>
      <c r="AH362" s="132"/>
      <c r="AI362" s="132"/>
      <c r="AJ362" s="132"/>
      <c r="AK362" s="132"/>
      <c r="AL362" s="132"/>
      <c r="AM362" s="132"/>
      <c r="AN362" s="132"/>
      <c r="AO362" s="132"/>
      <c r="AP362" s="132"/>
      <c r="AQ362" s="132"/>
      <c r="AR362" s="132"/>
      <c r="AS362" s="132"/>
      <c r="AT362" s="132"/>
      <c r="AU362" s="132"/>
      <c r="AV362" s="132"/>
      <c r="AW362" s="132"/>
      <c r="AX362" s="132"/>
      <c r="AY362" s="132"/>
      <c r="AZ362" s="132"/>
      <c r="BA362" s="132"/>
      <c r="BB362" s="132"/>
      <c r="BC362" s="132"/>
      <c r="BD362" s="132"/>
      <c r="BE362" s="132"/>
      <c r="BF362" s="132"/>
      <c r="BG362" s="132"/>
      <c r="BH362" s="132"/>
      <c r="BI362" s="132"/>
      <c r="BJ362" s="132"/>
      <c r="BK362" s="132"/>
      <c r="BL362" s="132"/>
      <c r="BM362" s="132"/>
    </row>
    <row r="363" spans="1:65" s="40" customFormat="1" x14ac:dyDescent="0.2">
      <c r="A363" s="130" t="s">
        <v>312</v>
      </c>
      <c r="B363" s="134">
        <f>Knowledge!D307</f>
        <v>0.31732582462753517</v>
      </c>
      <c r="C363" s="134">
        <f>Knowledge!F307</f>
        <v>0.31733667477506911</v>
      </c>
      <c r="D363" s="134" t="str">
        <f>IF($A$359,Knowledge!F307,"")</f>
        <v/>
      </c>
      <c r="E363" s="135">
        <f t="shared" si="22"/>
        <v>99.996580871863728</v>
      </c>
      <c r="F363" s="130"/>
      <c r="G363" s="130"/>
      <c r="H363" s="130"/>
      <c r="I363" s="130"/>
      <c r="J363" s="130"/>
      <c r="K363" s="130"/>
      <c r="L363" s="130"/>
      <c r="M363" s="130"/>
      <c r="N363" s="130"/>
      <c r="O363" s="130"/>
      <c r="P363" s="130"/>
      <c r="Q363" s="131"/>
      <c r="R363" s="132"/>
      <c r="S363" s="132"/>
      <c r="T363" s="132"/>
      <c r="U363" s="132"/>
      <c r="V363" s="132"/>
      <c r="W363" s="132"/>
      <c r="X363" s="132"/>
      <c r="Y363" s="132"/>
      <c r="Z363" s="132"/>
      <c r="AA363" s="132"/>
      <c r="AB363" s="132"/>
      <c r="AC363" s="132"/>
      <c r="AD363" s="132"/>
      <c r="AE363" s="132"/>
      <c r="AF363" s="132"/>
      <c r="AG363" s="132"/>
      <c r="AH363" s="132"/>
      <c r="AI363" s="132"/>
      <c r="AJ363" s="132"/>
      <c r="AK363" s="132"/>
      <c r="AL363" s="132"/>
      <c r="AM363" s="132"/>
      <c r="AN363" s="132"/>
      <c r="AO363" s="132"/>
      <c r="AP363" s="132"/>
      <c r="AQ363" s="132"/>
      <c r="AR363" s="132"/>
      <c r="AS363" s="132"/>
      <c r="AT363" s="132"/>
      <c r="AU363" s="132"/>
      <c r="AV363" s="132"/>
      <c r="AW363" s="132"/>
      <c r="AX363" s="132"/>
      <c r="AY363" s="132"/>
      <c r="AZ363" s="132"/>
      <c r="BA363" s="132"/>
      <c r="BB363" s="132"/>
      <c r="BC363" s="132"/>
      <c r="BD363" s="132"/>
      <c r="BE363" s="132"/>
      <c r="BF363" s="132"/>
      <c r="BG363" s="132"/>
      <c r="BH363" s="132"/>
      <c r="BI363" s="132"/>
      <c r="BJ363" s="132"/>
      <c r="BK363" s="132"/>
      <c r="BL363" s="132"/>
      <c r="BM363" s="132"/>
    </row>
    <row r="364" spans="1:65" s="40" customFormat="1" x14ac:dyDescent="0.2">
      <c r="A364" s="130" t="s">
        <v>313</v>
      </c>
      <c r="B364" s="134">
        <f>Knowledge!D308</f>
        <v>0.57534746724902741</v>
      </c>
      <c r="C364" s="134">
        <f>Knowledge!F308</f>
        <v>0.57924764221623026</v>
      </c>
      <c r="D364" s="134" t="str">
        <f>IF($A$359,Knowledge!F308,"")</f>
        <v/>
      </c>
      <c r="E364" s="135">
        <f t="shared" si="22"/>
        <v>99.326682633997336</v>
      </c>
      <c r="F364" s="130"/>
      <c r="G364" s="130"/>
      <c r="H364" s="130"/>
      <c r="I364" s="130"/>
      <c r="J364" s="130"/>
      <c r="K364" s="130"/>
      <c r="L364" s="130"/>
      <c r="M364" s="130"/>
      <c r="N364" s="130"/>
      <c r="O364" s="130"/>
      <c r="P364" s="130"/>
      <c r="Q364" s="131"/>
      <c r="R364" s="132"/>
      <c r="S364" s="132"/>
      <c r="T364" s="132"/>
      <c r="U364" s="132"/>
      <c r="V364" s="132"/>
      <c r="W364" s="132"/>
      <c r="X364" s="132"/>
      <c r="Y364" s="132"/>
      <c r="Z364" s="132"/>
      <c r="AA364" s="132"/>
      <c r="AB364" s="132"/>
      <c r="AC364" s="132"/>
      <c r="AD364" s="132"/>
      <c r="AE364" s="132"/>
      <c r="AF364" s="132"/>
      <c r="AG364" s="132"/>
      <c r="AH364" s="132"/>
      <c r="AI364" s="132"/>
      <c r="AJ364" s="132"/>
      <c r="AK364" s="132"/>
      <c r="AL364" s="132"/>
      <c r="AM364" s="132"/>
      <c r="AN364" s="132"/>
      <c r="AO364" s="132"/>
      <c r="AP364" s="132"/>
      <c r="AQ364" s="132"/>
      <c r="AR364" s="132"/>
      <c r="AS364" s="132"/>
      <c r="AT364" s="132"/>
      <c r="AU364" s="132"/>
      <c r="AV364" s="132"/>
      <c r="AW364" s="132"/>
      <c r="AX364" s="132"/>
      <c r="AY364" s="132"/>
      <c r="AZ364" s="132"/>
      <c r="BA364" s="132"/>
      <c r="BB364" s="132"/>
      <c r="BC364" s="132"/>
      <c r="BD364" s="132"/>
      <c r="BE364" s="132"/>
      <c r="BF364" s="132"/>
      <c r="BG364" s="132"/>
      <c r="BH364" s="132"/>
      <c r="BI364" s="132"/>
      <c r="BJ364" s="132"/>
      <c r="BK364" s="132"/>
      <c r="BL364" s="132"/>
      <c r="BM364" s="132"/>
    </row>
    <row r="365" spans="1:65" s="40" customFormat="1" x14ac:dyDescent="0.2">
      <c r="A365" s="130" t="s">
        <v>314</v>
      </c>
      <c r="B365" s="134">
        <f>Knowledge!D309</f>
        <v>0.4247269836649743</v>
      </c>
      <c r="C365" s="134">
        <f>Knowledge!F309</f>
        <v>0.43254452502437635</v>
      </c>
      <c r="D365" s="134" t="str">
        <f>IF($A$359,Knowledge!F309,"")</f>
        <v/>
      </c>
      <c r="E365" s="135">
        <f t="shared" si="22"/>
        <v>98.192662048152968</v>
      </c>
      <c r="F365" s="130"/>
      <c r="G365" s="130"/>
      <c r="H365" s="130"/>
      <c r="I365" s="130"/>
      <c r="J365" s="130"/>
      <c r="K365" s="130"/>
      <c r="L365" s="130"/>
      <c r="M365" s="130"/>
      <c r="N365" s="130"/>
      <c r="O365" s="130"/>
      <c r="P365" s="130"/>
      <c r="Q365" s="131"/>
      <c r="R365" s="132"/>
      <c r="S365" s="132"/>
      <c r="T365" s="132"/>
      <c r="U365" s="132"/>
      <c r="V365" s="132"/>
      <c r="W365" s="132"/>
      <c r="X365" s="132"/>
      <c r="Y365" s="132"/>
      <c r="Z365" s="132"/>
      <c r="AA365" s="132"/>
      <c r="AB365" s="132"/>
      <c r="AC365" s="132"/>
      <c r="AD365" s="132"/>
      <c r="AE365" s="132"/>
      <c r="AF365" s="132"/>
      <c r="AG365" s="132"/>
      <c r="AH365" s="132"/>
      <c r="AI365" s="132"/>
      <c r="AJ365" s="132"/>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c r="BG365" s="132"/>
      <c r="BH365" s="132"/>
      <c r="BI365" s="132"/>
      <c r="BJ365" s="132"/>
      <c r="BK365" s="132"/>
      <c r="BL365" s="132"/>
      <c r="BM365" s="132"/>
    </row>
    <row r="366" spans="1:65" s="40" customFormat="1" x14ac:dyDescent="0.2">
      <c r="A366" s="130"/>
      <c r="B366" s="130"/>
      <c r="C366" s="130"/>
      <c r="D366" s="130"/>
      <c r="E366" s="130"/>
      <c r="F366" s="130"/>
      <c r="G366" s="130"/>
      <c r="H366" s="130"/>
      <c r="I366" s="130"/>
      <c r="J366" s="130"/>
      <c r="K366" s="130"/>
      <c r="L366" s="130"/>
      <c r="M366" s="130"/>
      <c r="N366" s="130"/>
      <c r="O366" s="130"/>
      <c r="P366" s="130"/>
      <c r="Q366" s="131"/>
      <c r="R366" s="132"/>
      <c r="S366" s="132"/>
      <c r="T366" s="132"/>
      <c r="U366" s="132"/>
      <c r="V366" s="132"/>
      <c r="W366" s="132"/>
      <c r="X366" s="132"/>
      <c r="Y366" s="132"/>
      <c r="Z366" s="132"/>
      <c r="AA366" s="132"/>
      <c r="AB366" s="132"/>
      <c r="AC366" s="132"/>
      <c r="AD366" s="132"/>
      <c r="AE366" s="132"/>
      <c r="AF366" s="132"/>
      <c r="AG366" s="132"/>
      <c r="AH366" s="132"/>
      <c r="AI366" s="132"/>
      <c r="AJ366" s="132"/>
      <c r="AK366" s="132"/>
      <c r="AL366" s="132"/>
      <c r="AM366" s="132"/>
      <c r="AN366" s="132"/>
      <c r="AO366" s="132"/>
      <c r="AP366" s="132"/>
      <c r="AQ366" s="132"/>
      <c r="AR366" s="132"/>
      <c r="AS366" s="132"/>
      <c r="AT366" s="132"/>
      <c r="AU366" s="132"/>
      <c r="AV366" s="132"/>
      <c r="AW366" s="132"/>
      <c r="AX366" s="132"/>
      <c r="AY366" s="132"/>
      <c r="AZ366" s="132"/>
      <c r="BA366" s="132"/>
      <c r="BB366" s="132"/>
      <c r="BC366" s="132"/>
      <c r="BD366" s="132"/>
      <c r="BE366" s="132"/>
      <c r="BF366" s="132"/>
      <c r="BG366" s="132"/>
      <c r="BH366" s="132"/>
      <c r="BI366" s="132"/>
      <c r="BJ366" s="132"/>
      <c r="BK366" s="132"/>
      <c r="BL366" s="132"/>
      <c r="BM366" s="132"/>
    </row>
    <row r="367" spans="1:65" s="40" customFormat="1" x14ac:dyDescent="0.2">
      <c r="A367" s="130"/>
      <c r="B367" s="130"/>
      <c r="C367" s="130"/>
      <c r="D367" s="130"/>
      <c r="E367" s="130"/>
      <c r="F367" s="130"/>
      <c r="G367" s="130"/>
      <c r="H367" s="130"/>
      <c r="I367" s="130"/>
      <c r="J367" s="130"/>
      <c r="K367" s="130"/>
      <c r="L367" s="130"/>
      <c r="M367" s="130"/>
      <c r="N367" s="130"/>
      <c r="O367" s="130"/>
      <c r="P367" s="130"/>
      <c r="Q367" s="131"/>
      <c r="R367" s="132"/>
      <c r="S367" s="132"/>
      <c r="T367" s="132"/>
      <c r="U367" s="132"/>
      <c r="V367" s="132"/>
      <c r="W367" s="132"/>
      <c r="X367" s="132"/>
      <c r="Y367" s="132"/>
      <c r="Z367" s="132"/>
      <c r="AA367" s="132"/>
      <c r="AB367" s="132"/>
      <c r="AC367" s="132"/>
      <c r="AD367" s="132"/>
      <c r="AE367" s="132"/>
      <c r="AF367" s="132"/>
      <c r="AG367" s="132"/>
      <c r="AH367" s="132"/>
      <c r="AI367" s="132"/>
      <c r="AJ367" s="132"/>
      <c r="AK367" s="132"/>
      <c r="AL367" s="132"/>
      <c r="AM367" s="132"/>
      <c r="AN367" s="132"/>
      <c r="AO367" s="132"/>
      <c r="AP367" s="132"/>
      <c r="AQ367" s="132"/>
      <c r="AR367" s="132"/>
      <c r="AS367" s="132"/>
      <c r="AT367" s="132"/>
      <c r="AU367" s="132"/>
      <c r="AV367" s="132"/>
      <c r="AW367" s="132"/>
      <c r="AX367" s="132"/>
      <c r="AY367" s="132"/>
      <c r="AZ367" s="132"/>
      <c r="BA367" s="132"/>
      <c r="BB367" s="132"/>
      <c r="BC367" s="132"/>
      <c r="BD367" s="132"/>
      <c r="BE367" s="132"/>
      <c r="BF367" s="132"/>
      <c r="BG367" s="132"/>
      <c r="BH367" s="132"/>
      <c r="BI367" s="132"/>
      <c r="BJ367" s="132"/>
      <c r="BK367" s="132"/>
      <c r="BL367" s="132"/>
      <c r="BM367" s="132"/>
    </row>
    <row r="368" spans="1:65" s="40" customFormat="1" x14ac:dyDescent="0.2">
      <c r="A368" s="130"/>
      <c r="B368" s="130"/>
      <c r="C368" s="130"/>
      <c r="D368" s="130"/>
      <c r="E368" s="130"/>
      <c r="F368" s="130"/>
      <c r="G368" s="130"/>
      <c r="H368" s="130"/>
      <c r="I368" s="130"/>
      <c r="J368" s="130"/>
      <c r="K368" s="130"/>
      <c r="L368" s="130"/>
      <c r="M368" s="130"/>
      <c r="N368" s="130"/>
      <c r="O368" s="130"/>
      <c r="P368" s="130"/>
      <c r="Q368" s="131"/>
      <c r="R368" s="132"/>
      <c r="S368" s="132"/>
      <c r="T368" s="132"/>
      <c r="U368" s="132"/>
      <c r="V368" s="132"/>
      <c r="W368" s="132"/>
      <c r="X368" s="132"/>
      <c r="Y368" s="132"/>
      <c r="Z368" s="132"/>
      <c r="AA368" s="132"/>
      <c r="AB368" s="132"/>
      <c r="AC368" s="132"/>
      <c r="AD368" s="132"/>
      <c r="AE368" s="132"/>
      <c r="AF368" s="132"/>
      <c r="AG368" s="132"/>
      <c r="AH368" s="132"/>
      <c r="AI368" s="132"/>
      <c r="AJ368" s="132"/>
      <c r="AK368" s="132"/>
      <c r="AL368" s="132"/>
      <c r="AM368" s="132"/>
      <c r="AN368" s="132"/>
      <c r="AO368" s="132"/>
      <c r="AP368" s="132"/>
      <c r="AQ368" s="132"/>
      <c r="AR368" s="132"/>
      <c r="AS368" s="132"/>
      <c r="AT368" s="132"/>
      <c r="AU368" s="132"/>
      <c r="AV368" s="132"/>
      <c r="AW368" s="132"/>
      <c r="AX368" s="132"/>
      <c r="AY368" s="132"/>
      <c r="AZ368" s="132"/>
      <c r="BA368" s="132"/>
      <c r="BB368" s="132"/>
      <c r="BC368" s="132"/>
      <c r="BD368" s="132"/>
      <c r="BE368" s="132"/>
      <c r="BF368" s="132"/>
      <c r="BG368" s="132"/>
      <c r="BH368" s="132"/>
      <c r="BI368" s="132"/>
      <c r="BJ368" s="132"/>
      <c r="BK368" s="132"/>
      <c r="BL368" s="132"/>
      <c r="BM368" s="132"/>
    </row>
    <row r="369" spans="1:65" s="40" customFormat="1" x14ac:dyDescent="0.2">
      <c r="A369" s="141" t="s">
        <v>274</v>
      </c>
      <c r="B369" s="141" t="s">
        <v>230</v>
      </c>
      <c r="C369" s="130"/>
      <c r="D369" s="130"/>
      <c r="E369" s="130"/>
      <c r="F369" s="130"/>
      <c r="G369" s="130"/>
      <c r="H369" s="130"/>
      <c r="I369" s="130"/>
      <c r="J369" s="130"/>
      <c r="K369" s="130"/>
      <c r="L369" s="130"/>
      <c r="M369" s="130"/>
      <c r="N369" s="130"/>
      <c r="O369" s="130"/>
      <c r="P369" s="130"/>
      <c r="Q369" s="131"/>
      <c r="R369" s="132"/>
      <c r="S369" s="132"/>
      <c r="T369" s="132"/>
      <c r="U369" s="132"/>
      <c r="V369" s="132"/>
      <c r="W369" s="132"/>
      <c r="X369" s="132"/>
      <c r="Y369" s="132"/>
      <c r="Z369" s="132"/>
      <c r="AA369" s="132"/>
      <c r="AB369" s="132"/>
      <c r="AC369" s="132"/>
      <c r="AD369" s="132"/>
      <c r="AE369" s="132"/>
      <c r="AF369" s="132"/>
      <c r="AG369" s="132"/>
      <c r="AH369" s="132"/>
      <c r="AI369" s="132"/>
      <c r="AJ369" s="132"/>
      <c r="AK369" s="132"/>
      <c r="AL369" s="132"/>
      <c r="AM369" s="132"/>
      <c r="AN369" s="132"/>
      <c r="AO369" s="132"/>
      <c r="AP369" s="132"/>
      <c r="AQ369" s="132"/>
      <c r="AR369" s="132"/>
      <c r="AS369" s="132"/>
      <c r="AT369" s="132"/>
      <c r="AU369" s="132"/>
      <c r="AV369" s="132"/>
      <c r="AW369" s="132"/>
      <c r="AX369" s="132"/>
      <c r="AY369" s="132"/>
      <c r="AZ369" s="132"/>
      <c r="BA369" s="132"/>
      <c r="BB369" s="132"/>
      <c r="BC369" s="132"/>
      <c r="BD369" s="132"/>
      <c r="BE369" s="132"/>
      <c r="BF369" s="132"/>
      <c r="BG369" s="132"/>
      <c r="BH369" s="132"/>
      <c r="BI369" s="132"/>
      <c r="BJ369" s="132"/>
      <c r="BK369" s="132"/>
      <c r="BL369" s="132"/>
      <c r="BM369" s="132"/>
    </row>
    <row r="370" spans="1:65" s="40" customFormat="1" x14ac:dyDescent="0.2">
      <c r="A370" s="141">
        <f t="shared" ref="A370:A375" si="23">RANK(B360,$B$360:$B$365)</f>
        <v>2</v>
      </c>
      <c r="B370" s="141">
        <f t="shared" ref="B370:B375" si="24">RANK(E360,$E$360:$E$365)</f>
        <v>4</v>
      </c>
      <c r="C370" s="130" t="s">
        <v>315</v>
      </c>
      <c r="D370" s="130" t="str">
        <f>"Compared to the base, a greater proportion of people in this profile "&amp;B376</f>
        <v>Compared to the base, a greater proportion of people in this profile couldn't live without the internet on their mobile</v>
      </c>
      <c r="E370" s="130"/>
      <c r="F370" s="130"/>
      <c r="G370" s="130"/>
      <c r="H370" s="130"/>
      <c r="I370" s="130"/>
      <c r="J370" s="130"/>
      <c r="K370" s="130"/>
      <c r="L370" s="130"/>
      <c r="M370" s="130"/>
      <c r="N370" s="130"/>
      <c r="O370" s="130"/>
      <c r="P370" s="130"/>
      <c r="Q370" s="131"/>
      <c r="R370" s="132"/>
      <c r="S370" s="132"/>
      <c r="T370" s="132"/>
      <c r="U370" s="132"/>
      <c r="V370" s="132"/>
      <c r="W370" s="132"/>
      <c r="X370" s="132"/>
      <c r="Y370" s="132"/>
      <c r="Z370" s="132"/>
      <c r="AA370" s="132"/>
      <c r="AB370" s="132"/>
      <c r="AC370" s="132"/>
      <c r="AD370" s="132"/>
      <c r="AE370" s="132"/>
      <c r="AF370" s="132"/>
      <c r="AG370" s="132"/>
      <c r="AH370" s="132"/>
      <c r="AI370" s="132"/>
      <c r="AJ370" s="132"/>
      <c r="AK370" s="132"/>
      <c r="AL370" s="132"/>
      <c r="AM370" s="132"/>
      <c r="AN370" s="132"/>
      <c r="AO370" s="132"/>
      <c r="AP370" s="132"/>
      <c r="AQ370" s="132"/>
      <c r="AR370" s="132"/>
      <c r="AS370" s="132"/>
      <c r="AT370" s="132"/>
      <c r="AU370" s="132"/>
      <c r="AV370" s="132"/>
      <c r="AW370" s="132"/>
      <c r="AX370" s="132"/>
      <c r="AY370" s="132"/>
      <c r="AZ370" s="132"/>
      <c r="BA370" s="132"/>
      <c r="BB370" s="132"/>
      <c r="BC370" s="132"/>
      <c r="BD370" s="132"/>
      <c r="BE370" s="132"/>
      <c r="BF370" s="132"/>
      <c r="BG370" s="132"/>
      <c r="BH370" s="132"/>
      <c r="BI370" s="132"/>
      <c r="BJ370" s="132"/>
      <c r="BK370" s="132"/>
      <c r="BL370" s="132"/>
      <c r="BM370" s="132"/>
    </row>
    <row r="371" spans="1:65" s="40" customFormat="1" x14ac:dyDescent="0.2">
      <c r="A371" s="141">
        <f t="shared" si="23"/>
        <v>5</v>
      </c>
      <c r="B371" s="141">
        <f t="shared" si="24"/>
        <v>1</v>
      </c>
      <c r="C371" s="130" t="s">
        <v>316</v>
      </c>
      <c r="D371" s="130"/>
      <c r="E371" s="130"/>
      <c r="F371" s="130"/>
      <c r="G371" s="130"/>
      <c r="H371" s="130"/>
      <c r="I371" s="130"/>
      <c r="J371" s="130"/>
      <c r="K371" s="130"/>
      <c r="L371" s="130"/>
      <c r="M371" s="130"/>
      <c r="N371" s="130"/>
      <c r="O371" s="130"/>
      <c r="P371" s="130"/>
      <c r="Q371" s="131"/>
      <c r="R371" s="132"/>
      <c r="S371" s="132"/>
      <c r="T371" s="132"/>
      <c r="U371" s="132"/>
      <c r="V371" s="132"/>
      <c r="W371" s="132"/>
      <c r="X371" s="132"/>
      <c r="Y371" s="132"/>
      <c r="Z371" s="132"/>
      <c r="AA371" s="132"/>
      <c r="AB371" s="132"/>
      <c r="AC371" s="132"/>
      <c r="AD371" s="132"/>
      <c r="AE371" s="132"/>
      <c r="AF371" s="132"/>
      <c r="AG371" s="132"/>
      <c r="AH371" s="132"/>
      <c r="AI371" s="132"/>
      <c r="AJ371" s="132"/>
      <c r="AK371" s="132"/>
      <c r="AL371" s="132"/>
      <c r="AM371" s="132"/>
      <c r="AN371" s="132"/>
      <c r="AO371" s="132"/>
      <c r="AP371" s="132"/>
      <c r="AQ371" s="132"/>
      <c r="AR371" s="132"/>
      <c r="AS371" s="132"/>
      <c r="AT371" s="132"/>
      <c r="AU371" s="132"/>
      <c r="AV371" s="132"/>
      <c r="AW371" s="132"/>
      <c r="AX371" s="132"/>
      <c r="AY371" s="132"/>
      <c r="AZ371" s="132"/>
      <c r="BA371" s="132"/>
      <c r="BB371" s="132"/>
      <c r="BC371" s="132"/>
      <c r="BD371" s="132"/>
      <c r="BE371" s="132"/>
      <c r="BF371" s="132"/>
      <c r="BG371" s="132"/>
      <c r="BH371" s="132"/>
      <c r="BI371" s="132"/>
      <c r="BJ371" s="132"/>
      <c r="BK371" s="132"/>
      <c r="BL371" s="132"/>
      <c r="BM371" s="132"/>
    </row>
    <row r="372" spans="1:65" s="40" customFormat="1" x14ac:dyDescent="0.2">
      <c r="A372" s="141">
        <f t="shared" si="23"/>
        <v>6</v>
      </c>
      <c r="B372" s="141">
        <f t="shared" si="24"/>
        <v>3</v>
      </c>
      <c r="C372" s="130" t="s">
        <v>317</v>
      </c>
      <c r="D372" s="130"/>
      <c r="E372" s="130"/>
      <c r="F372" s="130"/>
      <c r="G372" s="130"/>
      <c r="H372" s="130"/>
      <c r="I372" s="130"/>
      <c r="J372" s="130"/>
      <c r="K372" s="130"/>
      <c r="L372" s="130"/>
      <c r="M372" s="130"/>
      <c r="N372" s="130"/>
      <c r="O372" s="130"/>
      <c r="P372" s="130"/>
      <c r="Q372" s="131"/>
      <c r="R372" s="132"/>
      <c r="S372" s="132"/>
      <c r="T372" s="132"/>
      <c r="U372" s="132"/>
      <c r="V372" s="132"/>
      <c r="W372" s="132"/>
      <c r="X372" s="132"/>
      <c r="Y372" s="132"/>
      <c r="Z372" s="132"/>
      <c r="AA372" s="132"/>
      <c r="AB372" s="132"/>
      <c r="AC372" s="132"/>
      <c r="AD372" s="132"/>
      <c r="AE372" s="132"/>
      <c r="AF372" s="132"/>
      <c r="AG372" s="132"/>
      <c r="AH372" s="132"/>
      <c r="AI372" s="132"/>
      <c r="AJ372" s="132"/>
      <c r="AK372" s="132"/>
      <c r="AL372" s="132"/>
      <c r="AM372" s="132"/>
      <c r="AN372" s="132"/>
      <c r="AO372" s="132"/>
      <c r="AP372" s="132"/>
      <c r="AQ372" s="132"/>
      <c r="AR372" s="132"/>
      <c r="AS372" s="132"/>
      <c r="AT372" s="132"/>
      <c r="AU372" s="132"/>
      <c r="AV372" s="132"/>
      <c r="AW372" s="132"/>
      <c r="AX372" s="132"/>
      <c r="AY372" s="132"/>
      <c r="AZ372" s="132"/>
      <c r="BA372" s="132"/>
      <c r="BB372" s="132"/>
      <c r="BC372" s="132"/>
      <c r="BD372" s="132"/>
      <c r="BE372" s="132"/>
      <c r="BF372" s="132"/>
      <c r="BG372" s="132"/>
      <c r="BH372" s="132"/>
      <c r="BI372" s="132"/>
      <c r="BJ372" s="132"/>
      <c r="BK372" s="132"/>
      <c r="BL372" s="132"/>
      <c r="BM372" s="132"/>
    </row>
    <row r="373" spans="1:65" s="40" customFormat="1" x14ac:dyDescent="0.2">
      <c r="A373" s="141">
        <f t="shared" si="23"/>
        <v>4</v>
      </c>
      <c r="B373" s="141">
        <f t="shared" si="24"/>
        <v>2</v>
      </c>
      <c r="C373" s="130" t="s">
        <v>318</v>
      </c>
      <c r="D373" s="130"/>
      <c r="E373" s="130"/>
      <c r="F373" s="130"/>
      <c r="G373" s="130"/>
      <c r="H373" s="130"/>
      <c r="I373" s="130"/>
      <c r="J373" s="130"/>
      <c r="K373" s="130"/>
      <c r="L373" s="130"/>
      <c r="M373" s="130"/>
      <c r="N373" s="130"/>
      <c r="O373" s="130"/>
      <c r="P373" s="130"/>
      <c r="Q373" s="131"/>
      <c r="R373" s="132"/>
      <c r="S373" s="132"/>
      <c r="T373" s="132"/>
      <c r="U373" s="132"/>
      <c r="V373" s="132"/>
      <c r="W373" s="132"/>
      <c r="X373" s="132"/>
      <c r="Y373" s="132"/>
      <c r="Z373" s="132"/>
      <c r="AA373" s="132"/>
      <c r="AB373" s="132"/>
      <c r="AC373" s="132"/>
      <c r="AD373" s="132"/>
      <c r="AE373" s="132"/>
      <c r="AF373" s="132"/>
      <c r="AG373" s="132"/>
      <c r="AH373" s="132"/>
      <c r="AI373" s="132"/>
      <c r="AJ373" s="132"/>
      <c r="AK373" s="132"/>
      <c r="AL373" s="132"/>
      <c r="AM373" s="132"/>
      <c r="AN373" s="132"/>
      <c r="AO373" s="132"/>
      <c r="AP373" s="132"/>
      <c r="AQ373" s="132"/>
      <c r="AR373" s="132"/>
      <c r="AS373" s="132"/>
      <c r="AT373" s="132"/>
      <c r="AU373" s="132"/>
      <c r="AV373" s="132"/>
      <c r="AW373" s="132"/>
      <c r="AX373" s="132"/>
      <c r="AY373" s="132"/>
      <c r="AZ373" s="132"/>
      <c r="BA373" s="132"/>
      <c r="BB373" s="132"/>
      <c r="BC373" s="132"/>
      <c r="BD373" s="132"/>
      <c r="BE373" s="132"/>
      <c r="BF373" s="132"/>
      <c r="BG373" s="132"/>
      <c r="BH373" s="132"/>
      <c r="BI373" s="132"/>
      <c r="BJ373" s="132"/>
      <c r="BK373" s="132"/>
      <c r="BL373" s="132"/>
      <c r="BM373" s="132"/>
    </row>
    <row r="374" spans="1:65" s="40" customFormat="1" x14ac:dyDescent="0.2">
      <c r="A374" s="141">
        <f t="shared" si="23"/>
        <v>1</v>
      </c>
      <c r="B374" s="141">
        <f t="shared" si="24"/>
        <v>5</v>
      </c>
      <c r="C374" s="130" t="s">
        <v>319</v>
      </c>
      <c r="D374" s="130"/>
      <c r="E374" s="130"/>
      <c r="F374" s="130"/>
      <c r="G374" s="130"/>
      <c r="H374" s="130"/>
      <c r="I374" s="130"/>
      <c r="J374" s="130"/>
      <c r="K374" s="130"/>
      <c r="L374" s="130"/>
      <c r="M374" s="130"/>
      <c r="N374" s="130"/>
      <c r="O374" s="130"/>
      <c r="P374" s="130"/>
      <c r="Q374" s="131"/>
      <c r="R374" s="132"/>
      <c r="S374" s="132"/>
      <c r="T374" s="132"/>
      <c r="U374" s="132"/>
      <c r="V374" s="132"/>
      <c r="W374" s="132"/>
      <c r="X374" s="132"/>
      <c r="Y374" s="132"/>
      <c r="Z374" s="132"/>
      <c r="AA374" s="132"/>
      <c r="AB374" s="132"/>
      <c r="AC374" s="132"/>
      <c r="AD374" s="132"/>
      <c r="AE374" s="132"/>
      <c r="AF374" s="132"/>
      <c r="AG374" s="132"/>
      <c r="AH374" s="132"/>
      <c r="AI374" s="132"/>
      <c r="AJ374" s="132"/>
      <c r="AK374" s="132"/>
      <c r="AL374" s="132"/>
      <c r="AM374" s="132"/>
      <c r="AN374" s="132"/>
      <c r="AO374" s="132"/>
      <c r="AP374" s="132"/>
      <c r="AQ374" s="132"/>
      <c r="AR374" s="132"/>
      <c r="AS374" s="132"/>
      <c r="AT374" s="132"/>
      <c r="AU374" s="132"/>
      <c r="AV374" s="132"/>
      <c r="AW374" s="132"/>
      <c r="AX374" s="132"/>
      <c r="AY374" s="132"/>
      <c r="AZ374" s="132"/>
      <c r="BA374" s="132"/>
      <c r="BB374" s="132"/>
      <c r="BC374" s="132"/>
      <c r="BD374" s="132"/>
      <c r="BE374" s="132"/>
      <c r="BF374" s="132"/>
      <c r="BG374" s="132"/>
      <c r="BH374" s="132"/>
      <c r="BI374" s="132"/>
      <c r="BJ374" s="132"/>
      <c r="BK374" s="132"/>
      <c r="BL374" s="132"/>
      <c r="BM374" s="132"/>
    </row>
    <row r="375" spans="1:65" s="40" customFormat="1" x14ac:dyDescent="0.2">
      <c r="A375" s="141">
        <f t="shared" si="23"/>
        <v>3</v>
      </c>
      <c r="B375" s="141">
        <f t="shared" si="24"/>
        <v>6</v>
      </c>
      <c r="C375" s="130" t="s">
        <v>320</v>
      </c>
      <c r="D375" s="130"/>
      <c r="E375" s="130"/>
      <c r="F375" s="130"/>
      <c r="G375" s="130"/>
      <c r="H375" s="130"/>
      <c r="I375" s="130"/>
      <c r="J375" s="130"/>
      <c r="K375" s="130"/>
      <c r="L375" s="130"/>
      <c r="M375" s="130"/>
      <c r="N375" s="130"/>
      <c r="O375" s="130"/>
      <c r="P375" s="130"/>
      <c r="Q375" s="131"/>
      <c r="R375" s="132"/>
      <c r="S375" s="132"/>
      <c r="T375" s="132"/>
      <c r="U375" s="132"/>
      <c r="V375" s="132"/>
      <c r="W375" s="132"/>
      <c r="X375" s="132"/>
      <c r="Y375" s="132"/>
      <c r="Z375" s="132"/>
      <c r="AA375" s="132"/>
      <c r="AB375" s="132"/>
      <c r="AC375" s="132"/>
      <c r="AD375" s="132"/>
      <c r="AE375" s="132"/>
      <c r="AF375" s="132"/>
      <c r="AG375" s="132"/>
      <c r="AH375" s="132"/>
      <c r="AI375" s="132"/>
      <c r="AJ375" s="132"/>
      <c r="AK375" s="132"/>
      <c r="AL375" s="132"/>
      <c r="AM375" s="132"/>
      <c r="AN375" s="132"/>
      <c r="AO375" s="132"/>
      <c r="AP375" s="132"/>
      <c r="AQ375" s="132"/>
      <c r="AR375" s="132"/>
      <c r="AS375" s="132"/>
      <c r="AT375" s="132"/>
      <c r="AU375" s="132"/>
      <c r="AV375" s="132"/>
      <c r="AW375" s="132"/>
      <c r="AX375" s="132"/>
      <c r="AY375" s="132"/>
      <c r="AZ375" s="132"/>
      <c r="BA375" s="132"/>
      <c r="BB375" s="132"/>
      <c r="BC375" s="132"/>
      <c r="BD375" s="132"/>
      <c r="BE375" s="132"/>
      <c r="BF375" s="132"/>
      <c r="BG375" s="132"/>
      <c r="BH375" s="132"/>
      <c r="BI375" s="132"/>
      <c r="BJ375" s="132"/>
      <c r="BK375" s="132"/>
      <c r="BL375" s="132"/>
      <c r="BM375" s="132"/>
    </row>
    <row r="376" spans="1:65" s="40" customFormat="1" x14ac:dyDescent="0.2">
      <c r="A376" s="141" t="str">
        <f>INDEX($C$370:$C$375,MATCH(1,A370:A375,0))</f>
        <v>wait until technology becomes cheaper before considering a purchase</v>
      </c>
      <c r="B376" s="141" t="str">
        <f>INDEX($C$370:$C$375,MATCH(1,B370:B375,0))</f>
        <v>couldn't live without the internet on their mobile</v>
      </c>
      <c r="C376" s="130"/>
      <c r="D376" s="130"/>
      <c r="E376" s="130"/>
      <c r="F376" s="130"/>
      <c r="G376" s="130"/>
      <c r="H376" s="130"/>
      <c r="I376" s="130"/>
      <c r="J376" s="130"/>
      <c r="K376" s="130"/>
      <c r="L376" s="130"/>
      <c r="M376" s="130"/>
      <c r="N376" s="130"/>
      <c r="O376" s="130"/>
      <c r="P376" s="130"/>
      <c r="Q376" s="131"/>
      <c r="R376" s="132"/>
      <c r="S376" s="132"/>
      <c r="T376" s="132"/>
      <c r="U376" s="132"/>
      <c r="V376" s="132"/>
      <c r="W376" s="132"/>
      <c r="X376" s="132"/>
      <c r="Y376" s="132"/>
      <c r="Z376" s="132"/>
      <c r="AA376" s="132"/>
      <c r="AB376" s="132"/>
      <c r="AC376" s="132"/>
      <c r="AD376" s="132"/>
      <c r="AE376" s="132"/>
      <c r="AF376" s="132"/>
      <c r="AG376" s="132"/>
      <c r="AH376" s="132"/>
      <c r="AI376" s="132"/>
      <c r="AJ376" s="132"/>
      <c r="AK376" s="132"/>
      <c r="AL376" s="132"/>
      <c r="AM376" s="132"/>
      <c r="AN376" s="132"/>
      <c r="AO376" s="132"/>
      <c r="AP376" s="132"/>
      <c r="AQ376" s="132"/>
      <c r="AR376" s="132"/>
      <c r="AS376" s="132"/>
      <c r="AT376" s="132"/>
      <c r="AU376" s="132"/>
      <c r="AV376" s="132"/>
      <c r="AW376" s="132"/>
      <c r="AX376" s="132"/>
      <c r="AY376" s="132"/>
      <c r="AZ376" s="132"/>
      <c r="BA376" s="132"/>
      <c r="BB376" s="132"/>
      <c r="BC376" s="132"/>
      <c r="BD376" s="132"/>
      <c r="BE376" s="132"/>
      <c r="BF376" s="132"/>
      <c r="BG376" s="132"/>
      <c r="BH376" s="132"/>
      <c r="BI376" s="132"/>
      <c r="BJ376" s="132"/>
      <c r="BK376" s="132"/>
      <c r="BL376" s="132"/>
      <c r="BM376" s="132"/>
    </row>
    <row r="377" spans="1:65" s="40" customFormat="1" x14ac:dyDescent="0.2">
      <c r="A377" s="130"/>
      <c r="B377" s="130"/>
      <c r="C377" s="130"/>
      <c r="D377" s="130"/>
      <c r="E377" s="130"/>
      <c r="F377" s="130"/>
      <c r="G377" s="130"/>
      <c r="H377" s="130"/>
      <c r="I377" s="130"/>
      <c r="J377" s="130"/>
      <c r="K377" s="130"/>
      <c r="L377" s="130"/>
      <c r="M377" s="130"/>
      <c r="N377" s="130"/>
      <c r="O377" s="130"/>
      <c r="P377" s="130"/>
      <c r="Q377" s="131"/>
      <c r="R377" s="132"/>
      <c r="S377" s="132"/>
      <c r="T377" s="132"/>
      <c r="U377" s="132"/>
      <c r="V377" s="132"/>
      <c r="W377" s="132"/>
      <c r="X377" s="132"/>
      <c r="Y377" s="132"/>
      <c r="Z377" s="132"/>
      <c r="AA377" s="132"/>
      <c r="AB377" s="132"/>
      <c r="AC377" s="132"/>
      <c r="AD377" s="132"/>
      <c r="AE377" s="132"/>
      <c r="AF377" s="132"/>
      <c r="AG377" s="132"/>
      <c r="AH377" s="132"/>
      <c r="AI377" s="132"/>
      <c r="AJ377" s="132"/>
      <c r="AK377" s="132"/>
      <c r="AL377" s="132"/>
      <c r="AM377" s="132"/>
      <c r="AN377" s="132"/>
      <c r="AO377" s="132"/>
      <c r="AP377" s="132"/>
      <c r="AQ377" s="132"/>
      <c r="AR377" s="132"/>
      <c r="AS377" s="132"/>
      <c r="AT377" s="132"/>
      <c r="AU377" s="132"/>
      <c r="AV377" s="132"/>
      <c r="AW377" s="132"/>
      <c r="AX377" s="132"/>
      <c r="AY377" s="132"/>
      <c r="AZ377" s="132"/>
      <c r="BA377" s="132"/>
      <c r="BB377" s="132"/>
      <c r="BC377" s="132"/>
      <c r="BD377" s="132"/>
      <c r="BE377" s="132"/>
      <c r="BF377" s="132"/>
      <c r="BG377" s="132"/>
      <c r="BH377" s="132"/>
      <c r="BI377" s="132"/>
      <c r="BJ377" s="132"/>
      <c r="BK377" s="132"/>
      <c r="BL377" s="132"/>
      <c r="BM377" s="132"/>
    </row>
    <row r="378" spans="1:65" s="40" customFormat="1" x14ac:dyDescent="0.2">
      <c r="A378" s="130"/>
      <c r="B378" s="130"/>
      <c r="C378" s="130"/>
      <c r="D378" s="130"/>
      <c r="E378" s="130"/>
      <c r="F378" s="130"/>
      <c r="G378" s="130"/>
      <c r="H378" s="130"/>
      <c r="I378" s="130"/>
      <c r="J378" s="130"/>
      <c r="K378" s="130"/>
      <c r="L378" s="130"/>
      <c r="M378" s="130"/>
      <c r="N378" s="130"/>
      <c r="O378" s="130"/>
      <c r="P378" s="130"/>
      <c r="Q378" s="131"/>
      <c r="R378" s="132"/>
      <c r="S378" s="132"/>
      <c r="T378" s="132"/>
      <c r="U378" s="132"/>
      <c r="V378" s="132"/>
      <c r="W378" s="132"/>
      <c r="X378" s="132"/>
      <c r="Y378" s="132"/>
      <c r="Z378" s="132"/>
      <c r="AA378" s="132"/>
      <c r="AB378" s="132"/>
      <c r="AC378" s="132"/>
      <c r="AD378" s="132"/>
      <c r="AE378" s="132"/>
      <c r="AF378" s="132"/>
      <c r="AG378" s="132"/>
      <c r="AH378" s="132"/>
      <c r="AI378" s="132"/>
      <c r="AJ378" s="132"/>
      <c r="AK378" s="132"/>
      <c r="AL378" s="132"/>
      <c r="AM378" s="132"/>
      <c r="AN378" s="132"/>
      <c r="AO378" s="132"/>
      <c r="AP378" s="132"/>
      <c r="AQ378" s="132"/>
      <c r="AR378" s="132"/>
      <c r="AS378" s="132"/>
      <c r="AT378" s="132"/>
      <c r="AU378" s="132"/>
      <c r="AV378" s="132"/>
      <c r="AW378" s="132"/>
      <c r="AX378" s="132"/>
      <c r="AY378" s="132"/>
      <c r="AZ378" s="132"/>
      <c r="BA378" s="132"/>
      <c r="BB378" s="132"/>
      <c r="BC378" s="132"/>
      <c r="BD378" s="132"/>
      <c r="BE378" s="132"/>
      <c r="BF378" s="132"/>
      <c r="BG378" s="132"/>
      <c r="BH378" s="132"/>
      <c r="BI378" s="132"/>
      <c r="BJ378" s="132"/>
      <c r="BK378" s="132"/>
      <c r="BL378" s="132"/>
      <c r="BM378" s="132"/>
    </row>
    <row r="379" spans="1:65" s="40" customFormat="1" x14ac:dyDescent="0.2">
      <c r="A379" s="130"/>
      <c r="B379" s="130"/>
      <c r="C379" s="130"/>
      <c r="D379" s="130"/>
      <c r="E379" s="130"/>
      <c r="F379" s="130"/>
      <c r="G379" s="130"/>
      <c r="H379" s="130"/>
      <c r="I379" s="130"/>
      <c r="J379" s="130"/>
      <c r="K379" s="130"/>
      <c r="L379" s="130"/>
      <c r="M379" s="130"/>
      <c r="N379" s="130"/>
      <c r="O379" s="130"/>
      <c r="P379" s="130"/>
      <c r="Q379" s="131"/>
      <c r="R379" s="132"/>
      <c r="S379" s="132"/>
      <c r="T379" s="132"/>
      <c r="U379" s="132"/>
      <c r="V379" s="132"/>
      <c r="W379" s="132"/>
      <c r="X379" s="132"/>
      <c r="Y379" s="132"/>
      <c r="Z379" s="132"/>
      <c r="AA379" s="132"/>
      <c r="AB379" s="132"/>
      <c r="AC379" s="132"/>
      <c r="AD379" s="132"/>
      <c r="AE379" s="132"/>
      <c r="AF379" s="132"/>
      <c r="AG379" s="132"/>
      <c r="AH379" s="132"/>
      <c r="AI379" s="132"/>
      <c r="AJ379" s="132"/>
      <c r="AK379" s="132"/>
      <c r="AL379" s="132"/>
      <c r="AM379" s="132"/>
      <c r="AN379" s="132"/>
      <c r="AO379" s="132"/>
      <c r="AP379" s="132"/>
      <c r="AQ379" s="132"/>
      <c r="AR379" s="132"/>
      <c r="AS379" s="132"/>
      <c r="AT379" s="132"/>
      <c r="AU379" s="132"/>
      <c r="AV379" s="132"/>
      <c r="AW379" s="132"/>
      <c r="AX379" s="132"/>
      <c r="AY379" s="132"/>
      <c r="AZ379" s="132"/>
      <c r="BA379" s="132"/>
      <c r="BB379" s="132"/>
      <c r="BC379" s="132"/>
      <c r="BD379" s="132"/>
      <c r="BE379" s="132"/>
      <c r="BF379" s="132"/>
      <c r="BG379" s="132"/>
      <c r="BH379" s="132"/>
      <c r="BI379" s="132"/>
      <c r="BJ379" s="132"/>
      <c r="BK379" s="132"/>
      <c r="BL379" s="132"/>
      <c r="BM379" s="132"/>
    </row>
    <row r="380" spans="1:65" s="40" customFormat="1" x14ac:dyDescent="0.2">
      <c r="A380" s="130"/>
      <c r="B380" s="130" t="b">
        <v>1</v>
      </c>
      <c r="C380" s="130"/>
      <c r="D380" s="130"/>
      <c r="E380" s="130"/>
      <c r="F380" s="130"/>
      <c r="G380" s="130"/>
      <c r="H380" s="130"/>
      <c r="I380" s="130"/>
      <c r="J380" s="130"/>
      <c r="K380" s="130"/>
      <c r="L380" s="130"/>
      <c r="M380" s="130"/>
      <c r="N380" s="130"/>
      <c r="O380" s="130"/>
      <c r="P380" s="130"/>
      <c r="Q380" s="131"/>
      <c r="R380" s="132"/>
      <c r="S380" s="132"/>
      <c r="T380" s="132"/>
      <c r="U380" s="132"/>
      <c r="V380" s="132"/>
      <c r="W380" s="132"/>
      <c r="X380" s="132"/>
      <c r="Y380" s="132"/>
      <c r="Z380" s="132"/>
      <c r="AA380" s="132"/>
      <c r="AB380" s="132"/>
      <c r="AC380" s="132"/>
      <c r="AD380" s="132"/>
      <c r="AE380" s="132"/>
      <c r="AF380" s="132"/>
      <c r="AG380" s="132"/>
      <c r="AH380" s="132"/>
      <c r="AI380" s="132"/>
      <c r="AJ380" s="132"/>
      <c r="AK380" s="132"/>
      <c r="AL380" s="132"/>
      <c r="AM380" s="132"/>
      <c r="AN380" s="132"/>
      <c r="AO380" s="132"/>
      <c r="AP380" s="132"/>
      <c r="AQ380" s="132"/>
      <c r="AR380" s="132"/>
      <c r="AS380" s="132"/>
      <c r="AT380" s="132"/>
      <c r="AU380" s="132"/>
      <c r="AV380" s="132"/>
      <c r="AW380" s="132"/>
      <c r="AX380" s="132"/>
      <c r="AY380" s="132"/>
      <c r="AZ380" s="132"/>
      <c r="BA380" s="132"/>
      <c r="BB380" s="132"/>
      <c r="BC380" s="132"/>
      <c r="BD380" s="132"/>
      <c r="BE380" s="132"/>
      <c r="BF380" s="132"/>
      <c r="BG380" s="132"/>
      <c r="BH380" s="132"/>
      <c r="BI380" s="132"/>
      <c r="BJ380" s="132"/>
      <c r="BK380" s="132"/>
      <c r="BL380" s="132"/>
      <c r="BM380" s="132"/>
    </row>
    <row r="381" spans="1:65" s="40" customFormat="1" x14ac:dyDescent="0.2">
      <c r="A381" s="130" t="s">
        <v>321</v>
      </c>
      <c r="B381" s="130" t="s">
        <v>322</v>
      </c>
      <c r="C381" s="130" t="s">
        <v>323</v>
      </c>
      <c r="D381" s="130"/>
      <c r="E381" s="130"/>
      <c r="F381" s="130"/>
      <c r="G381" s="130"/>
      <c r="H381" s="130"/>
      <c r="I381" s="130"/>
      <c r="J381" s="130"/>
      <c r="K381" s="130"/>
      <c r="L381" s="130"/>
      <c r="M381" s="130"/>
      <c r="N381" s="130"/>
      <c r="O381" s="130"/>
      <c r="P381" s="130"/>
      <c r="Q381" s="131"/>
      <c r="R381" s="132"/>
      <c r="S381" s="132"/>
      <c r="T381" s="132"/>
      <c r="U381" s="132"/>
      <c r="V381" s="132"/>
      <c r="W381" s="132"/>
      <c r="X381" s="132"/>
      <c r="Y381" s="132"/>
      <c r="Z381" s="132"/>
      <c r="AA381" s="132"/>
      <c r="AB381" s="132"/>
      <c r="AC381" s="132"/>
      <c r="AD381" s="132"/>
      <c r="AE381" s="132"/>
      <c r="AF381" s="132"/>
      <c r="AG381" s="132"/>
      <c r="AH381" s="132"/>
      <c r="AI381" s="132"/>
      <c r="AJ381" s="132"/>
      <c r="AK381" s="132"/>
      <c r="AL381" s="132"/>
      <c r="AM381" s="132"/>
      <c r="AN381" s="132"/>
      <c r="AO381" s="132"/>
      <c r="AP381" s="132"/>
      <c r="AQ381" s="132"/>
      <c r="AR381" s="132"/>
      <c r="AS381" s="132"/>
      <c r="AT381" s="132"/>
      <c r="AU381" s="132"/>
      <c r="AV381" s="132"/>
      <c r="AW381" s="132"/>
      <c r="AX381" s="132"/>
      <c r="AY381" s="132"/>
      <c r="AZ381" s="132"/>
      <c r="BA381" s="132"/>
      <c r="BB381" s="132"/>
      <c r="BC381" s="132"/>
      <c r="BD381" s="132"/>
      <c r="BE381" s="132"/>
      <c r="BF381" s="132"/>
      <c r="BG381" s="132"/>
      <c r="BH381" s="132"/>
      <c r="BI381" s="132"/>
      <c r="BJ381" s="132"/>
      <c r="BK381" s="132"/>
      <c r="BL381" s="132"/>
      <c r="BM381" s="132"/>
    </row>
    <row r="382" spans="1:65" s="40" customFormat="1" x14ac:dyDescent="0.2">
      <c r="A382" s="130" t="s">
        <v>324</v>
      </c>
      <c r="B382" s="142">
        <f>Knowledge!D450</f>
        <v>0.31542198310476099</v>
      </c>
      <c r="C382" s="142">
        <f>1-B382</f>
        <v>0.68457801689523901</v>
      </c>
      <c r="D382" s="143">
        <f>Knowledge!I450</f>
        <v>100.14078053843991</v>
      </c>
      <c r="E382" s="139"/>
      <c r="F382" s="130" t="str">
        <f>"Index: "&amp;TEXT(D382,"0")</f>
        <v>Index: 100</v>
      </c>
      <c r="G382" s="130" t="str">
        <f>TEXT(B382,"0%")&amp;" use a mobile"</f>
        <v>32% use a mobile</v>
      </c>
      <c r="H382" s="130"/>
      <c r="I382" s="130"/>
      <c r="J382" s="130"/>
      <c r="K382" s="130"/>
      <c r="L382" s="130"/>
      <c r="M382" s="130"/>
      <c r="N382" s="130"/>
      <c r="O382" s="130"/>
      <c r="P382" s="130"/>
      <c r="Q382" s="131"/>
      <c r="R382" s="132"/>
      <c r="S382" s="132"/>
      <c r="T382" s="132"/>
      <c r="U382" s="132"/>
      <c r="V382" s="132"/>
      <c r="W382" s="132"/>
      <c r="X382" s="132"/>
      <c r="Y382" s="132"/>
      <c r="Z382" s="132"/>
      <c r="AA382" s="132"/>
      <c r="AB382" s="132"/>
      <c r="AC382" s="132"/>
      <c r="AD382" s="132"/>
      <c r="AE382" s="132"/>
      <c r="AF382" s="132"/>
      <c r="AG382" s="132"/>
      <c r="AH382" s="132"/>
      <c r="AI382" s="132"/>
      <c r="AJ382" s="132"/>
      <c r="AK382" s="132"/>
      <c r="AL382" s="132"/>
      <c r="AM382" s="132"/>
      <c r="AN382" s="132"/>
      <c r="AO382" s="132"/>
      <c r="AP382" s="132"/>
      <c r="AQ382" s="132"/>
      <c r="AR382" s="132"/>
      <c r="AS382" s="132"/>
      <c r="AT382" s="132"/>
      <c r="AU382" s="132"/>
      <c r="AV382" s="132"/>
      <c r="AW382" s="132"/>
      <c r="AX382" s="132"/>
      <c r="AY382" s="132"/>
      <c r="AZ382" s="132"/>
      <c r="BA382" s="132"/>
      <c r="BB382" s="132"/>
      <c r="BC382" s="132"/>
      <c r="BD382" s="132"/>
      <c r="BE382" s="132"/>
      <c r="BF382" s="132"/>
      <c r="BG382" s="132"/>
      <c r="BH382" s="132"/>
      <c r="BI382" s="132"/>
      <c r="BJ382" s="132"/>
      <c r="BK382" s="132"/>
      <c r="BL382" s="132"/>
      <c r="BM382" s="132"/>
    </row>
    <row r="383" spans="1:65" s="40" customFormat="1" x14ac:dyDescent="0.2">
      <c r="A383" s="130" t="s">
        <v>325</v>
      </c>
      <c r="B383" s="142">
        <f>Knowledge!D496</f>
        <v>0.17509506492152055</v>
      </c>
      <c r="C383" s="142">
        <f>1-B383</f>
        <v>0.8249049350784794</v>
      </c>
      <c r="D383" s="143">
        <f>Knowledge!I496</f>
        <v>99.224646993745665</v>
      </c>
      <c r="E383" s="139"/>
      <c r="F383" s="130" t="str">
        <f t="shared" ref="F383:F384" si="25">"Index: "&amp;TEXT(D383,"0")</f>
        <v>Index: 99</v>
      </c>
      <c r="G383" s="130" t="str">
        <f>TEXT(B383,"0%")&amp;" use a tablet"</f>
        <v>18% use a tablet</v>
      </c>
      <c r="H383" s="130"/>
      <c r="I383" s="130"/>
      <c r="J383" s="130"/>
      <c r="K383" s="130"/>
      <c r="L383" s="130"/>
      <c r="M383" s="130"/>
      <c r="N383" s="130"/>
      <c r="O383" s="130"/>
      <c r="P383" s="130"/>
      <c r="Q383" s="131"/>
      <c r="R383" s="132"/>
      <c r="S383" s="132"/>
      <c r="T383" s="132"/>
      <c r="U383" s="132"/>
      <c r="V383" s="132"/>
      <c r="W383" s="132"/>
      <c r="X383" s="132"/>
      <c r="Y383" s="132"/>
      <c r="Z383" s="132"/>
      <c r="AA383" s="132"/>
      <c r="AB383" s="132"/>
      <c r="AC383" s="132"/>
      <c r="AD383" s="132"/>
      <c r="AE383" s="132"/>
      <c r="AF383" s="132"/>
      <c r="AG383" s="132"/>
      <c r="AH383" s="132"/>
      <c r="AI383" s="132"/>
      <c r="AJ383" s="132"/>
      <c r="AK383" s="132"/>
      <c r="AL383" s="132"/>
      <c r="AM383" s="132"/>
      <c r="AN383" s="132"/>
      <c r="AO383" s="132"/>
      <c r="AP383" s="132"/>
      <c r="AQ383" s="132"/>
      <c r="AR383" s="132"/>
      <c r="AS383" s="132"/>
      <c r="AT383" s="132"/>
      <c r="AU383" s="132"/>
      <c r="AV383" s="132"/>
      <c r="AW383" s="132"/>
      <c r="AX383" s="132"/>
      <c r="AY383" s="132"/>
      <c r="AZ383" s="132"/>
      <c r="BA383" s="132"/>
      <c r="BB383" s="132"/>
      <c r="BC383" s="132"/>
      <c r="BD383" s="132"/>
      <c r="BE383" s="132"/>
      <c r="BF383" s="132"/>
      <c r="BG383" s="132"/>
      <c r="BH383" s="132"/>
      <c r="BI383" s="132"/>
      <c r="BJ383" s="132"/>
      <c r="BK383" s="132"/>
      <c r="BL383" s="132"/>
      <c r="BM383" s="132"/>
    </row>
    <row r="384" spans="1:65" s="40" customFormat="1" x14ac:dyDescent="0.2">
      <c r="A384" s="130" t="s">
        <v>326</v>
      </c>
      <c r="B384" s="142">
        <f>Knowledge!D404</f>
        <v>0.36802694217030818</v>
      </c>
      <c r="C384" s="142">
        <f>1-B384</f>
        <v>0.63197305782969182</v>
      </c>
      <c r="D384" s="143">
        <f>Knowledge!I404</f>
        <v>99.100064931119974</v>
      </c>
      <c r="E384" s="139"/>
      <c r="F384" s="130" t="str">
        <f t="shared" si="25"/>
        <v>Index: 99</v>
      </c>
      <c r="G384" s="130" t="str">
        <f>TEXT(B384,"0%")&amp;" access through the internet"</f>
        <v>37% access through the internet</v>
      </c>
      <c r="H384" s="130"/>
      <c r="I384" s="130"/>
      <c r="J384" s="130"/>
      <c r="K384" s="130"/>
      <c r="L384" s="130"/>
      <c r="M384" s="130"/>
      <c r="N384" s="130"/>
      <c r="O384" s="130"/>
      <c r="P384" s="130"/>
      <c r="Q384" s="131"/>
      <c r="R384" s="132"/>
      <c r="S384" s="132"/>
      <c r="T384" s="132"/>
      <c r="U384" s="132"/>
      <c r="V384" s="132"/>
      <c r="W384" s="132"/>
      <c r="X384" s="132"/>
      <c r="Y384" s="132"/>
      <c r="Z384" s="132"/>
      <c r="AA384" s="132"/>
      <c r="AB384" s="132"/>
      <c r="AC384" s="132"/>
      <c r="AD384" s="132"/>
      <c r="AE384" s="132"/>
      <c r="AF384" s="132"/>
      <c r="AG384" s="132"/>
      <c r="AH384" s="132"/>
      <c r="AI384" s="132"/>
      <c r="AJ384" s="132"/>
      <c r="AK384" s="132"/>
      <c r="AL384" s="132"/>
      <c r="AM384" s="132"/>
      <c r="AN384" s="132"/>
      <c r="AO384" s="132"/>
      <c r="AP384" s="132"/>
      <c r="AQ384" s="132"/>
      <c r="AR384" s="132"/>
      <c r="AS384" s="132"/>
      <c r="AT384" s="132"/>
      <c r="AU384" s="132"/>
      <c r="AV384" s="132"/>
      <c r="AW384" s="132"/>
      <c r="AX384" s="132"/>
      <c r="AY384" s="132"/>
      <c r="AZ384" s="132"/>
      <c r="BA384" s="132"/>
      <c r="BB384" s="132"/>
      <c r="BC384" s="132"/>
      <c r="BD384" s="132"/>
      <c r="BE384" s="132"/>
      <c r="BF384" s="132"/>
      <c r="BG384" s="132"/>
      <c r="BH384" s="132"/>
      <c r="BI384" s="132"/>
      <c r="BJ384" s="132"/>
      <c r="BK384" s="132"/>
      <c r="BL384" s="132"/>
      <c r="BM384" s="132"/>
    </row>
    <row r="385" spans="1:65" s="40" customFormat="1" x14ac:dyDescent="0.2">
      <c r="A385" s="130"/>
      <c r="B385" s="130"/>
      <c r="C385" s="130"/>
      <c r="D385" s="130"/>
      <c r="E385" s="130"/>
      <c r="F385" s="130"/>
      <c r="G385" s="130"/>
      <c r="H385" s="130"/>
      <c r="I385" s="130"/>
      <c r="J385" s="130"/>
      <c r="K385" s="130"/>
      <c r="L385" s="130"/>
      <c r="M385" s="130"/>
      <c r="N385" s="130"/>
      <c r="O385" s="130"/>
      <c r="P385" s="130"/>
      <c r="Q385" s="131"/>
      <c r="R385" s="132"/>
      <c r="S385" s="132"/>
      <c r="T385" s="132"/>
      <c r="U385" s="132"/>
      <c r="V385" s="132"/>
      <c r="W385" s="132"/>
      <c r="X385" s="132"/>
      <c r="Y385" s="132"/>
      <c r="Z385" s="132"/>
      <c r="AA385" s="132"/>
      <c r="AB385" s="132"/>
      <c r="AC385" s="132"/>
      <c r="AD385" s="132"/>
      <c r="AE385" s="132"/>
      <c r="AF385" s="132"/>
      <c r="AG385" s="132"/>
      <c r="AH385" s="132"/>
      <c r="AI385" s="132"/>
      <c r="AJ385" s="132"/>
      <c r="AK385" s="132"/>
      <c r="AL385" s="132"/>
      <c r="AM385" s="132"/>
      <c r="AN385" s="132"/>
      <c r="AO385" s="132"/>
      <c r="AP385" s="132"/>
      <c r="AQ385" s="132"/>
      <c r="AR385" s="132"/>
      <c r="AS385" s="132"/>
      <c r="AT385" s="132"/>
      <c r="AU385" s="132"/>
      <c r="AV385" s="132"/>
      <c r="AW385" s="132"/>
      <c r="AX385" s="132"/>
      <c r="AY385" s="132"/>
      <c r="AZ385" s="132"/>
      <c r="BA385" s="132"/>
      <c r="BB385" s="132"/>
      <c r="BC385" s="132"/>
      <c r="BD385" s="132"/>
      <c r="BE385" s="132"/>
      <c r="BF385" s="132"/>
      <c r="BG385" s="132"/>
      <c r="BH385" s="132"/>
      <c r="BI385" s="132"/>
      <c r="BJ385" s="132"/>
      <c r="BK385" s="132"/>
      <c r="BL385" s="132"/>
      <c r="BM385" s="132"/>
    </row>
    <row r="386" spans="1:65" s="40" customFormat="1" x14ac:dyDescent="0.2">
      <c r="A386" s="130" t="s">
        <v>327</v>
      </c>
      <c r="B386" s="142" t="str">
        <f>INDEX(A382:A384,MATCH(MAX(B382:B384),B382:B384,0))</f>
        <v>laptop/PC</v>
      </c>
      <c r="C386" s="130"/>
      <c r="D386" s="130"/>
      <c r="E386" s="130"/>
      <c r="F386" s="130"/>
      <c r="G386" s="130"/>
      <c r="H386" s="130"/>
      <c r="I386" s="130"/>
      <c r="J386" s="130"/>
      <c r="K386" s="130"/>
      <c r="L386" s="130"/>
      <c r="M386" s="130"/>
      <c r="N386" s="130"/>
      <c r="O386" s="130"/>
      <c r="P386" s="130"/>
      <c r="Q386" s="131"/>
      <c r="R386" s="132"/>
      <c r="S386" s="132"/>
      <c r="T386" s="132"/>
      <c r="U386" s="132"/>
      <c r="V386" s="132"/>
      <c r="W386" s="132"/>
      <c r="X386" s="132"/>
      <c r="Y386" s="132"/>
      <c r="Z386" s="132"/>
      <c r="AA386" s="132"/>
      <c r="AB386" s="132"/>
      <c r="AC386" s="132"/>
      <c r="AD386" s="132"/>
      <c r="AE386" s="132"/>
      <c r="AF386" s="132"/>
      <c r="AG386" s="132"/>
      <c r="AH386" s="132"/>
      <c r="AI386" s="132"/>
      <c r="AJ386" s="132"/>
      <c r="AK386" s="132"/>
      <c r="AL386" s="132"/>
      <c r="AM386" s="132"/>
      <c r="AN386" s="132"/>
      <c r="AO386" s="132"/>
      <c r="AP386" s="132"/>
      <c r="AQ386" s="132"/>
      <c r="AR386" s="132"/>
      <c r="AS386" s="132"/>
      <c r="AT386" s="132"/>
      <c r="AU386" s="132"/>
      <c r="AV386" s="132"/>
      <c r="AW386" s="132"/>
      <c r="AX386" s="132"/>
      <c r="AY386" s="132"/>
      <c r="AZ386" s="132"/>
      <c r="BA386" s="132"/>
      <c r="BB386" s="132"/>
      <c r="BC386" s="132"/>
      <c r="BD386" s="132"/>
      <c r="BE386" s="132"/>
      <c r="BF386" s="132"/>
      <c r="BG386" s="132"/>
      <c r="BH386" s="132"/>
      <c r="BI386" s="132"/>
      <c r="BJ386" s="132"/>
      <c r="BK386" s="132"/>
      <c r="BL386" s="132"/>
      <c r="BM386" s="132"/>
    </row>
    <row r="387" spans="1:65" s="40" customFormat="1" x14ac:dyDescent="0.2">
      <c r="A387" s="130" t="s">
        <v>230</v>
      </c>
      <c r="B387" s="135" t="str">
        <f>INDEX(A382:A384,MATCH(MAX(D382:D384),D382:D384,0))</f>
        <v>mobile</v>
      </c>
      <c r="C387" s="135">
        <f>MAX(D382:D384)</f>
        <v>100.14078053843991</v>
      </c>
      <c r="D387" s="130" t="str">
        <f>IF(C387&gt;100," a higher proportion"," a lower proportion")</f>
        <v xml:space="preserve"> a higher proportion</v>
      </c>
      <c r="E387" s="130"/>
      <c r="F387" s="130"/>
      <c r="G387" s="130"/>
      <c r="H387" s="130"/>
      <c r="I387" s="130"/>
      <c r="J387" s="130"/>
      <c r="K387" s="130"/>
      <c r="L387" s="130"/>
      <c r="M387" s="130"/>
      <c r="N387" s="130"/>
      <c r="O387" s="130"/>
      <c r="P387" s="130"/>
      <c r="Q387" s="131"/>
      <c r="R387" s="132"/>
      <c r="S387" s="132"/>
      <c r="T387" s="132"/>
      <c r="U387" s="132"/>
      <c r="V387" s="132"/>
      <c r="W387" s="132"/>
      <c r="X387" s="132"/>
      <c r="Y387" s="132"/>
      <c r="Z387" s="132"/>
      <c r="AA387" s="132"/>
      <c r="AB387" s="132"/>
      <c r="AC387" s="132"/>
      <c r="AD387" s="132"/>
      <c r="AE387" s="132"/>
      <c r="AF387" s="132"/>
      <c r="AG387" s="132"/>
      <c r="AH387" s="132"/>
      <c r="AI387" s="132"/>
      <c r="AJ387" s="132"/>
      <c r="AK387" s="132"/>
      <c r="AL387" s="132"/>
      <c r="AM387" s="132"/>
      <c r="AN387" s="132"/>
      <c r="AO387" s="132"/>
      <c r="AP387" s="132"/>
      <c r="AQ387" s="132"/>
      <c r="AR387" s="132"/>
      <c r="AS387" s="132"/>
      <c r="AT387" s="132"/>
      <c r="AU387" s="132"/>
      <c r="AV387" s="132"/>
      <c r="AW387" s="132"/>
      <c r="AX387" s="132"/>
      <c r="AY387" s="132"/>
      <c r="AZ387" s="132"/>
      <c r="BA387" s="132"/>
      <c r="BB387" s="132"/>
      <c r="BC387" s="132"/>
      <c r="BD387" s="132"/>
      <c r="BE387" s="132"/>
      <c r="BF387" s="132"/>
      <c r="BG387" s="132"/>
      <c r="BH387" s="132"/>
      <c r="BI387" s="132"/>
      <c r="BJ387" s="132"/>
      <c r="BK387" s="132"/>
      <c r="BL387" s="132"/>
      <c r="BM387" s="132"/>
    </row>
    <row r="388" spans="1:65" s="40" customFormat="1" x14ac:dyDescent="0.2">
      <c r="A388" s="130" t="str">
        <f>"Most people in this profile will access their social media through their "&amp;B386&amp;"."&amp;IF(B386=B387,"",A389)</f>
        <v>Most people in this profile will access their social media through their laptop/PC. Although there is a higher proportion in the profile than the base who will also use their mobile.</v>
      </c>
      <c r="B388" s="130"/>
      <c r="C388" s="130"/>
      <c r="D388" s="130"/>
      <c r="E388" s="130"/>
      <c r="F388" s="130"/>
      <c r="G388" s="130"/>
      <c r="H388" s="130"/>
      <c r="I388" s="130"/>
      <c r="J388" s="130"/>
      <c r="K388" s="130"/>
      <c r="L388" s="130"/>
      <c r="M388" s="130"/>
      <c r="N388" s="130"/>
      <c r="O388" s="130"/>
      <c r="P388" s="130"/>
      <c r="Q388" s="131"/>
      <c r="R388" s="132"/>
      <c r="S388" s="132"/>
      <c r="T388" s="132"/>
      <c r="U388" s="132"/>
      <c r="V388" s="132"/>
      <c r="W388" s="132"/>
      <c r="X388" s="132"/>
      <c r="Y388" s="132"/>
      <c r="Z388" s="132"/>
      <c r="AA388" s="132"/>
      <c r="AB388" s="132"/>
      <c r="AC388" s="132"/>
      <c r="AD388" s="132"/>
      <c r="AE388" s="132"/>
      <c r="AF388" s="132"/>
      <c r="AG388" s="132"/>
      <c r="AH388" s="132"/>
      <c r="AI388" s="132"/>
      <c r="AJ388" s="132"/>
      <c r="AK388" s="132"/>
      <c r="AL388" s="132"/>
      <c r="AM388" s="132"/>
      <c r="AN388" s="132"/>
      <c r="AO388" s="132"/>
      <c r="AP388" s="132"/>
      <c r="AQ388" s="132"/>
      <c r="AR388" s="132"/>
      <c r="AS388" s="132"/>
      <c r="AT388" s="132"/>
      <c r="AU388" s="132"/>
      <c r="AV388" s="132"/>
      <c r="AW388" s="132"/>
      <c r="AX388" s="132"/>
      <c r="AY388" s="132"/>
      <c r="AZ388" s="132"/>
      <c r="BA388" s="132"/>
      <c r="BB388" s="132"/>
      <c r="BC388" s="132"/>
      <c r="BD388" s="132"/>
      <c r="BE388" s="132"/>
      <c r="BF388" s="132"/>
      <c r="BG388" s="132"/>
      <c r="BH388" s="132"/>
      <c r="BI388" s="132"/>
      <c r="BJ388" s="132"/>
      <c r="BK388" s="132"/>
      <c r="BL388" s="132"/>
      <c r="BM388" s="132"/>
    </row>
    <row r="389" spans="1:65" s="40" customFormat="1" x14ac:dyDescent="0.2">
      <c r="A389" s="130" t="str">
        <f>" Although there is"&amp;D387&amp;" in the profile than the base who will also use their "&amp;B387&amp;"."</f>
        <v xml:space="preserve"> Although there is a higher proportion in the profile than the base who will also use their mobile.</v>
      </c>
      <c r="B389" s="130"/>
      <c r="C389" s="130"/>
      <c r="D389" s="130"/>
      <c r="E389" s="130"/>
      <c r="F389" s="130"/>
      <c r="G389" s="130"/>
      <c r="H389" s="130"/>
      <c r="I389" s="130"/>
      <c r="J389" s="130"/>
      <c r="K389" s="130"/>
      <c r="L389" s="130"/>
      <c r="M389" s="130"/>
      <c r="N389" s="130"/>
      <c r="O389" s="130"/>
      <c r="P389" s="130"/>
      <c r="Q389" s="131"/>
      <c r="R389" s="132"/>
      <c r="S389" s="132"/>
      <c r="T389" s="132"/>
      <c r="U389" s="132"/>
      <c r="V389" s="132"/>
      <c r="W389" s="132"/>
      <c r="X389" s="132"/>
      <c r="Y389" s="132"/>
      <c r="Z389" s="132"/>
      <c r="AA389" s="132"/>
      <c r="AB389" s="132"/>
      <c r="AC389" s="132"/>
      <c r="AD389" s="132"/>
      <c r="AE389" s="132"/>
      <c r="AF389" s="132"/>
      <c r="AG389" s="132"/>
      <c r="AH389" s="132"/>
      <c r="AI389" s="132"/>
      <c r="AJ389" s="132"/>
      <c r="AK389" s="132"/>
      <c r="AL389" s="132"/>
      <c r="AM389" s="132"/>
      <c r="AN389" s="132"/>
      <c r="AO389" s="132"/>
      <c r="AP389" s="132"/>
      <c r="AQ389" s="132"/>
      <c r="AR389" s="132"/>
      <c r="AS389" s="132"/>
      <c r="AT389" s="132"/>
      <c r="AU389" s="132"/>
      <c r="AV389" s="132"/>
      <c r="AW389" s="132"/>
      <c r="AX389" s="132"/>
      <c r="AY389" s="132"/>
      <c r="AZ389" s="132"/>
      <c r="BA389" s="132"/>
      <c r="BB389" s="132"/>
      <c r="BC389" s="132"/>
      <c r="BD389" s="132"/>
      <c r="BE389" s="132"/>
      <c r="BF389" s="132"/>
      <c r="BG389" s="132"/>
      <c r="BH389" s="132"/>
      <c r="BI389" s="132"/>
      <c r="BJ389" s="132"/>
      <c r="BK389" s="132"/>
      <c r="BL389" s="132"/>
      <c r="BM389" s="132"/>
    </row>
    <row r="390" spans="1:65" s="40" customFormat="1" x14ac:dyDescent="0.2">
      <c r="A390" s="130"/>
      <c r="B390" s="130"/>
      <c r="C390" s="130"/>
      <c r="D390" s="130"/>
      <c r="E390" s="130"/>
      <c r="F390" s="130"/>
      <c r="G390" s="130"/>
      <c r="H390" s="130"/>
      <c r="I390" s="130"/>
      <c r="J390" s="130"/>
      <c r="K390" s="130"/>
      <c r="L390" s="130"/>
      <c r="M390" s="130"/>
      <c r="N390" s="130"/>
      <c r="O390" s="130"/>
      <c r="P390" s="130"/>
      <c r="Q390" s="131"/>
      <c r="R390" s="132"/>
      <c r="S390" s="132"/>
      <c r="T390" s="132"/>
      <c r="U390" s="132"/>
      <c r="V390" s="132"/>
      <c r="W390" s="132"/>
      <c r="X390" s="132"/>
      <c r="Y390" s="132"/>
      <c r="Z390" s="132"/>
      <c r="AA390" s="132"/>
      <c r="AB390" s="132"/>
      <c r="AC390" s="132"/>
      <c r="AD390" s="132"/>
      <c r="AE390" s="132"/>
      <c r="AF390" s="132"/>
      <c r="AG390" s="132"/>
      <c r="AH390" s="132"/>
      <c r="AI390" s="132"/>
      <c r="AJ390" s="132"/>
      <c r="AK390" s="132"/>
      <c r="AL390" s="132"/>
      <c r="AM390" s="132"/>
      <c r="AN390" s="132"/>
      <c r="AO390" s="132"/>
      <c r="AP390" s="132"/>
      <c r="AQ390" s="132"/>
      <c r="AR390" s="132"/>
      <c r="AS390" s="132"/>
      <c r="AT390" s="132"/>
      <c r="AU390" s="132"/>
      <c r="AV390" s="132"/>
      <c r="AW390" s="132"/>
      <c r="AX390" s="132"/>
      <c r="AY390" s="132"/>
      <c r="AZ390" s="132"/>
      <c r="BA390" s="132"/>
      <c r="BB390" s="132"/>
      <c r="BC390" s="132"/>
      <c r="BD390" s="132"/>
      <c r="BE390" s="132"/>
      <c r="BF390" s="132"/>
      <c r="BG390" s="132"/>
      <c r="BH390" s="132"/>
      <c r="BI390" s="132"/>
      <c r="BJ390" s="132"/>
      <c r="BK390" s="132"/>
      <c r="BL390" s="132"/>
      <c r="BM390" s="132"/>
    </row>
    <row r="391" spans="1:65" s="40" customFormat="1" x14ac:dyDescent="0.2">
      <c r="A391" s="130"/>
      <c r="B391" s="130"/>
      <c r="C391" s="130"/>
      <c r="D391" s="130"/>
      <c r="E391" s="130"/>
      <c r="F391" s="130"/>
      <c r="G391" s="130"/>
      <c r="H391" s="130"/>
      <c r="I391" s="130"/>
      <c r="J391" s="130"/>
      <c r="K391" s="130"/>
      <c r="L391" s="130"/>
      <c r="M391" s="130"/>
      <c r="N391" s="130"/>
      <c r="O391" s="130"/>
      <c r="P391" s="130"/>
      <c r="Q391" s="131"/>
      <c r="R391" s="132"/>
      <c r="S391" s="132"/>
      <c r="T391" s="132"/>
      <c r="U391" s="132"/>
      <c r="V391" s="132"/>
      <c r="W391" s="132"/>
      <c r="X391" s="132"/>
      <c r="Y391" s="132"/>
      <c r="Z391" s="132"/>
      <c r="AA391" s="132"/>
      <c r="AB391" s="132"/>
      <c r="AC391" s="132"/>
      <c r="AD391" s="132"/>
      <c r="AE391" s="132"/>
      <c r="AF391" s="132"/>
      <c r="AG391" s="132"/>
      <c r="AH391" s="132"/>
      <c r="AI391" s="132"/>
      <c r="AJ391" s="132"/>
      <c r="AK391" s="132"/>
      <c r="AL391" s="132"/>
      <c r="AM391" s="132"/>
      <c r="AN391" s="132"/>
      <c r="AO391" s="132"/>
      <c r="AP391" s="132"/>
      <c r="AQ391" s="132"/>
      <c r="AR391" s="132"/>
      <c r="AS391" s="132"/>
      <c r="AT391" s="132"/>
      <c r="AU391" s="132"/>
      <c r="AV391" s="132"/>
      <c r="AW391" s="132"/>
      <c r="AX391" s="132"/>
      <c r="AY391" s="132"/>
      <c r="AZ391" s="132"/>
      <c r="BA391" s="132"/>
      <c r="BB391" s="132"/>
      <c r="BC391" s="132"/>
      <c r="BD391" s="132"/>
      <c r="BE391" s="132"/>
      <c r="BF391" s="132"/>
      <c r="BG391" s="132"/>
      <c r="BH391" s="132"/>
      <c r="BI391" s="132"/>
      <c r="BJ391" s="132"/>
      <c r="BK391" s="132"/>
      <c r="BL391" s="132"/>
      <c r="BM391" s="132"/>
    </row>
    <row r="392" spans="1:65" s="40" customFormat="1" ht="15" x14ac:dyDescent="0.25">
      <c r="A392" s="144" t="s">
        <v>328</v>
      </c>
      <c r="B392" s="142">
        <f>Knowledge!D333</f>
        <v>0.13762572978046622</v>
      </c>
      <c r="C392" s="142">
        <f>B392</f>
        <v>0.13762572978046622</v>
      </c>
      <c r="D392" s="135">
        <f>IF(E392&gt;0,C392/E392*100,0)</f>
        <v>98.955336687126746</v>
      </c>
      <c r="E392" s="139">
        <f>Knowledge!F333</f>
        <v>0.13907863323794861</v>
      </c>
      <c r="F392" s="130" t="str">
        <f>"Profile: "&amp;TEXT(B392,"0.0%")&amp;"
"&amp;G392</f>
        <v>Profile: 13.8%
Index: 99</v>
      </c>
      <c r="G392" s="130" t="str">
        <f>"Index: "&amp;TEXT(D392,"0")</f>
        <v>Index: 99</v>
      </c>
      <c r="H392" s="130"/>
      <c r="I392" s="130"/>
      <c r="J392" s="130"/>
      <c r="K392" s="130"/>
      <c r="L392" s="130"/>
      <c r="M392" s="130"/>
      <c r="N392" s="130"/>
      <c r="O392" s="130"/>
      <c r="P392" s="130"/>
      <c r="Q392" s="131"/>
      <c r="R392" s="132"/>
      <c r="S392" s="132"/>
      <c r="T392" s="132"/>
      <c r="U392" s="132"/>
      <c r="V392" s="132"/>
      <c r="W392" s="132"/>
      <c r="X392" s="132"/>
      <c r="Y392" s="132"/>
      <c r="Z392" s="132"/>
      <c r="AA392" s="132"/>
      <c r="AB392" s="132"/>
      <c r="AC392" s="132"/>
      <c r="AD392" s="132"/>
      <c r="AE392" s="132"/>
      <c r="AF392" s="132"/>
      <c r="AG392" s="132"/>
      <c r="AH392" s="132"/>
      <c r="AI392" s="132"/>
      <c r="AJ392" s="132"/>
      <c r="AK392" s="132"/>
      <c r="AL392" s="132"/>
      <c r="AM392" s="132"/>
      <c r="AN392" s="132"/>
      <c r="AO392" s="132"/>
      <c r="AP392" s="132"/>
      <c r="AQ392" s="132"/>
      <c r="AR392" s="132"/>
      <c r="AS392" s="132"/>
      <c r="AT392" s="132"/>
      <c r="AU392" s="132"/>
      <c r="AV392" s="132"/>
      <c r="AW392" s="132"/>
      <c r="AX392" s="132"/>
      <c r="AY392" s="132"/>
      <c r="AZ392" s="132"/>
      <c r="BA392" s="132"/>
      <c r="BB392" s="132"/>
      <c r="BC392" s="132"/>
      <c r="BD392" s="132"/>
      <c r="BE392" s="132"/>
      <c r="BF392" s="132"/>
      <c r="BG392" s="132"/>
      <c r="BH392" s="132"/>
      <c r="BI392" s="132"/>
      <c r="BJ392" s="132"/>
      <c r="BK392" s="132"/>
      <c r="BL392" s="132"/>
      <c r="BM392" s="132"/>
    </row>
    <row r="393" spans="1:65" s="40" customFormat="1" ht="15" x14ac:dyDescent="0.25">
      <c r="A393" s="144" t="s">
        <v>329</v>
      </c>
      <c r="B393" s="142">
        <f>Knowledge!D334</f>
        <v>0.13844412786150073</v>
      </c>
      <c r="C393" s="142">
        <f>B393</f>
        <v>0.13844412786150073</v>
      </c>
      <c r="D393" s="135">
        <f t="shared" ref="D393:D395" si="26">IF(E393&gt;0,C393/E393*100,0)</f>
        <v>101.49920854746668</v>
      </c>
      <c r="E393" s="139">
        <f>Knowledge!F334</f>
        <v>0.13639921910992692</v>
      </c>
      <c r="F393" s="130" t="str">
        <f>"Profile: "&amp;TEXT(B393,"0.0%")&amp;"
"&amp;G393</f>
        <v>Profile: 13.8%
Index: 101</v>
      </c>
      <c r="G393" s="130" t="str">
        <f t="shared" ref="G393:G395" si="27">"Index: "&amp;TEXT(D393,"0")</f>
        <v>Index: 101</v>
      </c>
      <c r="H393" s="130"/>
      <c r="I393" s="130"/>
      <c r="J393" s="130"/>
      <c r="K393" s="130"/>
      <c r="L393" s="130"/>
      <c r="M393" s="130"/>
      <c r="N393" s="130"/>
      <c r="O393" s="130"/>
      <c r="P393" s="130"/>
      <c r="Q393" s="131"/>
      <c r="R393" s="132"/>
      <c r="S393" s="132"/>
      <c r="T393" s="132"/>
      <c r="U393" s="132"/>
      <c r="V393" s="132"/>
      <c r="W393" s="132"/>
      <c r="X393" s="132"/>
      <c r="Y393" s="132"/>
      <c r="Z393" s="132"/>
      <c r="AA393" s="132"/>
      <c r="AB393" s="132"/>
      <c r="AC393" s="132"/>
      <c r="AD393" s="132"/>
      <c r="AE393" s="132"/>
      <c r="AF393" s="132"/>
      <c r="AG393" s="132"/>
      <c r="AH393" s="132"/>
      <c r="AI393" s="132"/>
      <c r="AJ393" s="132"/>
      <c r="AK393" s="132"/>
      <c r="AL393" s="132"/>
      <c r="AM393" s="132"/>
      <c r="AN393" s="132"/>
      <c r="AO393" s="132"/>
      <c r="AP393" s="132"/>
      <c r="AQ393" s="132"/>
      <c r="AR393" s="132"/>
      <c r="AS393" s="132"/>
      <c r="AT393" s="132"/>
      <c r="AU393" s="132"/>
      <c r="AV393" s="132"/>
      <c r="AW393" s="132"/>
      <c r="AX393" s="132"/>
      <c r="AY393" s="132"/>
      <c r="AZ393" s="132"/>
      <c r="BA393" s="132"/>
      <c r="BB393" s="132"/>
      <c r="BC393" s="132"/>
      <c r="BD393" s="132"/>
      <c r="BE393" s="132"/>
      <c r="BF393" s="132"/>
      <c r="BG393" s="132"/>
      <c r="BH393" s="132"/>
      <c r="BI393" s="132"/>
      <c r="BJ393" s="132"/>
      <c r="BK393" s="132"/>
      <c r="BL393" s="132"/>
      <c r="BM393" s="132"/>
    </row>
    <row r="394" spans="1:65" s="40" customFormat="1" ht="15" x14ac:dyDescent="0.25">
      <c r="A394" s="144" t="s">
        <v>330</v>
      </c>
      <c r="B394" s="142">
        <f>Knowledge!D335</f>
        <v>0.10467306930176777</v>
      </c>
      <c r="C394" s="142">
        <f>B394</f>
        <v>0.10467306930176777</v>
      </c>
      <c r="D394" s="135">
        <f t="shared" si="26"/>
        <v>98.823818092826116</v>
      </c>
      <c r="E394" s="139">
        <f>Knowledge!F335</f>
        <v>0.10591886786184218</v>
      </c>
      <c r="F394" s="130" t="str">
        <f>"Profile: "&amp;TEXT(B394,"0.0%")&amp;"
"&amp;G394</f>
        <v>Profile: 10.5%
Index: 99</v>
      </c>
      <c r="G394" s="130" t="str">
        <f t="shared" si="27"/>
        <v>Index: 99</v>
      </c>
      <c r="H394" s="130"/>
      <c r="I394" s="130"/>
      <c r="J394" s="130"/>
      <c r="K394" s="130"/>
      <c r="L394" s="130"/>
      <c r="M394" s="130"/>
      <c r="N394" s="130"/>
      <c r="O394" s="130"/>
      <c r="P394" s="130"/>
      <c r="Q394" s="131"/>
      <c r="R394" s="132"/>
      <c r="S394" s="132"/>
      <c r="T394" s="132"/>
      <c r="U394" s="132"/>
      <c r="V394" s="132"/>
      <c r="W394" s="132"/>
      <c r="X394" s="132"/>
      <c r="Y394" s="132"/>
      <c r="Z394" s="132"/>
      <c r="AA394" s="132"/>
      <c r="AB394" s="132"/>
      <c r="AC394" s="132"/>
      <c r="AD394" s="132"/>
      <c r="AE394" s="132"/>
      <c r="AF394" s="132"/>
      <c r="AG394" s="132"/>
      <c r="AH394" s="132"/>
      <c r="AI394" s="132"/>
      <c r="AJ394" s="132"/>
      <c r="AK394" s="132"/>
      <c r="AL394" s="132"/>
      <c r="AM394" s="132"/>
      <c r="AN394" s="132"/>
      <c r="AO394" s="132"/>
      <c r="AP394" s="132"/>
      <c r="AQ394" s="132"/>
      <c r="AR394" s="132"/>
      <c r="AS394" s="132"/>
      <c r="AT394" s="132"/>
      <c r="AU394" s="132"/>
      <c r="AV394" s="132"/>
      <c r="AW394" s="132"/>
      <c r="AX394" s="132"/>
      <c r="AY394" s="132"/>
      <c r="AZ394" s="132"/>
      <c r="BA394" s="132"/>
      <c r="BB394" s="132"/>
      <c r="BC394" s="132"/>
      <c r="BD394" s="132"/>
      <c r="BE394" s="132"/>
      <c r="BF394" s="132"/>
      <c r="BG394" s="132"/>
      <c r="BH394" s="132"/>
      <c r="BI394" s="132"/>
      <c r="BJ394" s="132"/>
      <c r="BK394" s="132"/>
      <c r="BL394" s="132"/>
      <c r="BM394" s="132"/>
    </row>
    <row r="395" spans="1:65" s="40" customFormat="1" ht="15" x14ac:dyDescent="0.25">
      <c r="A395" s="144" t="s">
        <v>331</v>
      </c>
      <c r="B395" s="142">
        <f>Knowledge!D336</f>
        <v>0.13844412786150073</v>
      </c>
      <c r="C395" s="142">
        <f>B395</f>
        <v>0.13844412786150073</v>
      </c>
      <c r="D395" s="135">
        <f t="shared" si="26"/>
        <v>101.49920854746668</v>
      </c>
      <c r="E395" s="139">
        <f>Knowledge!F336</f>
        <v>0.13639921910992692</v>
      </c>
      <c r="F395" s="130" t="str">
        <f>"Profile: "&amp;TEXT(B395,"0.0%")&amp;"
"&amp;G395</f>
        <v>Profile: 13.8%
Index: 101</v>
      </c>
      <c r="G395" s="130" t="str">
        <f t="shared" si="27"/>
        <v>Index: 101</v>
      </c>
      <c r="H395" s="130"/>
      <c r="I395" s="130"/>
      <c r="J395" s="130"/>
      <c r="K395" s="130"/>
      <c r="L395" s="130"/>
      <c r="M395" s="130"/>
      <c r="N395" s="130"/>
      <c r="O395" s="130"/>
      <c r="P395" s="130"/>
      <c r="Q395" s="131"/>
      <c r="R395" s="132"/>
      <c r="S395" s="132"/>
      <c r="T395" s="132"/>
      <c r="U395" s="132"/>
      <c r="V395" s="132"/>
      <c r="W395" s="132"/>
      <c r="X395" s="132"/>
      <c r="Y395" s="132"/>
      <c r="Z395" s="132"/>
      <c r="AA395" s="132"/>
      <c r="AB395" s="132"/>
      <c r="AC395" s="132"/>
      <c r="AD395" s="132"/>
      <c r="AE395" s="132"/>
      <c r="AF395" s="132"/>
      <c r="AG395" s="132"/>
      <c r="AH395" s="132"/>
      <c r="AI395" s="132"/>
      <c r="AJ395" s="132"/>
      <c r="AK395" s="132"/>
      <c r="AL395" s="132"/>
      <c r="AM395" s="132"/>
      <c r="AN395" s="132"/>
      <c r="AO395" s="132"/>
      <c r="AP395" s="132"/>
      <c r="AQ395" s="132"/>
      <c r="AR395" s="132"/>
      <c r="AS395" s="132"/>
      <c r="AT395" s="132"/>
      <c r="AU395" s="132"/>
      <c r="AV395" s="132"/>
      <c r="AW395" s="132"/>
      <c r="AX395" s="132"/>
      <c r="AY395" s="132"/>
      <c r="AZ395" s="132"/>
      <c r="BA395" s="132"/>
      <c r="BB395" s="132"/>
      <c r="BC395" s="132"/>
      <c r="BD395" s="132"/>
      <c r="BE395" s="132"/>
      <c r="BF395" s="132"/>
      <c r="BG395" s="132"/>
      <c r="BH395" s="132"/>
      <c r="BI395" s="132"/>
      <c r="BJ395" s="132"/>
      <c r="BK395" s="132"/>
      <c r="BL395" s="132"/>
      <c r="BM395" s="132"/>
    </row>
    <row r="396" spans="1:65" s="40" customFormat="1" x14ac:dyDescent="0.2">
      <c r="A396" s="130"/>
      <c r="B396" s="130"/>
      <c r="C396" s="130"/>
      <c r="D396" s="130"/>
      <c r="E396" s="130"/>
      <c r="F396" s="130"/>
      <c r="G396" s="130"/>
      <c r="H396" s="130"/>
      <c r="I396" s="130"/>
      <c r="J396" s="130"/>
      <c r="K396" s="130"/>
      <c r="L396" s="130"/>
      <c r="M396" s="130"/>
      <c r="N396" s="130"/>
      <c r="O396" s="130"/>
      <c r="P396" s="130"/>
      <c r="Q396" s="131"/>
      <c r="R396" s="132"/>
      <c r="S396" s="132"/>
      <c r="T396" s="132"/>
      <c r="U396" s="132"/>
      <c r="V396" s="132"/>
      <c r="W396" s="132"/>
      <c r="X396" s="132"/>
      <c r="Y396" s="132"/>
      <c r="Z396" s="132"/>
      <c r="AA396" s="132"/>
      <c r="AB396" s="132"/>
      <c r="AC396" s="132"/>
      <c r="AD396" s="132"/>
      <c r="AE396" s="132"/>
      <c r="AF396" s="132"/>
      <c r="AG396" s="132"/>
      <c r="AH396" s="132"/>
      <c r="AI396" s="132"/>
      <c r="AJ396" s="132"/>
      <c r="AK396" s="132"/>
      <c r="AL396" s="132"/>
      <c r="AM396" s="132"/>
      <c r="AN396" s="132"/>
      <c r="AO396" s="132"/>
      <c r="AP396" s="132"/>
      <c r="AQ396" s="132"/>
      <c r="AR396" s="132"/>
      <c r="AS396" s="132"/>
      <c r="AT396" s="132"/>
      <c r="AU396" s="132"/>
      <c r="AV396" s="132"/>
      <c r="AW396" s="132"/>
      <c r="AX396" s="132"/>
      <c r="AY396" s="132"/>
      <c r="AZ396" s="132"/>
      <c r="BA396" s="132"/>
      <c r="BB396" s="132"/>
      <c r="BC396" s="132"/>
      <c r="BD396" s="132"/>
      <c r="BE396" s="132"/>
      <c r="BF396" s="132"/>
      <c r="BG396" s="132"/>
      <c r="BH396" s="132"/>
      <c r="BI396" s="132"/>
      <c r="BJ396" s="132"/>
      <c r="BK396" s="132"/>
      <c r="BL396" s="132"/>
      <c r="BM396" s="132"/>
    </row>
    <row r="397" spans="1:65" s="40" customFormat="1" x14ac:dyDescent="0.2">
      <c r="A397" s="130"/>
      <c r="B397" s="130"/>
      <c r="C397" s="130"/>
      <c r="D397" s="130"/>
      <c r="E397" s="130"/>
      <c r="F397" s="130"/>
      <c r="G397" s="130"/>
      <c r="H397" s="130"/>
      <c r="I397" s="130"/>
      <c r="J397" s="130"/>
      <c r="K397" s="130"/>
      <c r="L397" s="130"/>
      <c r="M397" s="130"/>
      <c r="N397" s="130"/>
      <c r="O397" s="130"/>
      <c r="P397" s="130"/>
      <c r="Q397" s="131"/>
      <c r="R397" s="132"/>
      <c r="S397" s="132"/>
      <c r="T397" s="132"/>
      <c r="U397" s="132"/>
      <c r="V397" s="132"/>
      <c r="W397" s="132"/>
      <c r="X397" s="132"/>
      <c r="Y397" s="132"/>
      <c r="Z397" s="132"/>
      <c r="AA397" s="132"/>
      <c r="AB397" s="132"/>
      <c r="AC397" s="132"/>
      <c r="AD397" s="132"/>
      <c r="AE397" s="132"/>
      <c r="AF397" s="132"/>
      <c r="AG397" s="132"/>
      <c r="AH397" s="132"/>
      <c r="AI397" s="132"/>
      <c r="AJ397" s="132"/>
      <c r="AK397" s="132"/>
      <c r="AL397" s="132"/>
      <c r="AM397" s="132"/>
      <c r="AN397" s="132"/>
      <c r="AO397" s="132"/>
      <c r="AP397" s="132"/>
      <c r="AQ397" s="132"/>
      <c r="AR397" s="132"/>
      <c r="AS397" s="132"/>
      <c r="AT397" s="132"/>
      <c r="AU397" s="132"/>
      <c r="AV397" s="132"/>
      <c r="AW397" s="132"/>
      <c r="AX397" s="132"/>
      <c r="AY397" s="132"/>
      <c r="AZ397" s="132"/>
      <c r="BA397" s="132"/>
      <c r="BB397" s="132"/>
      <c r="BC397" s="132"/>
      <c r="BD397" s="132"/>
      <c r="BE397" s="132"/>
      <c r="BF397" s="132"/>
      <c r="BG397" s="132"/>
      <c r="BH397" s="132"/>
      <c r="BI397" s="132"/>
      <c r="BJ397" s="132"/>
      <c r="BK397" s="132"/>
      <c r="BL397" s="132"/>
      <c r="BM397" s="132"/>
    </row>
    <row r="398" spans="1:65" s="40" customFormat="1" x14ac:dyDescent="0.2">
      <c r="A398" s="130"/>
      <c r="B398" s="130"/>
      <c r="C398" s="130"/>
      <c r="D398" s="130"/>
      <c r="E398" s="130"/>
      <c r="F398" s="130"/>
      <c r="G398" s="130"/>
      <c r="H398" s="130"/>
      <c r="I398" s="130"/>
      <c r="J398" s="130"/>
      <c r="K398" s="130"/>
      <c r="L398" s="130"/>
      <c r="M398" s="130"/>
      <c r="N398" s="130"/>
      <c r="O398" s="130"/>
      <c r="P398" s="130"/>
      <c r="Q398" s="131"/>
      <c r="R398" s="132"/>
      <c r="S398" s="132"/>
      <c r="T398" s="132"/>
      <c r="U398" s="132"/>
      <c r="V398" s="132"/>
      <c r="W398" s="132"/>
      <c r="X398" s="132"/>
      <c r="Y398" s="132"/>
      <c r="Z398" s="132"/>
      <c r="AA398" s="132"/>
      <c r="AB398" s="132"/>
      <c r="AC398" s="132"/>
      <c r="AD398" s="132"/>
      <c r="AE398" s="132"/>
      <c r="AF398" s="132"/>
      <c r="AG398" s="132"/>
      <c r="AH398" s="132"/>
      <c r="AI398" s="132"/>
      <c r="AJ398" s="132"/>
      <c r="AK398" s="132"/>
      <c r="AL398" s="132"/>
      <c r="AM398" s="132"/>
      <c r="AN398" s="132"/>
      <c r="AO398" s="132"/>
      <c r="AP398" s="132"/>
      <c r="AQ398" s="132"/>
      <c r="AR398" s="132"/>
      <c r="AS398" s="132"/>
      <c r="AT398" s="132"/>
      <c r="AU398" s="132"/>
      <c r="AV398" s="132"/>
      <c r="AW398" s="132"/>
      <c r="AX398" s="132"/>
      <c r="AY398" s="132"/>
      <c r="AZ398" s="132"/>
      <c r="BA398" s="132"/>
      <c r="BB398" s="132"/>
      <c r="BC398" s="132"/>
      <c r="BD398" s="132"/>
      <c r="BE398" s="132"/>
      <c r="BF398" s="132"/>
      <c r="BG398" s="132"/>
      <c r="BH398" s="132"/>
      <c r="BI398" s="132"/>
      <c r="BJ398" s="132"/>
      <c r="BK398" s="132"/>
      <c r="BL398" s="132"/>
      <c r="BM398" s="132"/>
    </row>
    <row r="399" spans="1:65" s="40" customFormat="1" x14ac:dyDescent="0.2">
      <c r="A399" s="130"/>
      <c r="B399" s="130"/>
      <c r="C399" s="130"/>
      <c r="D399" s="130"/>
      <c r="E399" s="130"/>
      <c r="F399" s="141" t="s">
        <v>274</v>
      </c>
      <c r="G399" s="141" t="s">
        <v>230</v>
      </c>
      <c r="H399" s="130"/>
      <c r="I399" s="130"/>
      <c r="J399" s="130"/>
      <c r="K399" s="130"/>
      <c r="L399" s="130"/>
      <c r="M399" s="130"/>
      <c r="N399" s="130"/>
      <c r="O399" s="130"/>
      <c r="P399" s="130"/>
      <c r="Q399" s="131"/>
      <c r="R399" s="132"/>
      <c r="S399" s="132"/>
      <c r="T399" s="132"/>
      <c r="U399" s="132"/>
      <c r="V399" s="132"/>
      <c r="W399" s="132"/>
      <c r="X399" s="132"/>
      <c r="Y399" s="132"/>
      <c r="Z399" s="132"/>
      <c r="AA399" s="132"/>
      <c r="AB399" s="132"/>
      <c r="AC399" s="132"/>
      <c r="AD399" s="132"/>
      <c r="AE399" s="132"/>
      <c r="AF399" s="132"/>
      <c r="AG399" s="132"/>
      <c r="AH399" s="132"/>
      <c r="AI399" s="132"/>
      <c r="AJ399" s="132"/>
      <c r="AK399" s="132"/>
      <c r="AL399" s="132"/>
      <c r="AM399" s="132"/>
      <c r="AN399" s="132"/>
      <c r="AO399" s="132"/>
      <c r="AP399" s="132"/>
      <c r="AQ399" s="132"/>
      <c r="AR399" s="132"/>
      <c r="AS399" s="132"/>
      <c r="AT399" s="132"/>
      <c r="AU399" s="132"/>
      <c r="AV399" s="132"/>
      <c r="AW399" s="132"/>
      <c r="AX399" s="132"/>
      <c r="AY399" s="132"/>
      <c r="AZ399" s="132"/>
      <c r="BA399" s="132"/>
      <c r="BB399" s="132"/>
      <c r="BC399" s="132"/>
      <c r="BD399" s="132"/>
      <c r="BE399" s="132"/>
      <c r="BF399" s="132"/>
      <c r="BG399" s="132"/>
      <c r="BH399" s="132"/>
      <c r="BI399" s="132"/>
      <c r="BJ399" s="132"/>
      <c r="BK399" s="132"/>
      <c r="BL399" s="132"/>
      <c r="BM399" s="132"/>
    </row>
    <row r="400" spans="1:65" s="40" customFormat="1" x14ac:dyDescent="0.2">
      <c r="A400" s="130" t="s">
        <v>332</v>
      </c>
      <c r="B400" s="142">
        <f ca="1">Knowledge!D323+RAND()/1000000</f>
        <v>0.1807732197713347</v>
      </c>
      <c r="C400" s="130">
        <f>IF($B$380,Knowledge!F323)</f>
        <v>0.18182097390953192</v>
      </c>
      <c r="D400" s="134">
        <f>Knowledge!F323</f>
        <v>0.18182097390953192</v>
      </c>
      <c r="E400" s="130">
        <f ca="1">IF(D400=0,0,B400/D400*100)</f>
        <v>99.423744073267073</v>
      </c>
      <c r="F400" s="141">
        <f t="shared" ref="F400:F417" ca="1" si="28">RANK(B400,$B$400:$B$417)</f>
        <v>7</v>
      </c>
      <c r="G400" s="141">
        <f t="shared" ref="G400:G417" ca="1" si="29">RANK(E400,$E$400:$E$417)</f>
        <v>13</v>
      </c>
      <c r="H400" s="130" t="s">
        <v>333</v>
      </c>
      <c r="I400" s="130"/>
      <c r="J400" s="130"/>
      <c r="K400" s="130"/>
      <c r="L400" s="130"/>
      <c r="M400" s="130"/>
      <c r="N400" s="130"/>
      <c r="O400" s="130"/>
      <c r="P400" s="130"/>
      <c r="Q400" s="131"/>
      <c r="R400" s="132"/>
      <c r="S400" s="132"/>
      <c r="T400" s="132"/>
      <c r="U400" s="132"/>
      <c r="V400" s="132"/>
      <c r="W400" s="132"/>
      <c r="X400" s="132"/>
      <c r="Y400" s="132"/>
      <c r="Z400" s="132"/>
      <c r="AA400" s="132"/>
      <c r="AB400" s="132"/>
      <c r="AC400" s="132"/>
      <c r="AD400" s="132"/>
      <c r="AE400" s="132"/>
      <c r="AF400" s="132"/>
      <c r="AG400" s="132"/>
      <c r="AH400" s="132"/>
      <c r="AI400" s="132"/>
      <c r="AJ400" s="132"/>
      <c r="AK400" s="132"/>
      <c r="AL400" s="132"/>
      <c r="AM400" s="132"/>
      <c r="AN400" s="132"/>
      <c r="AO400" s="132"/>
      <c r="AP400" s="132"/>
      <c r="AQ400" s="132"/>
      <c r="AR400" s="132"/>
      <c r="AS400" s="132"/>
      <c r="AT400" s="132"/>
      <c r="AU400" s="132"/>
      <c r="AV400" s="132"/>
      <c r="AW400" s="132"/>
      <c r="AX400" s="132"/>
      <c r="AY400" s="132"/>
      <c r="AZ400" s="132"/>
      <c r="BA400" s="132"/>
      <c r="BB400" s="132"/>
      <c r="BC400" s="132"/>
      <c r="BD400" s="132"/>
      <c r="BE400" s="132"/>
      <c r="BF400" s="132"/>
      <c r="BG400" s="132"/>
      <c r="BH400" s="132"/>
      <c r="BI400" s="132"/>
      <c r="BJ400" s="132"/>
      <c r="BK400" s="132"/>
      <c r="BL400" s="132"/>
      <c r="BM400" s="132"/>
    </row>
    <row r="401" spans="1:65" s="40" customFormat="1" x14ac:dyDescent="0.2">
      <c r="A401" s="130" t="s">
        <v>334</v>
      </c>
      <c r="B401" s="142">
        <f ca="1">Knowledge!D324+RAND()/1000000</f>
        <v>0.29908003819251078</v>
      </c>
      <c r="C401" s="130">
        <f>IF($B$380,Knowledge!F324)</f>
        <v>0.29977660210258655</v>
      </c>
      <c r="D401" s="134">
        <f>Knowledge!F324</f>
        <v>0.29977660210258655</v>
      </c>
      <c r="E401" s="130">
        <f t="shared" ref="E401:E417" ca="1" si="30">IF(D401=0,0,B401/D401*100)</f>
        <v>99.767639000112013</v>
      </c>
      <c r="F401" s="141">
        <f t="shared" ca="1" si="28"/>
        <v>4</v>
      </c>
      <c r="G401" s="141">
        <f t="shared" ca="1" si="29"/>
        <v>11</v>
      </c>
      <c r="H401" s="130" t="s">
        <v>335</v>
      </c>
      <c r="I401" s="130"/>
      <c r="J401" s="130"/>
      <c r="K401" s="130"/>
      <c r="L401" s="130"/>
      <c r="M401" s="130"/>
      <c r="N401" s="130"/>
      <c r="O401" s="130"/>
      <c r="P401" s="130"/>
      <c r="Q401" s="131"/>
      <c r="R401" s="132"/>
      <c r="S401" s="132"/>
      <c r="T401" s="132"/>
      <c r="U401" s="132"/>
      <c r="V401" s="132"/>
      <c r="W401" s="132"/>
      <c r="X401" s="132"/>
      <c r="Y401" s="132"/>
      <c r="Z401" s="132"/>
      <c r="AA401" s="132"/>
      <c r="AB401" s="132"/>
      <c r="AC401" s="132"/>
      <c r="AD401" s="132"/>
      <c r="AE401" s="132"/>
      <c r="AF401" s="132"/>
      <c r="AG401" s="132"/>
      <c r="AH401" s="132"/>
      <c r="AI401" s="132"/>
      <c r="AJ401" s="132"/>
      <c r="AK401" s="132"/>
      <c r="AL401" s="132"/>
      <c r="AM401" s="132"/>
      <c r="AN401" s="132"/>
      <c r="AO401" s="132"/>
      <c r="AP401" s="132"/>
      <c r="AQ401" s="132"/>
      <c r="AR401" s="132"/>
      <c r="AS401" s="132"/>
      <c r="AT401" s="132"/>
      <c r="AU401" s="132"/>
      <c r="AV401" s="132"/>
      <c r="AW401" s="132"/>
      <c r="AX401" s="132"/>
      <c r="AY401" s="132"/>
      <c r="AZ401" s="132"/>
      <c r="BA401" s="132"/>
      <c r="BB401" s="132"/>
      <c r="BC401" s="132"/>
      <c r="BD401" s="132"/>
      <c r="BE401" s="132"/>
      <c r="BF401" s="132"/>
      <c r="BG401" s="132"/>
      <c r="BH401" s="132"/>
      <c r="BI401" s="132"/>
      <c r="BJ401" s="132"/>
      <c r="BK401" s="132"/>
      <c r="BL401" s="132"/>
      <c r="BM401" s="132"/>
    </row>
    <row r="402" spans="1:65" s="40" customFormat="1" x14ac:dyDescent="0.2">
      <c r="A402" s="130" t="s">
        <v>336</v>
      </c>
      <c r="B402" s="142">
        <f ca="1">Knowledge!D325+RAND()/1000000</f>
        <v>0.16550081537463945</v>
      </c>
      <c r="C402" s="130">
        <f>IF($B$380,Knowledge!F325)</f>
        <v>0.16774691565926581</v>
      </c>
      <c r="D402" s="134">
        <f>Knowledge!F325</f>
        <v>0.16774691565926581</v>
      </c>
      <c r="E402" s="130">
        <f t="shared" ca="1" si="30"/>
        <v>98.661018430175659</v>
      </c>
      <c r="F402" s="141">
        <f t="shared" ca="1" si="28"/>
        <v>8</v>
      </c>
      <c r="G402" s="141">
        <f t="shared" ca="1" si="29"/>
        <v>17</v>
      </c>
      <c r="H402" s="130" t="s">
        <v>337</v>
      </c>
      <c r="I402" s="130"/>
      <c r="J402" s="130"/>
      <c r="K402" s="130"/>
      <c r="L402" s="130"/>
      <c r="M402" s="130"/>
      <c r="N402" s="130"/>
      <c r="O402" s="130"/>
      <c r="P402" s="130"/>
      <c r="Q402" s="131"/>
      <c r="R402" s="132"/>
      <c r="S402" s="132"/>
      <c r="T402" s="132"/>
      <c r="U402" s="132"/>
      <c r="V402" s="132"/>
      <c r="W402" s="132"/>
      <c r="X402" s="132"/>
      <c r="Y402" s="132"/>
      <c r="Z402" s="132"/>
      <c r="AA402" s="132"/>
      <c r="AB402" s="132"/>
      <c r="AC402" s="132"/>
      <c r="AD402" s="132"/>
      <c r="AE402" s="132"/>
      <c r="AF402" s="132"/>
      <c r="AG402" s="132"/>
      <c r="AH402" s="132"/>
      <c r="AI402" s="132"/>
      <c r="AJ402" s="132"/>
      <c r="AK402" s="132"/>
      <c r="AL402" s="132"/>
      <c r="AM402" s="132"/>
      <c r="AN402" s="132"/>
      <c r="AO402" s="132"/>
      <c r="AP402" s="132"/>
      <c r="AQ402" s="132"/>
      <c r="AR402" s="132"/>
      <c r="AS402" s="132"/>
      <c r="AT402" s="132"/>
      <c r="AU402" s="132"/>
      <c r="AV402" s="132"/>
      <c r="AW402" s="132"/>
      <c r="AX402" s="132"/>
      <c r="AY402" s="132"/>
      <c r="AZ402" s="132"/>
      <c r="BA402" s="132"/>
      <c r="BB402" s="132"/>
      <c r="BC402" s="132"/>
      <c r="BD402" s="132"/>
      <c r="BE402" s="132"/>
      <c r="BF402" s="132"/>
      <c r="BG402" s="132"/>
      <c r="BH402" s="132"/>
      <c r="BI402" s="132"/>
      <c r="BJ402" s="132"/>
      <c r="BK402" s="132"/>
      <c r="BL402" s="132"/>
      <c r="BM402" s="132"/>
    </row>
    <row r="403" spans="1:65" s="40" customFormat="1" x14ac:dyDescent="0.2">
      <c r="A403" s="130" t="s">
        <v>338</v>
      </c>
      <c r="B403" s="142">
        <f ca="1">Knowledge!D326+RAND()/1000000</f>
        <v>0.13712172068124154</v>
      </c>
      <c r="C403" s="130">
        <f>IF($B$380,Knowledge!F326)</f>
        <v>0.13525759043344357</v>
      </c>
      <c r="D403" s="134">
        <f>Knowledge!F326</f>
        <v>0.13525759043344357</v>
      </c>
      <c r="E403" s="130">
        <f t="shared" ca="1" si="30"/>
        <v>101.37820749417774</v>
      </c>
      <c r="F403" s="141">
        <f t="shared" ca="1" si="28"/>
        <v>12</v>
      </c>
      <c r="G403" s="141">
        <f t="shared" ca="1" si="29"/>
        <v>5</v>
      </c>
      <c r="H403" s="130" t="s">
        <v>339</v>
      </c>
      <c r="I403" s="130"/>
      <c r="J403" s="130"/>
      <c r="K403" s="130"/>
      <c r="L403" s="130"/>
      <c r="M403" s="130"/>
      <c r="N403" s="130"/>
      <c r="O403" s="130"/>
      <c r="P403" s="130"/>
      <c r="Q403" s="131"/>
      <c r="R403" s="132"/>
      <c r="S403" s="132"/>
      <c r="T403" s="132"/>
      <c r="U403" s="132"/>
      <c r="V403" s="132"/>
      <c r="W403" s="132"/>
      <c r="X403" s="132"/>
      <c r="Y403" s="132"/>
      <c r="Z403" s="132"/>
      <c r="AA403" s="132"/>
      <c r="AB403" s="132"/>
      <c r="AC403" s="132"/>
      <c r="AD403" s="132"/>
      <c r="AE403" s="132"/>
      <c r="AF403" s="132"/>
      <c r="AG403" s="132"/>
      <c r="AH403" s="132"/>
      <c r="AI403" s="132"/>
      <c r="AJ403" s="132"/>
      <c r="AK403" s="132"/>
      <c r="AL403" s="132"/>
      <c r="AM403" s="132"/>
      <c r="AN403" s="132"/>
      <c r="AO403" s="132"/>
      <c r="AP403" s="132"/>
      <c r="AQ403" s="132"/>
      <c r="AR403" s="132"/>
      <c r="AS403" s="132"/>
      <c r="AT403" s="132"/>
      <c r="AU403" s="132"/>
      <c r="AV403" s="132"/>
      <c r="AW403" s="132"/>
      <c r="AX403" s="132"/>
      <c r="AY403" s="132"/>
      <c r="AZ403" s="132"/>
      <c r="BA403" s="132"/>
      <c r="BB403" s="132"/>
      <c r="BC403" s="132"/>
      <c r="BD403" s="132"/>
      <c r="BE403" s="132"/>
      <c r="BF403" s="132"/>
      <c r="BG403" s="132"/>
      <c r="BH403" s="132"/>
      <c r="BI403" s="132"/>
      <c r="BJ403" s="132"/>
      <c r="BK403" s="132"/>
      <c r="BL403" s="132"/>
      <c r="BM403" s="132"/>
    </row>
    <row r="404" spans="1:65" s="40" customFormat="1" x14ac:dyDescent="0.2">
      <c r="A404" s="130" t="s">
        <v>340</v>
      </c>
      <c r="B404" s="142">
        <f ca="1">Knowledge!D327+RAND()/1000000</f>
        <v>0.19650058984572841</v>
      </c>
      <c r="C404" s="130">
        <f>IF($B$380,Knowledge!F327)</f>
        <v>0.19442682795964855</v>
      </c>
      <c r="D404" s="134">
        <f>Knowledge!F327</f>
        <v>0.19442682795964855</v>
      </c>
      <c r="E404" s="130">
        <f t="shared" ca="1" si="30"/>
        <v>101.06660274605224</v>
      </c>
      <c r="F404" s="141">
        <f t="shared" ca="1" si="28"/>
        <v>6</v>
      </c>
      <c r="G404" s="141">
        <f t="shared" ca="1" si="29"/>
        <v>6</v>
      </c>
      <c r="H404" s="130" t="s">
        <v>341</v>
      </c>
      <c r="I404" s="130"/>
      <c r="J404" s="130"/>
      <c r="K404" s="130"/>
      <c r="L404" s="130"/>
      <c r="M404" s="130"/>
      <c r="N404" s="130"/>
      <c r="O404" s="130"/>
      <c r="P404" s="130"/>
      <c r="Q404" s="131"/>
      <c r="R404" s="132"/>
      <c r="S404" s="132"/>
      <c r="T404" s="132"/>
      <c r="U404" s="132"/>
      <c r="V404" s="132"/>
      <c r="W404" s="132"/>
      <c r="X404" s="132"/>
      <c r="Y404" s="132"/>
      <c r="Z404" s="132"/>
      <c r="AA404" s="132"/>
      <c r="AB404" s="132"/>
      <c r="AC404" s="132"/>
      <c r="AD404" s="132"/>
      <c r="AE404" s="132"/>
      <c r="AF404" s="132"/>
      <c r="AG404" s="132"/>
      <c r="AH404" s="132"/>
      <c r="AI404" s="132"/>
      <c r="AJ404" s="132"/>
      <c r="AK404" s="132"/>
      <c r="AL404" s="132"/>
      <c r="AM404" s="132"/>
      <c r="AN404" s="132"/>
      <c r="AO404" s="132"/>
      <c r="AP404" s="132"/>
      <c r="AQ404" s="132"/>
      <c r="AR404" s="132"/>
      <c r="AS404" s="132"/>
      <c r="AT404" s="132"/>
      <c r="AU404" s="132"/>
      <c r="AV404" s="132"/>
      <c r="AW404" s="132"/>
      <c r="AX404" s="132"/>
      <c r="AY404" s="132"/>
      <c r="AZ404" s="132"/>
      <c r="BA404" s="132"/>
      <c r="BB404" s="132"/>
      <c r="BC404" s="132"/>
      <c r="BD404" s="132"/>
      <c r="BE404" s="132"/>
      <c r="BF404" s="132"/>
      <c r="BG404" s="132"/>
      <c r="BH404" s="132"/>
      <c r="BI404" s="132"/>
      <c r="BJ404" s="132"/>
      <c r="BK404" s="132"/>
      <c r="BL404" s="132"/>
      <c r="BM404" s="132"/>
    </row>
    <row r="405" spans="1:65" s="40" customFormat="1" x14ac:dyDescent="0.2">
      <c r="A405" s="130" t="s">
        <v>342</v>
      </c>
      <c r="B405" s="142">
        <f ca="1">Knowledge!D328+RAND()/1000000</f>
        <v>7.6706311332119054E-2</v>
      </c>
      <c r="C405" s="130">
        <f>IF($B$380,Knowledge!F328)</f>
        <v>7.7282247841090682E-2</v>
      </c>
      <c r="D405" s="134">
        <f>Knowledge!F328</f>
        <v>7.7282247841090682E-2</v>
      </c>
      <c r="E405" s="130">
        <f t="shared" ca="1" si="30"/>
        <v>99.254762218930438</v>
      </c>
      <c r="F405" s="141">
        <f t="shared" ca="1" si="28"/>
        <v>16</v>
      </c>
      <c r="G405" s="141">
        <f t="shared" ca="1" si="29"/>
        <v>14</v>
      </c>
      <c r="H405" s="130" t="s">
        <v>343</v>
      </c>
      <c r="I405" s="130"/>
      <c r="J405" s="130"/>
      <c r="K405" s="130"/>
      <c r="L405" s="130"/>
      <c r="M405" s="130"/>
      <c r="N405" s="130"/>
      <c r="O405" s="130"/>
      <c r="P405" s="130"/>
      <c r="Q405" s="131"/>
      <c r="R405" s="132"/>
      <c r="S405" s="132"/>
      <c r="T405" s="132"/>
      <c r="U405" s="132"/>
      <c r="V405" s="132"/>
      <c r="W405" s="132"/>
      <c r="X405" s="132"/>
      <c r="Y405" s="132"/>
      <c r="Z405" s="132"/>
      <c r="AA405" s="132"/>
      <c r="AB405" s="132"/>
      <c r="AC405" s="132"/>
      <c r="AD405" s="132"/>
      <c r="AE405" s="132"/>
      <c r="AF405" s="132"/>
      <c r="AG405" s="132"/>
      <c r="AH405" s="132"/>
      <c r="AI405" s="132"/>
      <c r="AJ405" s="132"/>
      <c r="AK405" s="132"/>
      <c r="AL405" s="132"/>
      <c r="AM405" s="132"/>
      <c r="AN405" s="132"/>
      <c r="AO405" s="132"/>
      <c r="AP405" s="132"/>
      <c r="AQ405" s="132"/>
      <c r="AR405" s="132"/>
      <c r="AS405" s="132"/>
      <c r="AT405" s="132"/>
      <c r="AU405" s="132"/>
      <c r="AV405" s="132"/>
      <c r="AW405" s="132"/>
      <c r="AX405" s="132"/>
      <c r="AY405" s="132"/>
      <c r="AZ405" s="132"/>
      <c r="BA405" s="132"/>
      <c r="BB405" s="132"/>
      <c r="BC405" s="132"/>
      <c r="BD405" s="132"/>
      <c r="BE405" s="132"/>
      <c r="BF405" s="132"/>
      <c r="BG405" s="132"/>
      <c r="BH405" s="132"/>
      <c r="BI405" s="132"/>
      <c r="BJ405" s="132"/>
      <c r="BK405" s="132"/>
      <c r="BL405" s="132"/>
      <c r="BM405" s="132"/>
    </row>
    <row r="406" spans="1:65" s="40" customFormat="1" x14ac:dyDescent="0.2">
      <c r="A406" s="130" t="s">
        <v>344</v>
      </c>
      <c r="B406" s="142">
        <f ca="1">Knowledge!D329+RAND()/1000000</f>
        <v>0.31535979693146343</v>
      </c>
      <c r="C406" s="130">
        <f>IF($B$380,Knowledge!F329)</f>
        <v>0.31546673423398186</v>
      </c>
      <c r="D406" s="134">
        <f>Knowledge!F329</f>
        <v>0.31546673423398186</v>
      </c>
      <c r="E406" s="130">
        <f t="shared" ca="1" si="30"/>
        <v>99.966101876707185</v>
      </c>
      <c r="F406" s="141">
        <f t="shared" ca="1" si="28"/>
        <v>3</v>
      </c>
      <c r="G406" s="141">
        <f t="shared" ca="1" si="29"/>
        <v>9</v>
      </c>
      <c r="H406" s="130" t="s">
        <v>345</v>
      </c>
      <c r="I406" s="130"/>
      <c r="J406" s="130"/>
      <c r="K406" s="130"/>
      <c r="L406" s="130"/>
      <c r="M406" s="130"/>
      <c r="N406" s="130"/>
      <c r="O406" s="130"/>
      <c r="P406" s="130"/>
      <c r="Q406" s="131"/>
      <c r="R406" s="132"/>
      <c r="S406" s="132"/>
      <c r="T406" s="132"/>
      <c r="U406" s="132"/>
      <c r="V406" s="132"/>
      <c r="W406" s="132"/>
      <c r="X406" s="132"/>
      <c r="Y406" s="132"/>
      <c r="Z406" s="132"/>
      <c r="AA406" s="132"/>
      <c r="AB406" s="132"/>
      <c r="AC406" s="132"/>
      <c r="AD406" s="132"/>
      <c r="AE406" s="132"/>
      <c r="AF406" s="132"/>
      <c r="AG406" s="132"/>
      <c r="AH406" s="132"/>
      <c r="AI406" s="132"/>
      <c r="AJ406" s="132"/>
      <c r="AK406" s="132"/>
      <c r="AL406" s="132"/>
      <c r="AM406" s="132"/>
      <c r="AN406" s="132"/>
      <c r="AO406" s="132"/>
      <c r="AP406" s="132"/>
      <c r="AQ406" s="132"/>
      <c r="AR406" s="132"/>
      <c r="AS406" s="132"/>
      <c r="AT406" s="132"/>
      <c r="AU406" s="132"/>
      <c r="AV406" s="132"/>
      <c r="AW406" s="132"/>
      <c r="AX406" s="132"/>
      <c r="AY406" s="132"/>
      <c r="AZ406" s="132"/>
      <c r="BA406" s="132"/>
      <c r="BB406" s="132"/>
      <c r="BC406" s="132"/>
      <c r="BD406" s="132"/>
      <c r="BE406" s="132"/>
      <c r="BF406" s="132"/>
      <c r="BG406" s="132"/>
      <c r="BH406" s="132"/>
      <c r="BI406" s="132"/>
      <c r="BJ406" s="132"/>
      <c r="BK406" s="132"/>
      <c r="BL406" s="132"/>
      <c r="BM406" s="132"/>
    </row>
    <row r="407" spans="1:65" s="40" customFormat="1" x14ac:dyDescent="0.2">
      <c r="A407" s="130" t="s">
        <v>346</v>
      </c>
      <c r="B407" s="142">
        <f ca="1">Knowledge!D330+RAND()/1000000</f>
        <v>0.40964135034627575</v>
      </c>
      <c r="C407" s="130">
        <f>IF($B$380,Knowledge!F330)</f>
        <v>0.41054230559865357</v>
      </c>
      <c r="D407" s="134">
        <f>Knowledge!F330</f>
        <v>0.41054230559865357</v>
      </c>
      <c r="E407" s="130">
        <f t="shared" ca="1" si="30"/>
        <v>99.780545088754238</v>
      </c>
      <c r="F407" s="141">
        <f t="shared" ca="1" si="28"/>
        <v>2</v>
      </c>
      <c r="G407" s="141">
        <f t="shared" ca="1" si="29"/>
        <v>10</v>
      </c>
      <c r="H407" s="130" t="s">
        <v>347</v>
      </c>
      <c r="I407" s="130"/>
      <c r="J407" s="130"/>
      <c r="K407" s="130"/>
      <c r="L407" s="130"/>
      <c r="M407" s="130"/>
      <c r="N407" s="130"/>
      <c r="O407" s="130"/>
      <c r="P407" s="130"/>
      <c r="Q407" s="131"/>
      <c r="R407" s="132"/>
      <c r="S407" s="132"/>
      <c r="T407" s="132"/>
      <c r="U407" s="132"/>
      <c r="V407" s="132"/>
      <c r="W407" s="132"/>
      <c r="X407" s="132"/>
      <c r="Y407" s="132"/>
      <c r="Z407" s="132"/>
      <c r="AA407" s="132"/>
      <c r="AB407" s="132"/>
      <c r="AC407" s="132"/>
      <c r="AD407" s="132"/>
      <c r="AE407" s="132"/>
      <c r="AF407" s="132"/>
      <c r="AG407" s="132"/>
      <c r="AH407" s="132"/>
      <c r="AI407" s="132"/>
      <c r="AJ407" s="132"/>
      <c r="AK407" s="132"/>
      <c r="AL407" s="132"/>
      <c r="AM407" s="132"/>
      <c r="AN407" s="132"/>
      <c r="AO407" s="132"/>
      <c r="AP407" s="132"/>
      <c r="AQ407" s="132"/>
      <c r="AR407" s="132"/>
      <c r="AS407" s="132"/>
      <c r="AT407" s="132"/>
      <c r="AU407" s="132"/>
      <c r="AV407" s="132"/>
      <c r="AW407" s="132"/>
      <c r="AX407" s="132"/>
      <c r="AY407" s="132"/>
      <c r="AZ407" s="132"/>
      <c r="BA407" s="132"/>
      <c r="BB407" s="132"/>
      <c r="BC407" s="132"/>
      <c r="BD407" s="132"/>
      <c r="BE407" s="132"/>
      <c r="BF407" s="132"/>
      <c r="BG407" s="132"/>
      <c r="BH407" s="132"/>
      <c r="BI407" s="132"/>
      <c r="BJ407" s="132"/>
      <c r="BK407" s="132"/>
      <c r="BL407" s="132"/>
      <c r="BM407" s="132"/>
    </row>
    <row r="408" spans="1:65" s="40" customFormat="1" x14ac:dyDescent="0.2">
      <c r="A408" s="130" t="s">
        <v>348</v>
      </c>
      <c r="B408" s="142">
        <f ca="1">Knowledge!D331+RAND()/1000000</f>
        <v>0.41466817793949079</v>
      </c>
      <c r="C408" s="130">
        <f>IF($B$380,Knowledge!F331)</f>
        <v>0.41626668633859715</v>
      </c>
      <c r="D408" s="134">
        <f>Knowledge!F331</f>
        <v>0.41626668633859715</v>
      </c>
      <c r="E408" s="130">
        <f t="shared" ca="1" si="30"/>
        <v>99.615989352122668</v>
      </c>
      <c r="F408" s="141">
        <f t="shared" ca="1" si="28"/>
        <v>1</v>
      </c>
      <c r="G408" s="141">
        <f t="shared" ca="1" si="29"/>
        <v>12</v>
      </c>
      <c r="H408" s="130" t="s">
        <v>349</v>
      </c>
      <c r="I408" s="130"/>
      <c r="J408" s="130"/>
      <c r="K408" s="130"/>
      <c r="L408" s="130"/>
      <c r="M408" s="130"/>
      <c r="N408" s="130"/>
      <c r="O408" s="130"/>
      <c r="P408" s="130"/>
      <c r="Q408" s="131"/>
      <c r="R408" s="132"/>
      <c r="S408" s="132"/>
      <c r="T408" s="132"/>
      <c r="U408" s="132"/>
      <c r="V408" s="132"/>
      <c r="W408" s="132"/>
      <c r="X408" s="132"/>
      <c r="Y408" s="132"/>
      <c r="Z408" s="132"/>
      <c r="AA408" s="132"/>
      <c r="AB408" s="132"/>
      <c r="AC408" s="132"/>
      <c r="AD408" s="132"/>
      <c r="AE408" s="132"/>
      <c r="AF408" s="132"/>
      <c r="AG408" s="132"/>
      <c r="AH408" s="132"/>
      <c r="AI408" s="132"/>
      <c r="AJ408" s="132"/>
      <c r="AK408" s="132"/>
      <c r="AL408" s="132"/>
      <c r="AM408" s="132"/>
      <c r="AN408" s="132"/>
      <c r="AO408" s="132"/>
      <c r="AP408" s="132"/>
      <c r="AQ408" s="132"/>
      <c r="AR408" s="132"/>
      <c r="AS408" s="132"/>
      <c r="AT408" s="132"/>
      <c r="AU408" s="132"/>
      <c r="AV408" s="132"/>
      <c r="AW408" s="132"/>
      <c r="AX408" s="132"/>
      <c r="AY408" s="132"/>
      <c r="AZ408" s="132"/>
      <c r="BA408" s="132"/>
      <c r="BB408" s="132"/>
      <c r="BC408" s="132"/>
      <c r="BD408" s="132"/>
      <c r="BE408" s="132"/>
      <c r="BF408" s="132"/>
      <c r="BG408" s="132"/>
      <c r="BH408" s="132"/>
      <c r="BI408" s="132"/>
      <c r="BJ408" s="132"/>
      <c r="BK408" s="132"/>
      <c r="BL408" s="132"/>
      <c r="BM408" s="132"/>
    </row>
    <row r="409" spans="1:65" s="40" customFormat="1" x14ac:dyDescent="0.2">
      <c r="A409" s="130" t="s">
        <v>350</v>
      </c>
      <c r="B409" s="142">
        <f ca="1">Knowledge!D332+RAND()/1000000</f>
        <v>0.12307521975958419</v>
      </c>
      <c r="C409" s="130">
        <f>IF($B$380,Knowledge!F332)</f>
        <v>0.1209984737640396</v>
      </c>
      <c r="D409" s="134">
        <f>Knowledge!F332</f>
        <v>0.1209984737640396</v>
      </c>
      <c r="E409" s="130">
        <f t="shared" ca="1" si="30"/>
        <v>101.71634065368002</v>
      </c>
      <c r="F409" s="141">
        <f t="shared" ca="1" si="28"/>
        <v>14</v>
      </c>
      <c r="G409" s="141">
        <f t="shared" ca="1" si="29"/>
        <v>2</v>
      </c>
      <c r="H409" s="130" t="s">
        <v>351</v>
      </c>
      <c r="I409" s="130"/>
      <c r="J409" s="130"/>
      <c r="K409" s="130"/>
      <c r="L409" s="130"/>
      <c r="M409" s="130"/>
      <c r="N409" s="130"/>
      <c r="O409" s="130"/>
      <c r="P409" s="130"/>
      <c r="Q409" s="131"/>
      <c r="R409" s="132"/>
      <c r="S409" s="132"/>
      <c r="T409" s="132"/>
      <c r="U409" s="132"/>
      <c r="V409" s="132"/>
      <c r="W409" s="132"/>
      <c r="X409" s="132"/>
      <c r="Y409" s="132"/>
      <c r="Z409" s="132"/>
      <c r="AA409" s="132"/>
      <c r="AB409" s="132"/>
      <c r="AC409" s="132"/>
      <c r="AD409" s="132"/>
      <c r="AE409" s="132"/>
      <c r="AF409" s="132"/>
      <c r="AG409" s="132"/>
      <c r="AH409" s="132"/>
      <c r="AI409" s="132"/>
      <c r="AJ409" s="132"/>
      <c r="AK409" s="132"/>
      <c r="AL409" s="132"/>
      <c r="AM409" s="132"/>
      <c r="AN409" s="132"/>
      <c r="AO409" s="132"/>
      <c r="AP409" s="132"/>
      <c r="AQ409" s="132"/>
      <c r="AR409" s="132"/>
      <c r="AS409" s="132"/>
      <c r="AT409" s="132"/>
      <c r="AU409" s="132"/>
      <c r="AV409" s="132"/>
      <c r="AW409" s="132"/>
      <c r="AX409" s="132"/>
      <c r="AY409" s="132"/>
      <c r="AZ409" s="132"/>
      <c r="BA409" s="132"/>
      <c r="BB409" s="132"/>
      <c r="BC409" s="132"/>
      <c r="BD409" s="132"/>
      <c r="BE409" s="132"/>
      <c r="BF409" s="132"/>
      <c r="BG409" s="132"/>
      <c r="BH409" s="132"/>
      <c r="BI409" s="132"/>
      <c r="BJ409" s="132"/>
      <c r="BK409" s="132"/>
      <c r="BL409" s="132"/>
      <c r="BM409" s="132"/>
    </row>
    <row r="410" spans="1:65" s="40" customFormat="1" x14ac:dyDescent="0.2">
      <c r="A410" s="130" t="s">
        <v>328</v>
      </c>
      <c r="B410" s="142">
        <f ca="1">Knowledge!D333+RAND()/1000000</f>
        <v>0.13762669347719544</v>
      </c>
      <c r="C410" s="130">
        <f>IF($B$380,Knowledge!F333)</f>
        <v>0.13907863323794861</v>
      </c>
      <c r="D410" s="134">
        <f>Knowledge!F333</f>
        <v>0.13907863323794861</v>
      </c>
      <c r="E410" s="130">
        <f t="shared" ca="1" si="30"/>
        <v>98.956029602139495</v>
      </c>
      <c r="F410" s="141">
        <f t="shared" ca="1" si="28"/>
        <v>11</v>
      </c>
      <c r="G410" s="141">
        <f t="shared" ca="1" si="29"/>
        <v>15</v>
      </c>
      <c r="H410" s="130" t="s">
        <v>352</v>
      </c>
      <c r="I410" s="130"/>
      <c r="J410" s="130"/>
      <c r="K410" s="130"/>
      <c r="L410" s="130"/>
      <c r="M410" s="130"/>
      <c r="N410" s="130"/>
      <c r="O410" s="130"/>
      <c r="P410" s="130"/>
      <c r="Q410" s="131"/>
      <c r="R410" s="132"/>
      <c r="S410" s="132"/>
      <c r="T410" s="132"/>
      <c r="U410" s="132"/>
      <c r="V410" s="132"/>
      <c r="W410" s="132"/>
      <c r="X410" s="132"/>
      <c r="Y410" s="132"/>
      <c r="Z410" s="132"/>
      <c r="AA410" s="132"/>
      <c r="AB410" s="132"/>
      <c r="AC410" s="132"/>
      <c r="AD410" s="132"/>
      <c r="AE410" s="132"/>
      <c r="AF410" s="132"/>
      <c r="AG410" s="132"/>
      <c r="AH410" s="132"/>
      <c r="AI410" s="132"/>
      <c r="AJ410" s="132"/>
      <c r="AK410" s="132"/>
      <c r="AL410" s="132"/>
      <c r="AM410" s="132"/>
      <c r="AN410" s="132"/>
      <c r="AO410" s="132"/>
      <c r="AP410" s="132"/>
      <c r="AQ410" s="132"/>
      <c r="AR410" s="132"/>
      <c r="AS410" s="132"/>
      <c r="AT410" s="132"/>
      <c r="AU410" s="132"/>
      <c r="AV410" s="132"/>
      <c r="AW410" s="132"/>
      <c r="AX410" s="132"/>
      <c r="AY410" s="132"/>
      <c r="AZ410" s="132"/>
      <c r="BA410" s="132"/>
      <c r="BB410" s="132"/>
      <c r="BC410" s="132"/>
      <c r="BD410" s="132"/>
      <c r="BE410" s="132"/>
      <c r="BF410" s="132"/>
      <c r="BG410" s="132"/>
      <c r="BH410" s="132"/>
      <c r="BI410" s="132"/>
      <c r="BJ410" s="132"/>
      <c r="BK410" s="132"/>
      <c r="BL410" s="132"/>
      <c r="BM410" s="132"/>
    </row>
    <row r="411" spans="1:65" s="40" customFormat="1" x14ac:dyDescent="0.2">
      <c r="A411" s="130" t="s">
        <v>329</v>
      </c>
      <c r="B411" s="142">
        <f ca="1">Knowledge!D334+RAND()/1000000</f>
        <v>0.13844433179529142</v>
      </c>
      <c r="C411" s="130">
        <f>IF($B$380,Knowledge!F334)</f>
        <v>0.13639921910992692</v>
      </c>
      <c r="D411" s="134">
        <f>Knowledge!F334</f>
        <v>0.13639921910992692</v>
      </c>
      <c r="E411" s="130">
        <f t="shared" ca="1" si="30"/>
        <v>101.49935805989938</v>
      </c>
      <c r="F411" s="141">
        <f t="shared" ca="1" si="28"/>
        <v>10</v>
      </c>
      <c r="G411" s="141">
        <f t="shared" ca="1" si="29"/>
        <v>4</v>
      </c>
      <c r="H411" s="130" t="s">
        <v>353</v>
      </c>
      <c r="I411" s="130"/>
      <c r="J411" s="130"/>
      <c r="K411" s="130"/>
      <c r="L411" s="130"/>
      <c r="M411" s="130"/>
      <c r="N411" s="130"/>
      <c r="O411" s="130"/>
      <c r="P411" s="130"/>
      <c r="Q411" s="131"/>
      <c r="R411" s="132"/>
      <c r="S411" s="132"/>
      <c r="T411" s="132"/>
      <c r="U411" s="132"/>
      <c r="V411" s="132"/>
      <c r="W411" s="132"/>
      <c r="X411" s="132"/>
      <c r="Y411" s="132"/>
      <c r="Z411" s="132"/>
      <c r="AA411" s="132"/>
      <c r="AB411" s="132"/>
      <c r="AC411" s="132"/>
      <c r="AD411" s="132"/>
      <c r="AE411" s="132"/>
      <c r="AF411" s="132"/>
      <c r="AG411" s="132"/>
      <c r="AH411" s="132"/>
      <c r="AI411" s="132"/>
      <c r="AJ411" s="132"/>
      <c r="AK411" s="132"/>
      <c r="AL411" s="132"/>
      <c r="AM411" s="132"/>
      <c r="AN411" s="132"/>
      <c r="AO411" s="132"/>
      <c r="AP411" s="132"/>
      <c r="AQ411" s="132"/>
      <c r="AR411" s="132"/>
      <c r="AS411" s="132"/>
      <c r="AT411" s="132"/>
      <c r="AU411" s="132"/>
      <c r="AV411" s="132"/>
      <c r="AW411" s="132"/>
      <c r="AX411" s="132"/>
      <c r="AY411" s="132"/>
      <c r="AZ411" s="132"/>
      <c r="BA411" s="132"/>
      <c r="BB411" s="132"/>
      <c r="BC411" s="132"/>
      <c r="BD411" s="132"/>
      <c r="BE411" s="132"/>
      <c r="BF411" s="132"/>
      <c r="BG411" s="132"/>
      <c r="BH411" s="132"/>
      <c r="BI411" s="132"/>
      <c r="BJ411" s="132"/>
      <c r="BK411" s="132"/>
      <c r="BL411" s="132"/>
      <c r="BM411" s="132"/>
    </row>
    <row r="412" spans="1:65" s="40" customFormat="1" x14ac:dyDescent="0.2">
      <c r="A412" s="130" t="s">
        <v>330</v>
      </c>
      <c r="B412" s="142">
        <f ca="1">Knowledge!D335+RAND()/1000000</f>
        <v>0.10467356790453025</v>
      </c>
      <c r="C412" s="130">
        <f>IF($B$380,Knowledge!F335)</f>
        <v>0.10591886786184218</v>
      </c>
      <c r="D412" s="134">
        <f>Knowledge!F335</f>
        <v>0.10591886786184218</v>
      </c>
      <c r="E412" s="130">
        <f t="shared" ca="1" si="30"/>
        <v>98.824288833094158</v>
      </c>
      <c r="F412" s="141">
        <f t="shared" ca="1" si="28"/>
        <v>15</v>
      </c>
      <c r="G412" s="141">
        <f t="shared" ca="1" si="29"/>
        <v>16</v>
      </c>
      <c r="H412" s="130" t="s">
        <v>354</v>
      </c>
      <c r="I412" s="130"/>
      <c r="J412" s="130"/>
      <c r="K412" s="130"/>
      <c r="L412" s="130"/>
      <c r="M412" s="130"/>
      <c r="N412" s="130"/>
      <c r="O412" s="130"/>
      <c r="P412" s="130"/>
      <c r="Q412" s="131"/>
      <c r="R412" s="132"/>
      <c r="S412" s="132"/>
      <c r="T412" s="132"/>
      <c r="U412" s="132"/>
      <c r="V412" s="132"/>
      <c r="W412" s="132"/>
      <c r="X412" s="132"/>
      <c r="Y412" s="132"/>
      <c r="Z412" s="132"/>
      <c r="AA412" s="132"/>
      <c r="AB412" s="132"/>
      <c r="AC412" s="132"/>
      <c r="AD412" s="132"/>
      <c r="AE412" s="132"/>
      <c r="AF412" s="132"/>
      <c r="AG412" s="132"/>
      <c r="AH412" s="132"/>
      <c r="AI412" s="132"/>
      <c r="AJ412" s="132"/>
      <c r="AK412" s="132"/>
      <c r="AL412" s="132"/>
      <c r="AM412" s="132"/>
      <c r="AN412" s="132"/>
      <c r="AO412" s="132"/>
      <c r="AP412" s="132"/>
      <c r="AQ412" s="132"/>
      <c r="AR412" s="132"/>
      <c r="AS412" s="132"/>
      <c r="AT412" s="132"/>
      <c r="AU412" s="132"/>
      <c r="AV412" s="132"/>
      <c r="AW412" s="132"/>
      <c r="AX412" s="132"/>
      <c r="AY412" s="132"/>
      <c r="AZ412" s="132"/>
      <c r="BA412" s="132"/>
      <c r="BB412" s="132"/>
      <c r="BC412" s="132"/>
      <c r="BD412" s="132"/>
      <c r="BE412" s="132"/>
      <c r="BF412" s="132"/>
      <c r="BG412" s="132"/>
      <c r="BH412" s="132"/>
      <c r="BI412" s="132"/>
      <c r="BJ412" s="132"/>
      <c r="BK412" s="132"/>
      <c r="BL412" s="132"/>
      <c r="BM412" s="132"/>
    </row>
    <row r="413" spans="1:65" s="40" customFormat="1" x14ac:dyDescent="0.2">
      <c r="A413" s="130" t="s">
        <v>331</v>
      </c>
      <c r="B413" s="142">
        <f ca="1">Knowledge!D336+RAND()/1000000</f>
        <v>0.13844476518557033</v>
      </c>
      <c r="C413" s="130">
        <f>IF($B$380,Knowledge!F336)</f>
        <v>0.13639921910992692</v>
      </c>
      <c r="D413" s="134">
        <f>Knowledge!F336</f>
        <v>0.13639921910992692</v>
      </c>
      <c r="E413" s="130">
        <f t="shared" ca="1" si="30"/>
        <v>101.49967579652701</v>
      </c>
      <c r="F413" s="141">
        <f t="shared" ca="1" si="28"/>
        <v>9</v>
      </c>
      <c r="G413" s="141">
        <f t="shared" ca="1" si="29"/>
        <v>3</v>
      </c>
      <c r="H413" s="130" t="s">
        <v>355</v>
      </c>
      <c r="I413" s="130"/>
      <c r="J413" s="130"/>
      <c r="K413" s="130"/>
      <c r="L413" s="130"/>
      <c r="M413" s="130"/>
      <c r="N413" s="130"/>
      <c r="O413" s="130"/>
      <c r="P413" s="130"/>
      <c r="Q413" s="131"/>
      <c r="R413" s="132"/>
      <c r="S413" s="132"/>
      <c r="T413" s="132"/>
      <c r="U413" s="132"/>
      <c r="V413" s="132"/>
      <c r="W413" s="132"/>
      <c r="X413" s="132"/>
      <c r="Y413" s="132"/>
      <c r="Z413" s="132"/>
      <c r="AA413" s="132"/>
      <c r="AB413" s="132"/>
      <c r="AC413" s="132"/>
      <c r="AD413" s="132"/>
      <c r="AE413" s="132"/>
      <c r="AF413" s="132"/>
      <c r="AG413" s="132"/>
      <c r="AH413" s="132"/>
      <c r="AI413" s="132"/>
      <c r="AJ413" s="132"/>
      <c r="AK413" s="132"/>
      <c r="AL413" s="132"/>
      <c r="AM413" s="132"/>
      <c r="AN413" s="132"/>
      <c r="AO413" s="132"/>
      <c r="AP413" s="132"/>
      <c r="AQ413" s="132"/>
      <c r="AR413" s="132"/>
      <c r="AS413" s="132"/>
      <c r="AT413" s="132"/>
      <c r="AU413" s="132"/>
      <c r="AV413" s="132"/>
      <c r="AW413" s="132"/>
      <c r="AX413" s="132"/>
      <c r="AY413" s="132"/>
      <c r="AZ413" s="132"/>
      <c r="BA413" s="132"/>
      <c r="BB413" s="132"/>
      <c r="BC413" s="132"/>
      <c r="BD413" s="132"/>
      <c r="BE413" s="132"/>
      <c r="BF413" s="132"/>
      <c r="BG413" s="132"/>
      <c r="BH413" s="132"/>
      <c r="BI413" s="132"/>
      <c r="BJ413" s="132"/>
      <c r="BK413" s="132"/>
      <c r="BL413" s="132"/>
      <c r="BM413" s="132"/>
    </row>
    <row r="414" spans="1:65" s="40" customFormat="1" x14ac:dyDescent="0.2">
      <c r="A414" s="130" t="s">
        <v>356</v>
      </c>
      <c r="B414" s="142">
        <f ca="1">Knowledge!D337+RAND()/1000000</f>
        <v>0.20117554415606498</v>
      </c>
      <c r="C414" s="130">
        <f>IF($B$380,Knowledge!F337)</f>
        <v>0.1957774540648011</v>
      </c>
      <c r="D414" s="134">
        <f>Knowledge!F337</f>
        <v>0.1957774540648011</v>
      </c>
      <c r="E414" s="130">
        <f t="shared" ca="1" si="30"/>
        <v>102.75725829465385</v>
      </c>
      <c r="F414" s="141">
        <f t="shared" ca="1" si="28"/>
        <v>5</v>
      </c>
      <c r="G414" s="141">
        <f t="shared" ca="1" si="29"/>
        <v>1</v>
      </c>
      <c r="H414" s="130" t="s">
        <v>357</v>
      </c>
      <c r="I414" s="130"/>
      <c r="J414" s="130"/>
      <c r="K414" s="130"/>
      <c r="L414" s="130"/>
      <c r="M414" s="130"/>
      <c r="N414" s="130"/>
      <c r="O414" s="130"/>
      <c r="P414" s="130"/>
      <c r="Q414" s="131"/>
      <c r="R414" s="132"/>
      <c r="S414" s="132"/>
      <c r="T414" s="132"/>
      <c r="U414" s="132"/>
      <c r="V414" s="132"/>
      <c r="W414" s="132"/>
      <c r="X414" s="132"/>
      <c r="Y414" s="132"/>
      <c r="Z414" s="132"/>
      <c r="AA414" s="132"/>
      <c r="AB414" s="132"/>
      <c r="AC414" s="132"/>
      <c r="AD414" s="132"/>
      <c r="AE414" s="132"/>
      <c r="AF414" s="132"/>
      <c r="AG414" s="132"/>
      <c r="AH414" s="132"/>
      <c r="AI414" s="132"/>
      <c r="AJ414" s="132"/>
      <c r="AK414" s="132"/>
      <c r="AL414" s="132"/>
      <c r="AM414" s="132"/>
      <c r="AN414" s="132"/>
      <c r="AO414" s="132"/>
      <c r="AP414" s="132"/>
      <c r="AQ414" s="132"/>
      <c r="AR414" s="132"/>
      <c r="AS414" s="132"/>
      <c r="AT414" s="132"/>
      <c r="AU414" s="132"/>
      <c r="AV414" s="132"/>
      <c r="AW414" s="132"/>
      <c r="AX414" s="132"/>
      <c r="AY414" s="132"/>
      <c r="AZ414" s="132"/>
      <c r="BA414" s="132"/>
      <c r="BB414" s="132"/>
      <c r="BC414" s="132"/>
      <c r="BD414" s="132"/>
      <c r="BE414" s="132"/>
      <c r="BF414" s="132"/>
      <c r="BG414" s="132"/>
      <c r="BH414" s="132"/>
      <c r="BI414" s="132"/>
      <c r="BJ414" s="132"/>
      <c r="BK414" s="132"/>
      <c r="BL414" s="132"/>
      <c r="BM414" s="132"/>
    </row>
    <row r="415" spans="1:65" s="40" customFormat="1" x14ac:dyDescent="0.2">
      <c r="A415" s="130" t="s">
        <v>358</v>
      </c>
      <c r="B415" s="142">
        <f ca="1">Knowledge!D338+RAND()/1000000</f>
        <v>0.13535092314477845</v>
      </c>
      <c r="C415" s="130">
        <f>IF($B$380,Knowledge!F338)</f>
        <v>0.13517351177753778</v>
      </c>
      <c r="D415" s="134">
        <f>Knowledge!F338</f>
        <v>0.13517351177753778</v>
      </c>
      <c r="E415" s="130">
        <f t="shared" ca="1" si="30"/>
        <v>100.13124713925659</v>
      </c>
      <c r="F415" s="141">
        <f t="shared" ca="1" si="28"/>
        <v>13</v>
      </c>
      <c r="G415" s="141">
        <f t="shared" ca="1" si="29"/>
        <v>8</v>
      </c>
      <c r="H415" s="130" t="s">
        <v>359</v>
      </c>
      <c r="I415" s="130"/>
      <c r="J415" s="135"/>
      <c r="K415" s="135"/>
      <c r="L415" s="130"/>
      <c r="M415" s="130"/>
      <c r="N415" s="130"/>
      <c r="O415" s="130"/>
      <c r="P415" s="130"/>
      <c r="Q415" s="131"/>
      <c r="R415" s="132"/>
      <c r="S415" s="132"/>
      <c r="T415" s="132"/>
      <c r="U415" s="132"/>
      <c r="V415" s="132"/>
      <c r="W415" s="132"/>
      <c r="X415" s="132"/>
      <c r="Y415" s="132"/>
      <c r="Z415" s="132"/>
      <c r="AA415" s="132"/>
      <c r="AB415" s="132"/>
      <c r="AC415" s="132"/>
      <c r="AD415" s="132"/>
      <c r="AE415" s="132"/>
      <c r="AF415" s="132"/>
      <c r="AG415" s="132"/>
      <c r="AH415" s="132"/>
      <c r="AI415" s="132"/>
      <c r="AJ415" s="132"/>
      <c r="AK415" s="132"/>
      <c r="AL415" s="132"/>
      <c r="AM415" s="132"/>
      <c r="AN415" s="132"/>
      <c r="AO415" s="132"/>
      <c r="AP415" s="132"/>
      <c r="AQ415" s="132"/>
      <c r="AR415" s="132"/>
      <c r="AS415" s="132"/>
      <c r="AT415" s="132"/>
      <c r="AU415" s="132"/>
      <c r="AV415" s="132"/>
      <c r="AW415" s="132"/>
      <c r="AX415" s="132"/>
      <c r="AY415" s="132"/>
      <c r="AZ415" s="132"/>
      <c r="BA415" s="132"/>
      <c r="BB415" s="132"/>
      <c r="BC415" s="132"/>
      <c r="BD415" s="132"/>
      <c r="BE415" s="132"/>
      <c r="BF415" s="132"/>
      <c r="BG415" s="132"/>
      <c r="BH415" s="132"/>
      <c r="BI415" s="132"/>
      <c r="BJ415" s="132"/>
      <c r="BK415" s="132"/>
      <c r="BL415" s="132"/>
      <c r="BM415" s="132"/>
    </row>
    <row r="416" spans="1:65" s="40" customFormat="1" x14ac:dyDescent="0.2">
      <c r="A416" s="130" t="s">
        <v>360</v>
      </c>
      <c r="B416" s="142">
        <f ca="1">Knowledge!D339+RAND()/1000000</f>
        <v>7.2155725356708098E-2</v>
      </c>
      <c r="C416" s="130">
        <f>IF($B$380,Knowledge!F339)</f>
        <v>7.5214638553346216E-2</v>
      </c>
      <c r="D416" s="134">
        <f>Knowledge!F339</f>
        <v>7.5214638553346216E-2</v>
      </c>
      <c r="E416" s="130">
        <f t="shared" ca="1" si="30"/>
        <v>95.933087952728016</v>
      </c>
      <c r="F416" s="141">
        <f t="shared" ca="1" si="28"/>
        <v>18</v>
      </c>
      <c r="G416" s="141">
        <f t="shared" ca="1" si="29"/>
        <v>18</v>
      </c>
      <c r="H416" s="130" t="s">
        <v>361</v>
      </c>
      <c r="I416" s="130"/>
      <c r="J416" s="130"/>
      <c r="K416" s="130"/>
      <c r="L416" s="130"/>
      <c r="M416" s="130"/>
      <c r="N416" s="130"/>
      <c r="O416" s="130"/>
      <c r="P416" s="130"/>
      <c r="Q416" s="131"/>
      <c r="R416" s="132"/>
      <c r="S416" s="132"/>
      <c r="T416" s="132"/>
      <c r="U416" s="132"/>
      <c r="V416" s="132"/>
      <c r="W416" s="132"/>
      <c r="X416" s="132"/>
      <c r="Y416" s="132"/>
      <c r="Z416" s="132"/>
      <c r="AA416" s="132"/>
      <c r="AB416" s="132"/>
      <c r="AC416" s="132"/>
      <c r="AD416" s="132"/>
      <c r="AE416" s="132"/>
      <c r="AF416" s="132"/>
      <c r="AG416" s="132"/>
      <c r="AH416" s="132"/>
      <c r="AI416" s="132"/>
      <c r="AJ416" s="132"/>
      <c r="AK416" s="132"/>
      <c r="AL416" s="132"/>
      <c r="AM416" s="132"/>
      <c r="AN416" s="132"/>
      <c r="AO416" s="132"/>
      <c r="AP416" s="132"/>
      <c r="AQ416" s="132"/>
      <c r="AR416" s="132"/>
      <c r="AS416" s="132"/>
      <c r="AT416" s="132"/>
      <c r="AU416" s="132"/>
      <c r="AV416" s="132"/>
      <c r="AW416" s="132"/>
      <c r="AX416" s="132"/>
      <c r="AY416" s="132"/>
      <c r="AZ416" s="132"/>
      <c r="BA416" s="132"/>
      <c r="BB416" s="132"/>
      <c r="BC416" s="132"/>
      <c r="BD416" s="132"/>
      <c r="BE416" s="132"/>
      <c r="BF416" s="132"/>
      <c r="BG416" s="132"/>
      <c r="BH416" s="132"/>
      <c r="BI416" s="132"/>
      <c r="BJ416" s="132"/>
      <c r="BK416" s="132"/>
      <c r="BL416" s="132"/>
      <c r="BM416" s="132"/>
    </row>
    <row r="417" spans="1:65" s="40" customFormat="1" x14ac:dyDescent="0.2">
      <c r="A417" s="130" t="s">
        <v>362</v>
      </c>
      <c r="B417" s="142">
        <f ca="1">Knowledge!D340+RAND()/1000000</f>
        <v>7.5804746438741036E-2</v>
      </c>
      <c r="C417" s="130">
        <f>IF($B$380,Knowledge!F340)</f>
        <v>7.5329174304467367E-2</v>
      </c>
      <c r="D417" s="134">
        <f>Knowledge!F340</f>
        <v>7.5329174304467367E-2</v>
      </c>
      <c r="E417" s="130">
        <f t="shared" ca="1" si="30"/>
        <v>100.63132529815273</v>
      </c>
      <c r="F417" s="141">
        <f t="shared" ca="1" si="28"/>
        <v>17</v>
      </c>
      <c r="G417" s="141">
        <f t="shared" ca="1" si="29"/>
        <v>7</v>
      </c>
      <c r="H417" s="130" t="s">
        <v>363</v>
      </c>
      <c r="I417" s="130"/>
      <c r="J417" s="138"/>
      <c r="K417" s="138"/>
      <c r="L417" s="130"/>
      <c r="M417" s="130"/>
      <c r="N417" s="130"/>
      <c r="O417" s="130"/>
      <c r="P417" s="130"/>
      <c r="Q417" s="131"/>
      <c r="R417" s="132"/>
      <c r="S417" s="132"/>
      <c r="T417" s="132"/>
      <c r="U417" s="132"/>
      <c r="V417" s="132"/>
      <c r="W417" s="132"/>
      <c r="X417" s="132"/>
      <c r="Y417" s="132"/>
      <c r="Z417" s="132"/>
      <c r="AA417" s="132"/>
      <c r="AB417" s="132"/>
      <c r="AC417" s="132"/>
      <c r="AD417" s="132"/>
      <c r="AE417" s="132"/>
      <c r="AF417" s="132"/>
      <c r="AG417" s="132"/>
      <c r="AH417" s="132"/>
      <c r="AI417" s="132"/>
      <c r="AJ417" s="132"/>
      <c r="AK417" s="132"/>
      <c r="AL417" s="132"/>
      <c r="AM417" s="132"/>
      <c r="AN417" s="132"/>
      <c r="AO417" s="132"/>
      <c r="AP417" s="132"/>
      <c r="AQ417" s="132"/>
      <c r="AR417" s="132"/>
      <c r="AS417" s="132"/>
      <c r="AT417" s="132"/>
      <c r="AU417" s="132"/>
      <c r="AV417" s="132"/>
      <c r="AW417" s="132"/>
      <c r="AX417" s="132"/>
      <c r="AY417" s="132"/>
      <c r="AZ417" s="132"/>
      <c r="BA417" s="132"/>
      <c r="BB417" s="132"/>
      <c r="BC417" s="132"/>
      <c r="BD417" s="132"/>
      <c r="BE417" s="132"/>
      <c r="BF417" s="132"/>
      <c r="BG417" s="132"/>
      <c r="BH417" s="132"/>
      <c r="BI417" s="132"/>
      <c r="BJ417" s="132"/>
      <c r="BK417" s="132"/>
      <c r="BL417" s="132"/>
      <c r="BM417" s="132"/>
    </row>
    <row r="418" spans="1:65" s="40" customFormat="1" x14ac:dyDescent="0.2">
      <c r="A418" s="130"/>
      <c r="B418" s="135"/>
      <c r="C418" s="134"/>
      <c r="D418" s="135"/>
      <c r="E418" s="134"/>
      <c r="F418" s="130"/>
      <c r="G418" s="130"/>
      <c r="H418" s="130"/>
      <c r="I418" s="130"/>
      <c r="J418" s="138"/>
      <c r="K418" s="138"/>
      <c r="L418" s="130"/>
      <c r="M418" s="130"/>
      <c r="N418" s="130"/>
      <c r="O418" s="130"/>
      <c r="P418" s="130"/>
      <c r="Q418" s="131"/>
      <c r="R418" s="132"/>
      <c r="S418" s="132"/>
      <c r="T418" s="132"/>
      <c r="U418" s="132"/>
      <c r="V418" s="132"/>
      <c r="W418" s="132"/>
      <c r="X418" s="132"/>
      <c r="Y418" s="132"/>
      <c r="Z418" s="132"/>
      <c r="AA418" s="132"/>
      <c r="AB418" s="132"/>
      <c r="AC418" s="132"/>
      <c r="AD418" s="132"/>
      <c r="AE418" s="132"/>
      <c r="AF418" s="132"/>
      <c r="AG418" s="132"/>
      <c r="AH418" s="132"/>
      <c r="AI418" s="132"/>
      <c r="AJ418" s="132"/>
      <c r="AK418" s="132"/>
      <c r="AL418" s="132"/>
      <c r="AM418" s="132"/>
      <c r="AN418" s="132"/>
      <c r="AO418" s="132"/>
      <c r="AP418" s="132"/>
      <c r="AQ418" s="132"/>
      <c r="AR418" s="132"/>
      <c r="AS418" s="132"/>
      <c r="AT418" s="132"/>
      <c r="AU418" s="132"/>
      <c r="AV418" s="132"/>
      <c r="AW418" s="132"/>
      <c r="AX418" s="132"/>
      <c r="AY418" s="132"/>
      <c r="AZ418" s="132"/>
      <c r="BA418" s="132"/>
      <c r="BB418" s="132"/>
      <c r="BC418" s="132"/>
      <c r="BD418" s="132"/>
      <c r="BE418" s="132"/>
      <c r="BF418" s="132"/>
      <c r="BG418" s="132"/>
      <c r="BH418" s="132"/>
      <c r="BI418" s="132"/>
      <c r="BJ418" s="132"/>
      <c r="BK418" s="132"/>
      <c r="BL418" s="132"/>
      <c r="BM418" s="132"/>
    </row>
    <row r="419" spans="1:65" s="40" customFormat="1" x14ac:dyDescent="0.2">
      <c r="A419" s="141" t="s">
        <v>230</v>
      </c>
      <c r="B419" s="130" t="s">
        <v>274</v>
      </c>
      <c r="C419" s="130"/>
      <c r="D419" s="130" t="s">
        <v>364</v>
      </c>
      <c r="E419" s="130" t="s">
        <v>365</v>
      </c>
      <c r="F419" s="130" t="s">
        <v>366</v>
      </c>
      <c r="G419" s="130" t="s">
        <v>367</v>
      </c>
      <c r="H419" s="130" t="s">
        <v>368</v>
      </c>
      <c r="I419" s="130"/>
      <c r="J419" s="130"/>
      <c r="K419" s="138"/>
      <c r="L419" s="130"/>
      <c r="M419" s="130"/>
      <c r="N419" s="130"/>
      <c r="O419" s="130"/>
      <c r="P419" s="130"/>
      <c r="Q419" s="131"/>
      <c r="R419" s="132"/>
      <c r="S419" s="132"/>
      <c r="T419" s="132"/>
      <c r="U419" s="132"/>
      <c r="V419" s="132"/>
      <c r="W419" s="132"/>
      <c r="X419" s="132"/>
      <c r="Y419" s="132"/>
      <c r="Z419" s="132"/>
      <c r="AA419" s="132"/>
      <c r="AB419" s="132"/>
      <c r="AC419" s="132"/>
      <c r="AD419" s="132"/>
      <c r="AE419" s="132"/>
      <c r="AF419" s="132"/>
      <c r="AG419" s="132"/>
      <c r="AH419" s="132"/>
      <c r="AI419" s="132"/>
      <c r="AJ419" s="132"/>
      <c r="AK419" s="132"/>
      <c r="AL419" s="132"/>
      <c r="AM419" s="132"/>
      <c r="AN419" s="132"/>
      <c r="AO419" s="132"/>
      <c r="AP419" s="132"/>
      <c r="AQ419" s="132"/>
      <c r="AR419" s="132"/>
      <c r="AS419" s="132"/>
      <c r="AT419" s="132"/>
      <c r="AU419" s="132"/>
      <c r="AV419" s="132"/>
      <c r="AW419" s="132"/>
      <c r="AX419" s="132"/>
      <c r="AY419" s="132"/>
      <c r="AZ419" s="132"/>
      <c r="BA419" s="132"/>
      <c r="BB419" s="132"/>
      <c r="BC419" s="132"/>
      <c r="BD419" s="132"/>
      <c r="BE419" s="132"/>
      <c r="BF419" s="132"/>
      <c r="BG419" s="132"/>
      <c r="BH419" s="132"/>
      <c r="BI419" s="132"/>
      <c r="BJ419" s="132"/>
      <c r="BK419" s="132"/>
      <c r="BL419" s="132"/>
      <c r="BM419" s="132"/>
    </row>
    <row r="420" spans="1:65" s="40" customFormat="1" x14ac:dyDescent="0.2">
      <c r="A420" s="141">
        <v>1</v>
      </c>
      <c r="B420" s="141">
        <f t="shared" ref="B420:B434" ca="1" si="31">INDEX($F$400:$F$417,MATCH(A420,$G$400:$G$417,0))</f>
        <v>5</v>
      </c>
      <c r="C420" s="141">
        <f t="shared" ref="C420:C434" ca="1" si="32">RANK(B420,$B$420:$B$434,-1)</f>
        <v>5</v>
      </c>
      <c r="D420" s="141">
        <v>1</v>
      </c>
      <c r="E420" s="141">
        <f t="shared" ref="E420:E434" ca="1" si="33">INDEX($B$420:$B$434,MATCH(D420,$C$420:$C$434,0))</f>
        <v>1</v>
      </c>
      <c r="F420" s="130" t="str">
        <f ca="1">INDEX($A$400:$A$417,MATCH(E420,$F$400:$F$417,0))</f>
        <v>Read content that my friends are sharing</v>
      </c>
      <c r="G420" s="145">
        <f t="shared" ref="G420:G434" ca="1" si="34">INDEX($B$400:$B$417,MATCH(E420,$F$400:$F$417,0))</f>
        <v>0.41466817793949079</v>
      </c>
      <c r="H420" s="134">
        <f t="shared" ref="H420:H434" ca="1" si="35">INDEX($C$400:$C$417,MATCH(E420,$F$400:$F$417,0))</f>
        <v>0.41626668633859715</v>
      </c>
      <c r="I420" s="135">
        <f ca="1">IF(H420=0,0,G420/H420*100)</f>
        <v>99.615989352122668</v>
      </c>
      <c r="J420" s="130"/>
      <c r="K420" s="138"/>
      <c r="L420" s="130"/>
      <c r="M420" s="130"/>
      <c r="N420" s="130"/>
      <c r="O420" s="130"/>
      <c r="P420" s="130"/>
      <c r="Q420" s="131"/>
      <c r="R420" s="132"/>
      <c r="S420" s="132"/>
      <c r="T420" s="132"/>
      <c r="U420" s="132"/>
      <c r="V420" s="132"/>
      <c r="W420" s="132"/>
      <c r="X420" s="132"/>
      <c r="Y420" s="132"/>
      <c r="Z420" s="132"/>
      <c r="AA420" s="132"/>
      <c r="AB420" s="132"/>
      <c r="AC420" s="132"/>
      <c r="AD420" s="132"/>
      <c r="AE420" s="132"/>
      <c r="AF420" s="132"/>
      <c r="AG420" s="132"/>
      <c r="AH420" s="132"/>
      <c r="AI420" s="132"/>
      <c r="AJ420" s="132"/>
      <c r="AK420" s="132"/>
      <c r="AL420" s="132"/>
      <c r="AM420" s="132"/>
      <c r="AN420" s="132"/>
      <c r="AO420" s="132"/>
      <c r="AP420" s="132"/>
      <c r="AQ420" s="132"/>
      <c r="AR420" s="132"/>
      <c r="AS420" s="132"/>
      <c r="AT420" s="132"/>
      <c r="AU420" s="132"/>
      <c r="AV420" s="132"/>
      <c r="AW420" s="132"/>
      <c r="AX420" s="132"/>
      <c r="AY420" s="132"/>
      <c r="AZ420" s="132"/>
      <c r="BA420" s="132"/>
      <c r="BB420" s="132"/>
      <c r="BC420" s="132"/>
      <c r="BD420" s="132"/>
      <c r="BE420" s="132"/>
      <c r="BF420" s="132"/>
      <c r="BG420" s="132"/>
      <c r="BH420" s="132"/>
      <c r="BI420" s="132"/>
      <c r="BJ420" s="132"/>
      <c r="BK420" s="132"/>
      <c r="BL420" s="132"/>
      <c r="BM420" s="132"/>
    </row>
    <row r="421" spans="1:65" s="40" customFormat="1" x14ac:dyDescent="0.2">
      <c r="A421" s="146">
        <v>2</v>
      </c>
      <c r="B421" s="141">
        <f t="shared" ca="1" si="31"/>
        <v>14</v>
      </c>
      <c r="C421" s="141">
        <f t="shared" ca="1" si="32"/>
        <v>13</v>
      </c>
      <c r="D421" s="141">
        <v>2</v>
      </c>
      <c r="E421" s="141">
        <f t="shared" ca="1" si="33"/>
        <v>2</v>
      </c>
      <c r="F421" s="130" t="str">
        <f t="shared" ref="F421:F434" ca="1" si="36">INDEX($A$400:$A$417,MATCH(E421,$F$400:$F$417,0))</f>
        <v>Look at content your friends have uploaded (e.g. photos/videos)</v>
      </c>
      <c r="G421" s="145">
        <f t="shared" ca="1" si="34"/>
        <v>0.40964135034627575</v>
      </c>
      <c r="H421" s="134">
        <f t="shared" ca="1" si="35"/>
        <v>0.41054230559865357</v>
      </c>
      <c r="I421" s="135">
        <f t="shared" ref="I421:I434" ca="1" si="37">IF(H421=0,0,G421/H421*100)</f>
        <v>99.780545088754238</v>
      </c>
      <c r="J421" s="130"/>
      <c r="K421" s="138"/>
      <c r="L421" s="130"/>
      <c r="M421" s="130"/>
      <c r="N421" s="130"/>
      <c r="O421" s="130"/>
      <c r="P421" s="130"/>
      <c r="Q421" s="131"/>
      <c r="R421" s="132"/>
      <c r="S421" s="132"/>
      <c r="T421" s="132"/>
      <c r="U421" s="132"/>
      <c r="V421" s="132"/>
      <c r="W421" s="132"/>
      <c r="X421" s="132"/>
      <c r="Y421" s="132"/>
      <c r="Z421" s="132"/>
      <c r="AA421" s="132"/>
      <c r="AB421" s="132"/>
      <c r="AC421" s="132"/>
      <c r="AD421" s="132"/>
      <c r="AE421" s="132"/>
      <c r="AF421" s="132"/>
      <c r="AG421" s="132"/>
      <c r="AH421" s="132"/>
      <c r="AI421" s="132"/>
      <c r="AJ421" s="132"/>
      <c r="AK421" s="132"/>
      <c r="AL421" s="132"/>
      <c r="AM421" s="132"/>
      <c r="AN421" s="132"/>
      <c r="AO421" s="132"/>
      <c r="AP421" s="132"/>
      <c r="AQ421" s="132"/>
      <c r="AR421" s="132"/>
      <c r="AS421" s="132"/>
      <c r="AT421" s="132"/>
      <c r="AU421" s="132"/>
      <c r="AV421" s="132"/>
      <c r="AW421" s="132"/>
      <c r="AX421" s="132"/>
      <c r="AY421" s="132"/>
      <c r="AZ421" s="132"/>
      <c r="BA421" s="132"/>
      <c r="BB421" s="132"/>
      <c r="BC421" s="132"/>
      <c r="BD421" s="132"/>
      <c r="BE421" s="132"/>
      <c r="BF421" s="132"/>
      <c r="BG421" s="132"/>
      <c r="BH421" s="132"/>
      <c r="BI421" s="132"/>
      <c r="BJ421" s="132"/>
      <c r="BK421" s="132"/>
      <c r="BL421" s="132"/>
      <c r="BM421" s="132"/>
    </row>
    <row r="422" spans="1:65" s="40" customFormat="1" x14ac:dyDescent="0.2">
      <c r="A422" s="146">
        <v>3</v>
      </c>
      <c r="B422" s="141">
        <f t="shared" ca="1" si="31"/>
        <v>9</v>
      </c>
      <c r="C422" s="141">
        <f t="shared" ca="1" si="32"/>
        <v>8</v>
      </c>
      <c r="D422" s="141">
        <v>3</v>
      </c>
      <c r="E422" s="141">
        <f t="shared" ca="1" si="33"/>
        <v>3</v>
      </c>
      <c r="F422" s="130" t="str">
        <f t="shared" ca="1" si="36"/>
        <v>Make comments on your friends' status, photos etc</v>
      </c>
      <c r="G422" s="145">
        <f t="shared" ca="1" si="34"/>
        <v>0.31535979693146343</v>
      </c>
      <c r="H422" s="134">
        <f t="shared" ca="1" si="35"/>
        <v>0.31546673423398186</v>
      </c>
      <c r="I422" s="135">
        <f t="shared" ca="1" si="37"/>
        <v>99.966101876707185</v>
      </c>
      <c r="J422" s="130"/>
      <c r="K422" s="138"/>
      <c r="L422" s="130"/>
      <c r="M422" s="130"/>
      <c r="N422" s="130"/>
      <c r="O422" s="130"/>
      <c r="P422" s="130"/>
      <c r="Q422" s="131"/>
      <c r="R422" s="132"/>
      <c r="S422" s="132"/>
      <c r="T422" s="132"/>
      <c r="U422" s="132"/>
      <c r="V422" s="132"/>
      <c r="W422" s="132"/>
      <c r="X422" s="132"/>
      <c r="Y422" s="132"/>
      <c r="Z422" s="132"/>
      <c r="AA422" s="132"/>
      <c r="AB422" s="132"/>
      <c r="AC422" s="132"/>
      <c r="AD422" s="132"/>
      <c r="AE422" s="132"/>
      <c r="AF422" s="132"/>
      <c r="AG422" s="132"/>
      <c r="AH422" s="132"/>
      <c r="AI422" s="132"/>
      <c r="AJ422" s="132"/>
      <c r="AK422" s="132"/>
      <c r="AL422" s="132"/>
      <c r="AM422" s="132"/>
      <c r="AN422" s="132"/>
      <c r="AO422" s="132"/>
      <c r="AP422" s="132"/>
      <c r="AQ422" s="132"/>
      <c r="AR422" s="132"/>
      <c r="AS422" s="132"/>
      <c r="AT422" s="132"/>
      <c r="AU422" s="132"/>
      <c r="AV422" s="132"/>
      <c r="AW422" s="132"/>
      <c r="AX422" s="132"/>
      <c r="AY422" s="132"/>
      <c r="AZ422" s="132"/>
      <c r="BA422" s="132"/>
      <c r="BB422" s="132"/>
      <c r="BC422" s="132"/>
      <c r="BD422" s="132"/>
      <c r="BE422" s="132"/>
      <c r="BF422" s="132"/>
      <c r="BG422" s="132"/>
      <c r="BH422" s="132"/>
      <c r="BI422" s="132"/>
      <c r="BJ422" s="132"/>
      <c r="BK422" s="132"/>
      <c r="BL422" s="132"/>
      <c r="BM422" s="132"/>
    </row>
    <row r="423" spans="1:65" s="40" customFormat="1" x14ac:dyDescent="0.2">
      <c r="A423" s="146">
        <v>4</v>
      </c>
      <c r="B423" s="141">
        <f t="shared" ca="1" si="31"/>
        <v>10</v>
      </c>
      <c r="C423" s="141">
        <f t="shared" ca="1" si="32"/>
        <v>9</v>
      </c>
      <c r="D423" s="141">
        <v>4</v>
      </c>
      <c r="E423" s="141">
        <f t="shared" ca="1" si="33"/>
        <v>4</v>
      </c>
      <c r="F423" s="130" t="str">
        <f t="shared" ca="1" si="36"/>
        <v>Direct Messaging</v>
      </c>
      <c r="G423" s="145">
        <f t="shared" ca="1" si="34"/>
        <v>0.29908003819251078</v>
      </c>
      <c r="H423" s="134">
        <f t="shared" ca="1" si="35"/>
        <v>0.29977660210258655</v>
      </c>
      <c r="I423" s="135">
        <f t="shared" ca="1" si="37"/>
        <v>99.767639000112013</v>
      </c>
      <c r="J423" s="130"/>
      <c r="K423" s="138"/>
      <c r="L423" s="130"/>
      <c r="M423" s="130"/>
      <c r="N423" s="130"/>
      <c r="O423" s="130"/>
      <c r="P423" s="130"/>
      <c r="Q423" s="131"/>
      <c r="R423" s="132"/>
      <c r="S423" s="132"/>
      <c r="T423" s="132"/>
      <c r="U423" s="132"/>
      <c r="V423" s="132"/>
      <c r="W423" s="132"/>
      <c r="X423" s="132"/>
      <c r="Y423" s="132"/>
      <c r="Z423" s="132"/>
      <c r="AA423" s="132"/>
      <c r="AB423" s="132"/>
      <c r="AC423" s="132"/>
      <c r="AD423" s="132"/>
      <c r="AE423" s="132"/>
      <c r="AF423" s="132"/>
      <c r="AG423" s="132"/>
      <c r="AH423" s="132"/>
      <c r="AI423" s="132"/>
      <c r="AJ423" s="132"/>
      <c r="AK423" s="132"/>
      <c r="AL423" s="132"/>
      <c r="AM423" s="132"/>
      <c r="AN423" s="132"/>
      <c r="AO423" s="132"/>
      <c r="AP423" s="132"/>
      <c r="AQ423" s="132"/>
      <c r="AR423" s="132"/>
      <c r="AS423" s="132"/>
      <c r="AT423" s="132"/>
      <c r="AU423" s="132"/>
      <c r="AV423" s="132"/>
      <c r="AW423" s="132"/>
      <c r="AX423" s="132"/>
      <c r="AY423" s="132"/>
      <c r="AZ423" s="132"/>
      <c r="BA423" s="132"/>
      <c r="BB423" s="132"/>
      <c r="BC423" s="132"/>
      <c r="BD423" s="132"/>
      <c r="BE423" s="132"/>
      <c r="BF423" s="132"/>
      <c r="BG423" s="132"/>
      <c r="BH423" s="132"/>
      <c r="BI423" s="132"/>
      <c r="BJ423" s="132"/>
      <c r="BK423" s="132"/>
      <c r="BL423" s="132"/>
      <c r="BM423" s="132"/>
    </row>
    <row r="424" spans="1:65" s="40" customFormat="1" x14ac:dyDescent="0.2">
      <c r="A424" s="146">
        <v>5</v>
      </c>
      <c r="B424" s="141">
        <f t="shared" ca="1" si="31"/>
        <v>12</v>
      </c>
      <c r="C424" s="141">
        <f t="shared" ca="1" si="32"/>
        <v>11</v>
      </c>
      <c r="D424" s="141">
        <v>5</v>
      </c>
      <c r="E424" s="141">
        <f t="shared" ca="1" si="33"/>
        <v>5</v>
      </c>
      <c r="F424" s="130" t="str">
        <f t="shared" ca="1" si="36"/>
        <v>Play games</v>
      </c>
      <c r="G424" s="145">
        <f t="shared" ca="1" si="34"/>
        <v>0.20117554415606498</v>
      </c>
      <c r="H424" s="134">
        <f t="shared" ca="1" si="35"/>
        <v>0.1957774540648011</v>
      </c>
      <c r="I424" s="135">
        <f t="shared" ca="1" si="37"/>
        <v>102.75725829465385</v>
      </c>
      <c r="J424" s="130"/>
      <c r="K424" s="138"/>
      <c r="L424" s="130"/>
      <c r="M424" s="130"/>
      <c r="N424" s="130"/>
      <c r="O424" s="130"/>
      <c r="P424" s="130"/>
      <c r="Q424" s="131"/>
      <c r="R424" s="132"/>
      <c r="S424" s="132"/>
      <c r="T424" s="132"/>
      <c r="U424" s="132"/>
      <c r="V424" s="132"/>
      <c r="W424" s="132"/>
      <c r="X424" s="132"/>
      <c r="Y424" s="132"/>
      <c r="Z424" s="132"/>
      <c r="AA424" s="132"/>
      <c r="AB424" s="132"/>
      <c r="AC424" s="132"/>
      <c r="AD424" s="132"/>
      <c r="AE424" s="132"/>
      <c r="AF424" s="132"/>
      <c r="AG424" s="132"/>
      <c r="AH424" s="132"/>
      <c r="AI424" s="132"/>
      <c r="AJ424" s="132"/>
      <c r="AK424" s="132"/>
      <c r="AL424" s="132"/>
      <c r="AM424" s="132"/>
      <c r="AN424" s="132"/>
      <c r="AO424" s="132"/>
      <c r="AP424" s="132"/>
      <c r="AQ424" s="132"/>
      <c r="AR424" s="132"/>
      <c r="AS424" s="132"/>
      <c r="AT424" s="132"/>
      <c r="AU424" s="132"/>
      <c r="AV424" s="132"/>
      <c r="AW424" s="132"/>
      <c r="AX424" s="132"/>
      <c r="AY424" s="132"/>
      <c r="AZ424" s="132"/>
      <c r="BA424" s="132"/>
      <c r="BB424" s="132"/>
      <c r="BC424" s="132"/>
      <c r="BD424" s="132"/>
      <c r="BE424" s="132"/>
      <c r="BF424" s="132"/>
      <c r="BG424" s="132"/>
      <c r="BH424" s="132"/>
      <c r="BI424" s="132"/>
      <c r="BJ424" s="132"/>
      <c r="BK424" s="132"/>
      <c r="BL424" s="132"/>
      <c r="BM424" s="132"/>
    </row>
    <row r="425" spans="1:65" s="40" customFormat="1" x14ac:dyDescent="0.2">
      <c r="A425" s="146">
        <v>6</v>
      </c>
      <c r="B425" s="141">
        <f t="shared" ca="1" si="31"/>
        <v>6</v>
      </c>
      <c r="C425" s="141">
        <f t="shared" ca="1" si="32"/>
        <v>6</v>
      </c>
      <c r="D425" s="141">
        <v>6</v>
      </c>
      <c r="E425" s="141">
        <f t="shared" ca="1" si="33"/>
        <v>6</v>
      </c>
      <c r="F425" s="130" t="str">
        <f t="shared" ca="1" si="36"/>
        <v>Update your status</v>
      </c>
      <c r="G425" s="145">
        <f t="shared" ca="1" si="34"/>
        <v>0.19650058984572841</v>
      </c>
      <c r="H425" s="134">
        <f t="shared" ca="1" si="35"/>
        <v>0.19442682795964855</v>
      </c>
      <c r="I425" s="135">
        <f t="shared" ca="1" si="37"/>
        <v>101.06660274605224</v>
      </c>
      <c r="J425" s="130"/>
      <c r="K425" s="138"/>
      <c r="L425" s="130"/>
      <c r="M425" s="130"/>
      <c r="N425" s="130"/>
      <c r="O425" s="130"/>
      <c r="P425" s="130"/>
      <c r="Q425" s="131"/>
      <c r="R425" s="132"/>
      <c r="S425" s="132"/>
      <c r="T425" s="132"/>
      <c r="U425" s="132"/>
      <c r="V425" s="132"/>
      <c r="W425" s="132"/>
      <c r="X425" s="132"/>
      <c r="Y425" s="132"/>
      <c r="Z425" s="132"/>
      <c r="AA425" s="132"/>
      <c r="AB425" s="132"/>
      <c r="AC425" s="132"/>
      <c r="AD425" s="132"/>
      <c r="AE425" s="132"/>
      <c r="AF425" s="132"/>
      <c r="AG425" s="132"/>
      <c r="AH425" s="132"/>
      <c r="AI425" s="132"/>
      <c r="AJ425" s="132"/>
      <c r="AK425" s="132"/>
      <c r="AL425" s="132"/>
      <c r="AM425" s="132"/>
      <c r="AN425" s="132"/>
      <c r="AO425" s="132"/>
      <c r="AP425" s="132"/>
      <c r="AQ425" s="132"/>
      <c r="AR425" s="132"/>
      <c r="AS425" s="132"/>
      <c r="AT425" s="132"/>
      <c r="AU425" s="132"/>
      <c r="AV425" s="132"/>
      <c r="AW425" s="132"/>
      <c r="AX425" s="132"/>
      <c r="AY425" s="132"/>
      <c r="AZ425" s="132"/>
      <c r="BA425" s="132"/>
      <c r="BB425" s="132"/>
      <c r="BC425" s="132"/>
      <c r="BD425" s="132"/>
      <c r="BE425" s="132"/>
      <c r="BF425" s="132"/>
      <c r="BG425" s="132"/>
      <c r="BH425" s="132"/>
      <c r="BI425" s="132"/>
      <c r="BJ425" s="132"/>
      <c r="BK425" s="132"/>
      <c r="BL425" s="132"/>
      <c r="BM425" s="132"/>
    </row>
    <row r="426" spans="1:65" s="40" customFormat="1" x14ac:dyDescent="0.2">
      <c r="A426" s="146">
        <v>7</v>
      </c>
      <c r="B426" s="141">
        <f t="shared" ca="1" si="31"/>
        <v>17</v>
      </c>
      <c r="C426" s="141">
        <f t="shared" ca="1" si="32"/>
        <v>15</v>
      </c>
      <c r="D426" s="141">
        <v>7</v>
      </c>
      <c r="E426" s="141">
        <f t="shared" ca="1" si="33"/>
        <v>7</v>
      </c>
      <c r="F426" s="130" t="str">
        <f t="shared" ca="1" si="36"/>
        <v>Post content/links you have found (e.g. photos/videos)</v>
      </c>
      <c r="G426" s="145">
        <f t="shared" ca="1" si="34"/>
        <v>0.1807732197713347</v>
      </c>
      <c r="H426" s="134">
        <f t="shared" ca="1" si="35"/>
        <v>0.18182097390953192</v>
      </c>
      <c r="I426" s="135">
        <f t="shared" ca="1" si="37"/>
        <v>99.423744073267073</v>
      </c>
      <c r="J426" s="130"/>
      <c r="K426" s="138"/>
      <c r="L426" s="130"/>
      <c r="M426" s="130"/>
      <c r="N426" s="130"/>
      <c r="O426" s="130"/>
      <c r="P426" s="130"/>
      <c r="Q426" s="131"/>
      <c r="R426" s="132"/>
      <c r="S426" s="132"/>
      <c r="T426" s="132"/>
      <c r="U426" s="132"/>
      <c r="V426" s="132"/>
      <c r="W426" s="132"/>
      <c r="X426" s="132"/>
      <c r="Y426" s="132"/>
      <c r="Z426" s="132"/>
      <c r="AA426" s="132"/>
      <c r="AB426" s="132"/>
      <c r="AC426" s="132"/>
      <c r="AD426" s="132"/>
      <c r="AE426" s="132"/>
      <c r="AF426" s="132"/>
      <c r="AG426" s="132"/>
      <c r="AH426" s="132"/>
      <c r="AI426" s="132"/>
      <c r="AJ426" s="132"/>
      <c r="AK426" s="132"/>
      <c r="AL426" s="132"/>
      <c r="AM426" s="132"/>
      <c r="AN426" s="132"/>
      <c r="AO426" s="132"/>
      <c r="AP426" s="132"/>
      <c r="AQ426" s="132"/>
      <c r="AR426" s="132"/>
      <c r="AS426" s="132"/>
      <c r="AT426" s="132"/>
      <c r="AU426" s="132"/>
      <c r="AV426" s="132"/>
      <c r="AW426" s="132"/>
      <c r="AX426" s="132"/>
      <c r="AY426" s="132"/>
      <c r="AZ426" s="132"/>
      <c r="BA426" s="132"/>
      <c r="BB426" s="132"/>
      <c r="BC426" s="132"/>
      <c r="BD426" s="132"/>
      <c r="BE426" s="132"/>
      <c r="BF426" s="132"/>
      <c r="BG426" s="132"/>
      <c r="BH426" s="132"/>
      <c r="BI426" s="132"/>
      <c r="BJ426" s="132"/>
      <c r="BK426" s="132"/>
      <c r="BL426" s="132"/>
      <c r="BM426" s="132"/>
    </row>
    <row r="427" spans="1:65" s="40" customFormat="1" x14ac:dyDescent="0.2">
      <c r="A427" s="146">
        <v>8</v>
      </c>
      <c r="B427" s="141">
        <f t="shared" ca="1" si="31"/>
        <v>13</v>
      </c>
      <c r="C427" s="141">
        <f t="shared" ca="1" si="32"/>
        <v>12</v>
      </c>
      <c r="D427" s="141">
        <v>8</v>
      </c>
      <c r="E427" s="141">
        <f t="shared" ca="1" si="33"/>
        <v>9</v>
      </c>
      <c r="F427" s="130" t="str">
        <f t="shared" ca="1" si="36"/>
        <v>Click the "Like" button (on a product/brand/event etc.)</v>
      </c>
      <c r="G427" s="145">
        <f t="shared" ca="1" si="34"/>
        <v>0.13844476518557033</v>
      </c>
      <c r="H427" s="134">
        <f t="shared" ca="1" si="35"/>
        <v>0.13639921910992692</v>
      </c>
      <c r="I427" s="135">
        <f t="shared" ca="1" si="37"/>
        <v>101.49967579652701</v>
      </c>
      <c r="J427" s="130"/>
      <c r="K427" s="138"/>
      <c r="L427" s="130"/>
      <c r="M427" s="130"/>
      <c r="N427" s="130"/>
      <c r="O427" s="130"/>
      <c r="P427" s="130"/>
      <c r="Q427" s="131"/>
      <c r="R427" s="132"/>
      <c r="S427" s="132"/>
      <c r="T427" s="132"/>
      <c r="U427" s="132"/>
      <c r="V427" s="132"/>
      <c r="W427" s="132"/>
      <c r="X427" s="132"/>
      <c r="Y427" s="132"/>
      <c r="Z427" s="132"/>
      <c r="AA427" s="132"/>
      <c r="AB427" s="132"/>
      <c r="AC427" s="132"/>
      <c r="AD427" s="132"/>
      <c r="AE427" s="132"/>
      <c r="AF427" s="132"/>
      <c r="AG427" s="132"/>
      <c r="AH427" s="132"/>
      <c r="AI427" s="132"/>
      <c r="AJ427" s="132"/>
      <c r="AK427" s="132"/>
      <c r="AL427" s="132"/>
      <c r="AM427" s="132"/>
      <c r="AN427" s="132"/>
      <c r="AO427" s="132"/>
      <c r="AP427" s="132"/>
      <c r="AQ427" s="132"/>
      <c r="AR427" s="132"/>
      <c r="AS427" s="132"/>
      <c r="AT427" s="132"/>
      <c r="AU427" s="132"/>
      <c r="AV427" s="132"/>
      <c r="AW427" s="132"/>
      <c r="AX427" s="132"/>
      <c r="AY427" s="132"/>
      <c r="AZ427" s="132"/>
      <c r="BA427" s="132"/>
      <c r="BB427" s="132"/>
      <c r="BC427" s="132"/>
      <c r="BD427" s="132"/>
      <c r="BE427" s="132"/>
      <c r="BF427" s="132"/>
      <c r="BG427" s="132"/>
      <c r="BH427" s="132"/>
      <c r="BI427" s="132"/>
      <c r="BJ427" s="132"/>
      <c r="BK427" s="132"/>
      <c r="BL427" s="132"/>
      <c r="BM427" s="132"/>
    </row>
    <row r="428" spans="1:65" s="40" customFormat="1" x14ac:dyDescent="0.2">
      <c r="A428" s="146">
        <v>9</v>
      </c>
      <c r="B428" s="141">
        <f t="shared" ca="1" si="31"/>
        <v>3</v>
      </c>
      <c r="C428" s="141">
        <f t="shared" ca="1" si="32"/>
        <v>3</v>
      </c>
      <c r="D428" s="141">
        <v>9</v>
      </c>
      <c r="E428" s="141">
        <f t="shared" ca="1" si="33"/>
        <v>10</v>
      </c>
      <c r="F428" s="130" t="str">
        <f t="shared" ca="1" si="36"/>
        <v>Become a fan of a product or brand</v>
      </c>
      <c r="G428" s="145">
        <f t="shared" ca="1" si="34"/>
        <v>0.13844433179529142</v>
      </c>
      <c r="H428" s="134">
        <f t="shared" ca="1" si="35"/>
        <v>0.13639921910992692</v>
      </c>
      <c r="I428" s="135">
        <f t="shared" ca="1" si="37"/>
        <v>101.49935805989938</v>
      </c>
      <c r="J428" s="130"/>
      <c r="K428" s="138"/>
      <c r="L428" s="130"/>
      <c r="M428" s="130"/>
      <c r="N428" s="130"/>
      <c r="O428" s="130"/>
      <c r="P428" s="130"/>
      <c r="Q428" s="131"/>
      <c r="R428" s="132"/>
      <c r="S428" s="132"/>
      <c r="T428" s="132"/>
      <c r="U428" s="132"/>
      <c r="V428" s="132"/>
      <c r="W428" s="132"/>
      <c r="X428" s="132"/>
      <c r="Y428" s="132"/>
      <c r="Z428" s="132"/>
      <c r="AA428" s="132"/>
      <c r="AB428" s="132"/>
      <c r="AC428" s="132"/>
      <c r="AD428" s="132"/>
      <c r="AE428" s="132"/>
      <c r="AF428" s="132"/>
      <c r="AG428" s="132"/>
      <c r="AH428" s="132"/>
      <c r="AI428" s="132"/>
      <c r="AJ428" s="132"/>
      <c r="AK428" s="132"/>
      <c r="AL428" s="132"/>
      <c r="AM428" s="132"/>
      <c r="AN428" s="132"/>
      <c r="AO428" s="132"/>
      <c r="AP428" s="132"/>
      <c r="AQ428" s="132"/>
      <c r="AR428" s="132"/>
      <c r="AS428" s="132"/>
      <c r="AT428" s="132"/>
      <c r="AU428" s="132"/>
      <c r="AV428" s="132"/>
      <c r="AW428" s="132"/>
      <c r="AX428" s="132"/>
      <c r="AY428" s="132"/>
      <c r="AZ428" s="132"/>
      <c r="BA428" s="132"/>
      <c r="BB428" s="132"/>
      <c r="BC428" s="132"/>
      <c r="BD428" s="132"/>
      <c r="BE428" s="132"/>
      <c r="BF428" s="132"/>
      <c r="BG428" s="132"/>
      <c r="BH428" s="132"/>
      <c r="BI428" s="132"/>
      <c r="BJ428" s="132"/>
      <c r="BK428" s="132"/>
      <c r="BL428" s="132"/>
      <c r="BM428" s="132"/>
    </row>
    <row r="429" spans="1:65" s="40" customFormat="1" x14ac:dyDescent="0.2">
      <c r="A429" s="146">
        <v>10</v>
      </c>
      <c r="B429" s="141">
        <f t="shared" ca="1" si="31"/>
        <v>2</v>
      </c>
      <c r="C429" s="141">
        <f t="shared" ca="1" si="32"/>
        <v>2</v>
      </c>
      <c r="D429" s="141">
        <v>10</v>
      </c>
      <c r="E429" s="141">
        <f t="shared" ca="1" si="33"/>
        <v>11</v>
      </c>
      <c r="F429" s="130" t="str">
        <f t="shared" ca="1" si="36"/>
        <v>Visit the profile/fan page of a product/brand or celebrity</v>
      </c>
      <c r="G429" s="145">
        <f t="shared" ca="1" si="34"/>
        <v>0.13762669347719544</v>
      </c>
      <c r="H429" s="134">
        <f t="shared" ca="1" si="35"/>
        <v>0.13907863323794861</v>
      </c>
      <c r="I429" s="135">
        <f t="shared" ca="1" si="37"/>
        <v>98.956029602139495</v>
      </c>
      <c r="J429" s="130"/>
      <c r="K429" s="138"/>
      <c r="L429" s="130"/>
      <c r="M429" s="130"/>
      <c r="N429" s="130"/>
      <c r="O429" s="130"/>
      <c r="P429" s="130"/>
      <c r="Q429" s="131"/>
      <c r="R429" s="132"/>
      <c r="S429" s="132"/>
      <c r="T429" s="132"/>
      <c r="U429" s="132"/>
      <c r="V429" s="132"/>
      <c r="W429" s="132"/>
      <c r="X429" s="132"/>
      <c r="Y429" s="132"/>
      <c r="Z429" s="132"/>
      <c r="AA429" s="132"/>
      <c r="AB429" s="132"/>
      <c r="AC429" s="132"/>
      <c r="AD429" s="132"/>
      <c r="AE429" s="132"/>
      <c r="AF429" s="132"/>
      <c r="AG429" s="132"/>
      <c r="AH429" s="132"/>
      <c r="AI429" s="132"/>
      <c r="AJ429" s="132"/>
      <c r="AK429" s="132"/>
      <c r="AL429" s="132"/>
      <c r="AM429" s="132"/>
      <c r="AN429" s="132"/>
      <c r="AO429" s="132"/>
      <c r="AP429" s="132"/>
      <c r="AQ429" s="132"/>
      <c r="AR429" s="132"/>
      <c r="AS429" s="132"/>
      <c r="AT429" s="132"/>
      <c r="AU429" s="132"/>
      <c r="AV429" s="132"/>
      <c r="AW429" s="132"/>
      <c r="AX429" s="132"/>
      <c r="AY429" s="132"/>
      <c r="AZ429" s="132"/>
      <c r="BA429" s="132"/>
      <c r="BB429" s="132"/>
      <c r="BC429" s="132"/>
      <c r="BD429" s="132"/>
      <c r="BE429" s="132"/>
      <c r="BF429" s="132"/>
      <c r="BG429" s="132"/>
      <c r="BH429" s="132"/>
      <c r="BI429" s="132"/>
      <c r="BJ429" s="132"/>
      <c r="BK429" s="132"/>
      <c r="BL429" s="132"/>
      <c r="BM429" s="132"/>
    </row>
    <row r="430" spans="1:65" s="40" customFormat="1" x14ac:dyDescent="0.2">
      <c r="A430" s="146">
        <v>11</v>
      </c>
      <c r="B430" s="141">
        <f t="shared" ca="1" si="31"/>
        <v>4</v>
      </c>
      <c r="C430" s="141">
        <f t="shared" ca="1" si="32"/>
        <v>4</v>
      </c>
      <c r="D430" s="141">
        <v>11</v>
      </c>
      <c r="E430" s="141">
        <f t="shared" ca="1" si="33"/>
        <v>12</v>
      </c>
      <c r="F430" s="130" t="str">
        <f t="shared" ca="1" si="36"/>
        <v>Update your profile (e.g. pictures/hobbies)</v>
      </c>
      <c r="G430" s="145">
        <f t="shared" ca="1" si="34"/>
        <v>0.13712172068124154</v>
      </c>
      <c r="H430" s="134">
        <f t="shared" ca="1" si="35"/>
        <v>0.13525759043344357</v>
      </c>
      <c r="I430" s="135">
        <f t="shared" ca="1" si="37"/>
        <v>101.37820749417774</v>
      </c>
      <c r="J430" s="130"/>
      <c r="K430" s="138"/>
      <c r="L430" s="130"/>
      <c r="M430" s="130"/>
      <c r="N430" s="130"/>
      <c r="O430" s="130"/>
      <c r="P430" s="130"/>
      <c r="Q430" s="131"/>
      <c r="R430" s="132"/>
      <c r="S430" s="132"/>
      <c r="T430" s="132"/>
      <c r="U430" s="132"/>
      <c r="V430" s="132"/>
      <c r="W430" s="132"/>
      <c r="X430" s="132"/>
      <c r="Y430" s="132"/>
      <c r="Z430" s="132"/>
      <c r="AA430" s="132"/>
      <c r="AB430" s="132"/>
      <c r="AC430" s="132"/>
      <c r="AD430" s="132"/>
      <c r="AE430" s="132"/>
      <c r="AF430" s="132"/>
      <c r="AG430" s="132"/>
      <c r="AH430" s="132"/>
      <c r="AI430" s="132"/>
      <c r="AJ430" s="132"/>
      <c r="AK430" s="132"/>
      <c r="AL430" s="132"/>
      <c r="AM430" s="132"/>
      <c r="AN430" s="132"/>
      <c r="AO430" s="132"/>
      <c r="AP430" s="132"/>
      <c r="AQ430" s="132"/>
      <c r="AR430" s="132"/>
      <c r="AS430" s="132"/>
      <c r="AT430" s="132"/>
      <c r="AU430" s="132"/>
      <c r="AV430" s="132"/>
      <c r="AW430" s="132"/>
      <c r="AX430" s="132"/>
      <c r="AY430" s="132"/>
      <c r="AZ430" s="132"/>
      <c r="BA430" s="132"/>
      <c r="BB430" s="132"/>
      <c r="BC430" s="132"/>
      <c r="BD430" s="132"/>
      <c r="BE430" s="132"/>
      <c r="BF430" s="132"/>
      <c r="BG430" s="132"/>
      <c r="BH430" s="132"/>
      <c r="BI430" s="132"/>
      <c r="BJ430" s="132"/>
      <c r="BK430" s="132"/>
      <c r="BL430" s="132"/>
      <c r="BM430" s="132"/>
    </row>
    <row r="431" spans="1:65" s="40" customFormat="1" x14ac:dyDescent="0.2">
      <c r="A431" s="146">
        <v>12</v>
      </c>
      <c r="B431" s="141">
        <f t="shared" ca="1" si="31"/>
        <v>1</v>
      </c>
      <c r="C431" s="141">
        <f t="shared" ca="1" si="32"/>
        <v>1</v>
      </c>
      <c r="D431" s="141">
        <v>12</v>
      </c>
      <c r="E431" s="141">
        <f t="shared" ca="1" si="33"/>
        <v>13</v>
      </c>
      <c r="F431" s="130" t="str">
        <f t="shared" ca="1" si="36"/>
        <v>Take a quiz</v>
      </c>
      <c r="G431" s="145">
        <f t="shared" ca="1" si="34"/>
        <v>0.13535092314477845</v>
      </c>
      <c r="H431" s="134">
        <f t="shared" ca="1" si="35"/>
        <v>0.13517351177753778</v>
      </c>
      <c r="I431" s="135">
        <f t="shared" ca="1" si="37"/>
        <v>100.13124713925659</v>
      </c>
      <c r="J431" s="130"/>
      <c r="K431" s="138"/>
      <c r="L431" s="130"/>
      <c r="M431" s="130"/>
      <c r="N431" s="130"/>
      <c r="O431" s="130"/>
      <c r="P431" s="130"/>
      <c r="Q431" s="131"/>
      <c r="R431" s="132"/>
      <c r="S431" s="132"/>
      <c r="T431" s="132"/>
      <c r="U431" s="132"/>
      <c r="V431" s="132"/>
      <c r="W431" s="132"/>
      <c r="X431" s="132"/>
      <c r="Y431" s="132"/>
      <c r="Z431" s="132"/>
      <c r="AA431" s="132"/>
      <c r="AB431" s="132"/>
      <c r="AC431" s="132"/>
      <c r="AD431" s="132"/>
      <c r="AE431" s="132"/>
      <c r="AF431" s="132"/>
      <c r="AG431" s="132"/>
      <c r="AH431" s="132"/>
      <c r="AI431" s="132"/>
      <c r="AJ431" s="132"/>
      <c r="AK431" s="132"/>
      <c r="AL431" s="132"/>
      <c r="AM431" s="132"/>
      <c r="AN431" s="132"/>
      <c r="AO431" s="132"/>
      <c r="AP431" s="132"/>
      <c r="AQ431" s="132"/>
      <c r="AR431" s="132"/>
      <c r="AS431" s="132"/>
      <c r="AT431" s="132"/>
      <c r="AU431" s="132"/>
      <c r="AV431" s="132"/>
      <c r="AW431" s="132"/>
      <c r="AX431" s="132"/>
      <c r="AY431" s="132"/>
      <c r="AZ431" s="132"/>
      <c r="BA431" s="132"/>
      <c r="BB431" s="132"/>
      <c r="BC431" s="132"/>
      <c r="BD431" s="132"/>
      <c r="BE431" s="132"/>
      <c r="BF431" s="132"/>
      <c r="BG431" s="132"/>
      <c r="BH431" s="132"/>
      <c r="BI431" s="132"/>
      <c r="BJ431" s="132"/>
      <c r="BK431" s="132"/>
      <c r="BL431" s="132"/>
      <c r="BM431" s="132"/>
    </row>
    <row r="432" spans="1:65" s="40" customFormat="1" x14ac:dyDescent="0.2">
      <c r="A432" s="146">
        <v>13</v>
      </c>
      <c r="B432" s="141">
        <f t="shared" ca="1" si="31"/>
        <v>7</v>
      </c>
      <c r="C432" s="141">
        <f t="shared" ca="1" si="32"/>
        <v>7</v>
      </c>
      <c r="D432" s="141">
        <v>13</v>
      </c>
      <c r="E432" s="141">
        <f t="shared" ca="1" si="33"/>
        <v>14</v>
      </c>
      <c r="F432" s="130" t="str">
        <f t="shared" ca="1" si="36"/>
        <v>Access services/other social networks through apps on Facebook (e.g. Spotify, Pinterest, Instagram)</v>
      </c>
      <c r="G432" s="145">
        <f t="shared" ca="1" si="34"/>
        <v>0.12307521975958419</v>
      </c>
      <c r="H432" s="134">
        <f t="shared" ca="1" si="35"/>
        <v>0.1209984737640396</v>
      </c>
      <c r="I432" s="135">
        <f t="shared" ca="1" si="37"/>
        <v>101.71634065368002</v>
      </c>
      <c r="J432" s="130"/>
      <c r="K432" s="138"/>
      <c r="L432" s="130"/>
      <c r="M432" s="130"/>
      <c r="N432" s="130"/>
      <c r="O432" s="130"/>
      <c r="P432" s="130"/>
      <c r="Q432" s="131"/>
      <c r="R432" s="132"/>
      <c r="S432" s="132"/>
      <c r="T432" s="132"/>
      <c r="U432" s="132"/>
      <c r="V432" s="132"/>
      <c r="W432" s="132"/>
      <c r="X432" s="132"/>
      <c r="Y432" s="132"/>
      <c r="Z432" s="132"/>
      <c r="AA432" s="132"/>
      <c r="AB432" s="132"/>
      <c r="AC432" s="132"/>
      <c r="AD432" s="132"/>
      <c r="AE432" s="132"/>
      <c r="AF432" s="132"/>
      <c r="AG432" s="132"/>
      <c r="AH432" s="132"/>
      <c r="AI432" s="132"/>
      <c r="AJ432" s="132"/>
      <c r="AK432" s="132"/>
      <c r="AL432" s="132"/>
      <c r="AM432" s="132"/>
      <c r="AN432" s="132"/>
      <c r="AO432" s="132"/>
      <c r="AP432" s="132"/>
      <c r="AQ432" s="132"/>
      <c r="AR432" s="132"/>
      <c r="AS432" s="132"/>
      <c r="AT432" s="132"/>
      <c r="AU432" s="132"/>
      <c r="AV432" s="132"/>
      <c r="AW432" s="132"/>
      <c r="AX432" s="132"/>
      <c r="AY432" s="132"/>
      <c r="AZ432" s="132"/>
      <c r="BA432" s="132"/>
      <c r="BB432" s="132"/>
      <c r="BC432" s="132"/>
      <c r="BD432" s="132"/>
      <c r="BE432" s="132"/>
      <c r="BF432" s="132"/>
      <c r="BG432" s="132"/>
      <c r="BH432" s="132"/>
      <c r="BI432" s="132"/>
      <c r="BJ432" s="132"/>
      <c r="BK432" s="132"/>
      <c r="BL432" s="132"/>
      <c r="BM432" s="132"/>
    </row>
    <row r="433" spans="1:65" s="40" customFormat="1" x14ac:dyDescent="0.2">
      <c r="A433" s="146">
        <v>14</v>
      </c>
      <c r="B433" s="141">
        <f t="shared" ca="1" si="31"/>
        <v>16</v>
      </c>
      <c r="C433" s="141">
        <f t="shared" ca="1" si="32"/>
        <v>14</v>
      </c>
      <c r="D433" s="141">
        <v>14</v>
      </c>
      <c r="E433" s="141">
        <f t="shared" ca="1" si="33"/>
        <v>16</v>
      </c>
      <c r="F433" s="130" t="str">
        <f t="shared" ca="1" si="36"/>
        <v>Update your location (e.g. Facebook Places)</v>
      </c>
      <c r="G433" s="145">
        <f t="shared" ca="1" si="34"/>
        <v>7.6706311332119054E-2</v>
      </c>
      <c r="H433" s="134">
        <f t="shared" ca="1" si="35"/>
        <v>7.7282247841090682E-2</v>
      </c>
      <c r="I433" s="135">
        <f t="shared" ca="1" si="37"/>
        <v>99.254762218930438</v>
      </c>
      <c r="J433" s="130"/>
      <c r="K433" s="138"/>
      <c r="L433" s="130"/>
      <c r="M433" s="130"/>
      <c r="N433" s="130"/>
      <c r="O433" s="130"/>
      <c r="P433" s="130"/>
      <c r="Q433" s="131"/>
      <c r="R433" s="132"/>
      <c r="S433" s="132"/>
      <c r="T433" s="132"/>
      <c r="U433" s="132"/>
      <c r="V433" s="132"/>
      <c r="W433" s="132"/>
      <c r="X433" s="132"/>
      <c r="Y433" s="132"/>
      <c r="Z433" s="132"/>
      <c r="AA433" s="132"/>
      <c r="AB433" s="132"/>
      <c r="AC433" s="132"/>
      <c r="AD433" s="132"/>
      <c r="AE433" s="132"/>
      <c r="AF433" s="132"/>
      <c r="AG433" s="132"/>
      <c r="AH433" s="132"/>
      <c r="AI433" s="132"/>
      <c r="AJ433" s="132"/>
      <c r="AK433" s="132"/>
      <c r="AL433" s="132"/>
      <c r="AM433" s="132"/>
      <c r="AN433" s="132"/>
      <c r="AO433" s="132"/>
      <c r="AP433" s="132"/>
      <c r="AQ433" s="132"/>
      <c r="AR433" s="132"/>
      <c r="AS433" s="132"/>
      <c r="AT433" s="132"/>
      <c r="AU433" s="132"/>
      <c r="AV433" s="132"/>
      <c r="AW433" s="132"/>
      <c r="AX433" s="132"/>
      <c r="AY433" s="132"/>
      <c r="AZ433" s="132"/>
      <c r="BA433" s="132"/>
      <c r="BB433" s="132"/>
      <c r="BC433" s="132"/>
      <c r="BD433" s="132"/>
      <c r="BE433" s="132"/>
      <c r="BF433" s="132"/>
      <c r="BG433" s="132"/>
      <c r="BH433" s="132"/>
      <c r="BI433" s="132"/>
      <c r="BJ433" s="132"/>
      <c r="BK433" s="132"/>
      <c r="BL433" s="132"/>
      <c r="BM433" s="132"/>
    </row>
    <row r="434" spans="1:65" s="40" customFormat="1" x14ac:dyDescent="0.2">
      <c r="A434" s="146">
        <v>15</v>
      </c>
      <c r="B434" s="141">
        <f t="shared" ca="1" si="31"/>
        <v>11</v>
      </c>
      <c r="C434" s="141">
        <f t="shared" ca="1" si="32"/>
        <v>10</v>
      </c>
      <c r="D434" s="141">
        <v>15</v>
      </c>
      <c r="E434" s="141">
        <f t="shared" ca="1" si="33"/>
        <v>17</v>
      </c>
      <c r="F434" s="130" t="str">
        <f t="shared" ca="1" si="36"/>
        <v>Look for a job</v>
      </c>
      <c r="G434" s="145">
        <f t="shared" ca="1" si="34"/>
        <v>7.5804746438741036E-2</v>
      </c>
      <c r="H434" s="134">
        <f t="shared" ca="1" si="35"/>
        <v>7.5329174304467367E-2</v>
      </c>
      <c r="I434" s="135">
        <f t="shared" ca="1" si="37"/>
        <v>100.63132529815273</v>
      </c>
      <c r="J434" s="130"/>
      <c r="K434" s="138"/>
      <c r="L434" s="130"/>
      <c r="M434" s="130"/>
      <c r="N434" s="130"/>
      <c r="O434" s="130"/>
      <c r="P434" s="130"/>
      <c r="Q434" s="131"/>
      <c r="R434" s="132"/>
      <c r="S434" s="132"/>
      <c r="T434" s="132"/>
      <c r="U434" s="132"/>
      <c r="V434" s="132"/>
      <c r="W434" s="132"/>
      <c r="X434" s="132"/>
      <c r="Y434" s="132"/>
      <c r="Z434" s="132"/>
      <c r="AA434" s="132"/>
      <c r="AB434" s="132"/>
      <c r="AC434" s="132"/>
      <c r="AD434" s="132"/>
      <c r="AE434" s="132"/>
      <c r="AF434" s="132"/>
      <c r="AG434" s="132"/>
      <c r="AH434" s="132"/>
      <c r="AI434" s="132"/>
      <c r="AJ434" s="132"/>
      <c r="AK434" s="132"/>
      <c r="AL434" s="132"/>
      <c r="AM434" s="132"/>
      <c r="AN434" s="132"/>
      <c r="AO434" s="132"/>
      <c r="AP434" s="132"/>
      <c r="AQ434" s="132"/>
      <c r="AR434" s="132"/>
      <c r="AS434" s="132"/>
      <c r="AT434" s="132"/>
      <c r="AU434" s="132"/>
      <c r="AV434" s="132"/>
      <c r="AW434" s="132"/>
      <c r="AX434" s="132"/>
      <c r="AY434" s="132"/>
      <c r="AZ434" s="132"/>
      <c r="BA434" s="132"/>
      <c r="BB434" s="132"/>
      <c r="BC434" s="132"/>
      <c r="BD434" s="132"/>
      <c r="BE434" s="132"/>
      <c r="BF434" s="132"/>
      <c r="BG434" s="132"/>
      <c r="BH434" s="132"/>
      <c r="BI434" s="132"/>
      <c r="BJ434" s="132"/>
      <c r="BK434" s="132"/>
      <c r="BL434" s="132"/>
      <c r="BM434" s="132"/>
    </row>
    <row r="435" spans="1:65" s="40" customFormat="1" x14ac:dyDescent="0.2">
      <c r="A435" s="130"/>
      <c r="B435" s="130"/>
      <c r="C435" s="135"/>
      <c r="D435" s="134"/>
      <c r="E435" s="135"/>
      <c r="F435" s="134"/>
      <c r="G435" s="130"/>
      <c r="H435" s="130"/>
      <c r="I435" s="130"/>
      <c r="J435" s="130"/>
      <c r="K435" s="130"/>
      <c r="L435" s="130"/>
      <c r="M435" s="130"/>
      <c r="N435" s="130"/>
      <c r="O435" s="130"/>
      <c r="P435" s="130"/>
      <c r="Q435" s="131"/>
      <c r="R435" s="132"/>
      <c r="S435" s="132"/>
      <c r="T435" s="132"/>
      <c r="U435" s="132"/>
      <c r="V435" s="132"/>
      <c r="W435" s="132"/>
      <c r="X435" s="132"/>
      <c r="Y435" s="132"/>
      <c r="Z435" s="132"/>
      <c r="AA435" s="132"/>
      <c r="AB435" s="132"/>
      <c r="AC435" s="132"/>
      <c r="AD435" s="132"/>
      <c r="AE435" s="132"/>
      <c r="AF435" s="132"/>
      <c r="AG435" s="132"/>
      <c r="AH435" s="132"/>
      <c r="AI435" s="132"/>
      <c r="AJ435" s="132"/>
      <c r="AK435" s="132"/>
      <c r="AL435" s="132"/>
      <c r="AM435" s="132"/>
      <c r="AN435" s="132"/>
      <c r="AO435" s="132"/>
      <c r="AP435" s="132"/>
      <c r="AQ435" s="132"/>
      <c r="AR435" s="132"/>
      <c r="AS435" s="132"/>
      <c r="AT435" s="132"/>
      <c r="AU435" s="132"/>
      <c r="AV435" s="132"/>
      <c r="AW435" s="132"/>
      <c r="AX435" s="132"/>
      <c r="AY435" s="132"/>
      <c r="AZ435" s="132"/>
      <c r="BA435" s="132"/>
      <c r="BB435" s="132"/>
      <c r="BC435" s="132"/>
      <c r="BD435" s="132"/>
      <c r="BE435" s="132"/>
      <c r="BF435" s="132"/>
      <c r="BG435" s="132"/>
      <c r="BH435" s="132"/>
      <c r="BI435" s="132"/>
      <c r="BJ435" s="132"/>
      <c r="BK435" s="132"/>
      <c r="BL435" s="132"/>
      <c r="BM435" s="132"/>
    </row>
    <row r="436" spans="1:65" s="40" customFormat="1" x14ac:dyDescent="0.2">
      <c r="A436" s="130"/>
      <c r="B436" s="130"/>
      <c r="C436" s="130"/>
      <c r="D436" s="130"/>
      <c r="E436" s="130"/>
      <c r="F436" s="130"/>
      <c r="G436" s="130"/>
      <c r="H436" s="130"/>
      <c r="I436" s="130"/>
      <c r="J436" s="130"/>
      <c r="K436" s="130"/>
      <c r="L436" s="130"/>
      <c r="M436" s="130"/>
      <c r="N436" s="130"/>
      <c r="O436" s="130"/>
      <c r="P436" s="130"/>
      <c r="Q436" s="131"/>
      <c r="R436" s="132"/>
      <c r="S436" s="132"/>
      <c r="T436" s="132"/>
      <c r="U436" s="132"/>
      <c r="V436" s="132"/>
      <c r="W436" s="132"/>
      <c r="X436" s="132"/>
      <c r="Y436" s="132"/>
      <c r="Z436" s="132"/>
      <c r="AA436" s="132"/>
      <c r="AB436" s="132"/>
      <c r="AC436" s="132"/>
      <c r="AD436" s="132"/>
      <c r="AE436" s="132"/>
      <c r="AF436" s="132"/>
      <c r="AG436" s="132"/>
      <c r="AH436" s="132"/>
      <c r="AI436" s="132"/>
      <c r="AJ436" s="132"/>
      <c r="AK436" s="132"/>
      <c r="AL436" s="132"/>
      <c r="AM436" s="132"/>
      <c r="AN436" s="132"/>
      <c r="AO436" s="132"/>
      <c r="AP436" s="132"/>
      <c r="AQ436" s="132"/>
      <c r="AR436" s="132"/>
      <c r="AS436" s="132"/>
      <c r="AT436" s="132"/>
      <c r="AU436" s="132"/>
      <c r="AV436" s="132"/>
      <c r="AW436" s="132"/>
      <c r="AX436" s="132"/>
      <c r="AY436" s="132"/>
      <c r="AZ436" s="132"/>
      <c r="BA436" s="132"/>
      <c r="BB436" s="132"/>
      <c r="BC436" s="132"/>
      <c r="BD436" s="132"/>
      <c r="BE436" s="132"/>
      <c r="BF436" s="132"/>
      <c r="BG436" s="132"/>
      <c r="BH436" s="132"/>
      <c r="BI436" s="132"/>
      <c r="BJ436" s="132"/>
      <c r="BK436" s="132"/>
      <c r="BL436" s="132"/>
      <c r="BM436" s="132"/>
    </row>
    <row r="437" spans="1:65" s="40" customFormat="1" x14ac:dyDescent="0.2">
      <c r="A437" s="130"/>
      <c r="B437" s="130"/>
      <c r="C437" s="130"/>
      <c r="D437" s="130"/>
      <c r="E437" s="130"/>
      <c r="F437" s="130"/>
      <c r="G437" s="130"/>
      <c r="H437" s="130"/>
      <c r="I437" s="130"/>
      <c r="J437" s="130"/>
      <c r="K437" s="130"/>
      <c r="L437" s="130"/>
      <c r="M437" s="130"/>
      <c r="N437" s="130"/>
      <c r="O437" s="130"/>
      <c r="P437" s="130"/>
      <c r="Q437" s="131"/>
      <c r="R437" s="132"/>
      <c r="S437" s="132"/>
      <c r="T437" s="132"/>
      <c r="U437" s="132"/>
      <c r="V437" s="132"/>
      <c r="W437" s="132"/>
      <c r="X437" s="132"/>
      <c r="Y437" s="132"/>
      <c r="Z437" s="132"/>
      <c r="AA437" s="132"/>
      <c r="AB437" s="132"/>
      <c r="AC437" s="132"/>
      <c r="AD437" s="132"/>
      <c r="AE437" s="132"/>
      <c r="AF437" s="132"/>
      <c r="AG437" s="132"/>
      <c r="AH437" s="132"/>
      <c r="AI437" s="132"/>
      <c r="AJ437" s="132"/>
      <c r="AK437" s="132"/>
      <c r="AL437" s="132"/>
      <c r="AM437" s="132"/>
      <c r="AN437" s="132"/>
      <c r="AO437" s="132"/>
      <c r="AP437" s="132"/>
      <c r="AQ437" s="132"/>
      <c r="AR437" s="132"/>
      <c r="AS437" s="132"/>
      <c r="AT437" s="132"/>
      <c r="AU437" s="132"/>
      <c r="AV437" s="132"/>
      <c r="AW437" s="132"/>
      <c r="AX437" s="132"/>
      <c r="AY437" s="132"/>
      <c r="AZ437" s="132"/>
      <c r="BA437" s="132"/>
      <c r="BB437" s="132"/>
      <c r="BC437" s="132"/>
      <c r="BD437" s="132"/>
      <c r="BE437" s="132"/>
      <c r="BF437" s="132"/>
      <c r="BG437" s="132"/>
      <c r="BH437" s="132"/>
      <c r="BI437" s="132"/>
      <c r="BJ437" s="132"/>
      <c r="BK437" s="132"/>
      <c r="BL437" s="132"/>
      <c r="BM437" s="132"/>
    </row>
    <row r="438" spans="1:65" s="40" customFormat="1" x14ac:dyDescent="0.2">
      <c r="A438" s="130" t="s">
        <v>174</v>
      </c>
      <c r="B438" s="130"/>
      <c r="C438" s="130"/>
      <c r="D438" s="130"/>
      <c r="E438" s="130" t="s">
        <v>176</v>
      </c>
      <c r="F438" s="130"/>
      <c r="G438" s="130"/>
      <c r="H438" s="130"/>
      <c r="I438" s="130" t="s">
        <v>369</v>
      </c>
      <c r="J438" s="130"/>
      <c r="K438" s="130"/>
      <c r="L438" s="130"/>
      <c r="M438" s="130"/>
      <c r="N438" s="130"/>
      <c r="O438" s="130"/>
      <c r="P438" s="130"/>
      <c r="Q438" s="131"/>
      <c r="R438" s="132"/>
      <c r="S438" s="132"/>
      <c r="T438" s="132"/>
      <c r="U438" s="132"/>
      <c r="V438" s="132"/>
      <c r="W438" s="132"/>
      <c r="X438" s="132"/>
      <c r="Y438" s="132"/>
      <c r="Z438" s="132"/>
      <c r="AA438" s="132"/>
      <c r="AB438" s="132"/>
      <c r="AC438" s="132"/>
      <c r="AD438" s="132"/>
      <c r="AE438" s="132"/>
      <c r="AF438" s="132"/>
      <c r="AG438" s="132"/>
      <c r="AH438" s="132"/>
      <c r="AI438" s="132"/>
      <c r="AJ438" s="132"/>
      <c r="AK438" s="132"/>
      <c r="AL438" s="132"/>
      <c r="AM438" s="132"/>
      <c r="AN438" s="132"/>
      <c r="AO438" s="132"/>
      <c r="AP438" s="132"/>
      <c r="AQ438" s="132"/>
      <c r="AR438" s="132"/>
      <c r="AS438" s="132"/>
      <c r="AT438" s="132"/>
      <c r="AU438" s="132"/>
      <c r="AV438" s="132"/>
      <c r="AW438" s="132"/>
      <c r="AX438" s="132"/>
      <c r="AY438" s="132"/>
      <c r="AZ438" s="132"/>
      <c r="BA438" s="132"/>
      <c r="BB438" s="132"/>
      <c r="BC438" s="132"/>
      <c r="BD438" s="132"/>
      <c r="BE438" s="132"/>
      <c r="BF438" s="132"/>
      <c r="BG438" s="132"/>
      <c r="BH438" s="132"/>
      <c r="BI438" s="132"/>
      <c r="BJ438" s="132"/>
      <c r="BK438" s="132"/>
      <c r="BL438" s="132"/>
      <c r="BM438" s="132"/>
    </row>
    <row r="439" spans="1:65" s="40" customFormat="1" x14ac:dyDescent="0.2">
      <c r="A439" s="130" t="s">
        <v>370</v>
      </c>
      <c r="B439" s="134">
        <f>Knowledge!D597</f>
        <v>6.8655665641132613E-3</v>
      </c>
      <c r="C439" s="135">
        <f>Knowledge!I597</f>
        <v>91.096109740572189</v>
      </c>
      <c r="D439" s="130"/>
      <c r="E439" s="130" t="s">
        <v>371</v>
      </c>
      <c r="F439" s="134">
        <f>Knowledge!D609</f>
        <v>2.8770111070553262E-2</v>
      </c>
      <c r="G439" s="135">
        <f>Knowledge!I609</f>
        <v>100.46641473467044</v>
      </c>
      <c r="H439" s="130"/>
      <c r="I439" s="130" t="s">
        <v>274</v>
      </c>
      <c r="J439" s="130" t="s">
        <v>372</v>
      </c>
      <c r="K439" s="130"/>
      <c r="L439" s="130"/>
      <c r="M439" s="130"/>
      <c r="N439" s="130"/>
      <c r="O439" s="130"/>
      <c r="P439" s="130"/>
      <c r="Q439" s="131"/>
      <c r="R439" s="132"/>
      <c r="S439" s="132"/>
      <c r="T439" s="132"/>
      <c r="U439" s="132"/>
      <c r="V439" s="132"/>
      <c r="W439" s="132"/>
      <c r="X439" s="132"/>
      <c r="Y439" s="132"/>
      <c r="Z439" s="132"/>
      <c r="AA439" s="132"/>
      <c r="AB439" s="132"/>
      <c r="AC439" s="132"/>
      <c r="AD439" s="132"/>
      <c r="AE439" s="132"/>
      <c r="AF439" s="132"/>
      <c r="AG439" s="132"/>
      <c r="AH439" s="132"/>
      <c r="AI439" s="132"/>
      <c r="AJ439" s="132"/>
      <c r="AK439" s="132"/>
      <c r="AL439" s="132"/>
      <c r="AM439" s="132"/>
      <c r="AN439" s="132"/>
      <c r="AO439" s="132"/>
      <c r="AP439" s="132"/>
      <c r="AQ439" s="132"/>
      <c r="AR439" s="132"/>
      <c r="AS439" s="132"/>
      <c r="AT439" s="132"/>
      <c r="AU439" s="132"/>
      <c r="AV439" s="132"/>
      <c r="AW439" s="132"/>
      <c r="AX439" s="132"/>
      <c r="AY439" s="132"/>
      <c r="AZ439" s="132"/>
      <c r="BA439" s="132"/>
      <c r="BB439" s="132"/>
      <c r="BC439" s="132"/>
      <c r="BD439" s="132"/>
      <c r="BE439" s="132"/>
      <c r="BF439" s="132"/>
      <c r="BG439" s="132"/>
      <c r="BH439" s="132"/>
      <c r="BI439" s="132"/>
      <c r="BJ439" s="132"/>
      <c r="BK439" s="132"/>
      <c r="BL439" s="132"/>
      <c r="BM439" s="132"/>
    </row>
    <row r="440" spans="1:65" s="40" customFormat="1" x14ac:dyDescent="0.2">
      <c r="A440" s="130" t="s">
        <v>373</v>
      </c>
      <c r="B440" s="134">
        <f>Knowledge!D598</f>
        <v>2.4708148302654227E-2</v>
      </c>
      <c r="C440" s="135">
        <f>Knowledge!I598</f>
        <v>95.165012862766901</v>
      </c>
      <c r="D440" s="130"/>
      <c r="E440" s="130" t="s">
        <v>374</v>
      </c>
      <c r="F440" s="134">
        <f>Knowledge!D610</f>
        <v>7.740611722375762E-2</v>
      </c>
      <c r="G440" s="135">
        <f>Knowledge!I610</f>
        <v>96.582860794840144</v>
      </c>
      <c r="H440" s="130"/>
      <c r="I440" s="134" t="str">
        <f ca="1">INDEX(A400:A417,MATCH(1,F400:F417,0))</f>
        <v>Read content that my friends are sharing</v>
      </c>
      <c r="J440" s="130" t="str">
        <f ca="1">INDEX(H400:H417,MATCH(1,G400:G417,0))</f>
        <v>play games</v>
      </c>
      <c r="K440" s="130"/>
      <c r="L440" s="130"/>
      <c r="M440" s="130"/>
      <c r="N440" s="130"/>
      <c r="O440" s="130"/>
      <c r="P440" s="130"/>
      <c r="Q440" s="131"/>
      <c r="R440" s="132"/>
      <c r="S440" s="132"/>
      <c r="T440" s="132"/>
      <c r="U440" s="132"/>
      <c r="V440" s="132"/>
      <c r="W440" s="132"/>
      <c r="X440" s="132"/>
      <c r="Y440" s="132"/>
      <c r="Z440" s="132"/>
      <c r="AA440" s="132"/>
      <c r="AB440" s="132"/>
      <c r="AC440" s="132"/>
      <c r="AD440" s="132"/>
      <c r="AE440" s="132"/>
      <c r="AF440" s="132"/>
      <c r="AG440" s="132"/>
      <c r="AH440" s="132"/>
      <c r="AI440" s="132"/>
      <c r="AJ440" s="132"/>
      <c r="AK440" s="132"/>
      <c r="AL440" s="132"/>
      <c r="AM440" s="132"/>
      <c r="AN440" s="132"/>
      <c r="AO440" s="132"/>
      <c r="AP440" s="132"/>
      <c r="AQ440" s="132"/>
      <c r="AR440" s="132"/>
      <c r="AS440" s="132"/>
      <c r="AT440" s="132"/>
      <c r="AU440" s="132"/>
      <c r="AV440" s="132"/>
      <c r="AW440" s="132"/>
      <c r="AX440" s="132"/>
      <c r="AY440" s="132"/>
      <c r="AZ440" s="132"/>
      <c r="BA440" s="132"/>
      <c r="BB440" s="132"/>
      <c r="BC440" s="132"/>
      <c r="BD440" s="132"/>
      <c r="BE440" s="132"/>
      <c r="BF440" s="132"/>
      <c r="BG440" s="132"/>
      <c r="BH440" s="132"/>
      <c r="BI440" s="132"/>
      <c r="BJ440" s="132"/>
      <c r="BK440" s="132"/>
      <c r="BL440" s="132"/>
      <c r="BM440" s="132"/>
    </row>
    <row r="441" spans="1:65" s="40" customFormat="1" x14ac:dyDescent="0.2">
      <c r="A441" s="130" t="s">
        <v>375</v>
      </c>
      <c r="B441" s="134">
        <f>Knowledge!D599</f>
        <v>0.27675512645356409</v>
      </c>
      <c r="C441" s="135">
        <f>Knowledge!I599</f>
        <v>95.561697272500695</v>
      </c>
      <c r="D441" s="130"/>
      <c r="E441" s="130" t="s">
        <v>376</v>
      </c>
      <c r="F441" s="134">
        <f>Knowledge!D611</f>
        <v>8.3085717265474288E-3</v>
      </c>
      <c r="G441" s="135">
        <f>Knowledge!I611</f>
        <v>89.017719558163606</v>
      </c>
      <c r="H441" s="130"/>
      <c r="I441" s="130" t="str">
        <f ca="1">LOWER(I440)</f>
        <v>read content that my friends are sharing</v>
      </c>
      <c r="J441" s="130" t="str">
        <f ca="1">LOWER(J440)</f>
        <v>play games</v>
      </c>
      <c r="K441" s="130"/>
      <c r="L441" s="130"/>
      <c r="M441" s="130"/>
      <c r="N441" s="130"/>
      <c r="O441" s="130"/>
      <c r="P441" s="130"/>
      <c r="Q441" s="131"/>
      <c r="R441" s="132"/>
      <c r="S441" s="132"/>
      <c r="T441" s="132"/>
      <c r="U441" s="132"/>
      <c r="V441" s="132"/>
      <c r="W441" s="132"/>
      <c r="X441" s="132"/>
      <c r="Y441" s="132"/>
      <c r="Z441" s="132"/>
      <c r="AA441" s="132"/>
      <c r="AB441" s="132"/>
      <c r="AC441" s="132"/>
      <c r="AD441" s="132"/>
      <c r="AE441" s="132"/>
      <c r="AF441" s="132"/>
      <c r="AG441" s="132"/>
      <c r="AH441" s="132"/>
      <c r="AI441" s="132"/>
      <c r="AJ441" s="132"/>
      <c r="AK441" s="132"/>
      <c r="AL441" s="132"/>
      <c r="AM441" s="132"/>
      <c r="AN441" s="132"/>
      <c r="AO441" s="132"/>
      <c r="AP441" s="132"/>
      <c r="AQ441" s="132"/>
      <c r="AR441" s="132"/>
      <c r="AS441" s="132"/>
      <c r="AT441" s="132"/>
      <c r="AU441" s="132"/>
      <c r="AV441" s="132"/>
      <c r="AW441" s="132"/>
      <c r="AX441" s="132"/>
      <c r="AY441" s="132"/>
      <c r="AZ441" s="132"/>
      <c r="BA441" s="132"/>
      <c r="BB441" s="132"/>
      <c r="BC441" s="132"/>
      <c r="BD441" s="132"/>
      <c r="BE441" s="132"/>
      <c r="BF441" s="132"/>
      <c r="BG441" s="132"/>
      <c r="BH441" s="132"/>
      <c r="BI441" s="132"/>
      <c r="BJ441" s="132"/>
      <c r="BK441" s="132"/>
      <c r="BL441" s="132"/>
      <c r="BM441" s="132"/>
    </row>
    <row r="442" spans="1:65" s="40" customFormat="1" x14ac:dyDescent="0.2">
      <c r="A442" s="130" t="s">
        <v>377</v>
      </c>
      <c r="B442" s="134">
        <f>Knowledge!D600</f>
        <v>1.830410283151692E-2</v>
      </c>
      <c r="C442" s="135">
        <f>Knowledge!I600</f>
        <v>94.97039758403514</v>
      </c>
      <c r="D442" s="130"/>
      <c r="E442" s="130" t="s">
        <v>378</v>
      </c>
      <c r="F442" s="134">
        <f>Knowledge!D614</f>
        <v>1.085179225113417E-2</v>
      </c>
      <c r="G442" s="135">
        <f>Knowledge!I614</f>
        <v>101.64141688579555</v>
      </c>
      <c r="H442" s="130"/>
      <c r="I442" s="130" t="str">
        <f ca="1">I440&amp;" is the most popular activity on social media."&amp;IF(I441=J441,""," "&amp;I443)</f>
        <v>Read content that my friends are sharing is the most popular activity on social media. However, a greater proportion than in the base will use it to play games.</v>
      </c>
      <c r="J442" s="130"/>
      <c r="K442" s="130"/>
      <c r="L442" s="130"/>
      <c r="M442" s="130"/>
      <c r="N442" s="130"/>
      <c r="O442" s="130"/>
      <c r="P442" s="130"/>
      <c r="Q442" s="131"/>
      <c r="R442" s="132"/>
      <c r="S442" s="132"/>
      <c r="T442" s="132"/>
      <c r="U442" s="132"/>
      <c r="V442" s="132"/>
      <c r="W442" s="132"/>
      <c r="X442" s="132"/>
      <c r="Y442" s="132"/>
      <c r="Z442" s="132"/>
      <c r="AA442" s="132"/>
      <c r="AB442" s="132"/>
      <c r="AC442" s="132"/>
      <c r="AD442" s="132"/>
      <c r="AE442" s="132"/>
      <c r="AF442" s="132"/>
      <c r="AG442" s="132"/>
      <c r="AH442" s="132"/>
      <c r="AI442" s="132"/>
      <c r="AJ442" s="132"/>
      <c r="AK442" s="132"/>
      <c r="AL442" s="132"/>
      <c r="AM442" s="132"/>
      <c r="AN442" s="132"/>
      <c r="AO442" s="132"/>
      <c r="AP442" s="132"/>
      <c r="AQ442" s="132"/>
      <c r="AR442" s="132"/>
      <c r="AS442" s="132"/>
      <c r="AT442" s="132"/>
      <c r="AU442" s="132"/>
      <c r="AV442" s="132"/>
      <c r="AW442" s="132"/>
      <c r="AX442" s="132"/>
      <c r="AY442" s="132"/>
      <c r="AZ442" s="132"/>
      <c r="BA442" s="132"/>
      <c r="BB442" s="132"/>
      <c r="BC442" s="132"/>
      <c r="BD442" s="132"/>
      <c r="BE442" s="132"/>
      <c r="BF442" s="132"/>
      <c r="BG442" s="132"/>
      <c r="BH442" s="132"/>
      <c r="BI442" s="132"/>
      <c r="BJ442" s="132"/>
      <c r="BK442" s="132"/>
      <c r="BL442" s="132"/>
      <c r="BM442" s="132"/>
    </row>
    <row r="443" spans="1:65" s="40" customFormat="1" x14ac:dyDescent="0.2">
      <c r="A443" s="130" t="s">
        <v>379</v>
      </c>
      <c r="B443" s="134">
        <f>Knowledge!D601</f>
        <v>0.21963541951295815</v>
      </c>
      <c r="C443" s="135">
        <f>Knowledge!I601</f>
        <v>95.774787472157612</v>
      </c>
      <c r="D443" s="130"/>
      <c r="E443" s="130" t="s">
        <v>380</v>
      </c>
      <c r="F443" s="134">
        <f>Knowledge!D615</f>
        <v>0.33344349063982898</v>
      </c>
      <c r="G443" s="135">
        <f>Knowledge!I615</f>
        <v>99.330404793307508</v>
      </c>
      <c r="H443" s="130"/>
      <c r="I443" s="130" t="str">
        <f ca="1">"However, a greater proportion than in the base will use it to "&amp;J441&amp;"."</f>
        <v>However, a greater proportion than in the base will use it to play games.</v>
      </c>
      <c r="J443" s="130"/>
      <c r="K443" s="130"/>
      <c r="L443" s="130"/>
      <c r="M443" s="130"/>
      <c r="N443" s="130"/>
      <c r="O443" s="130"/>
      <c r="P443" s="130"/>
      <c r="Q443" s="131"/>
      <c r="R443" s="132"/>
      <c r="S443" s="132"/>
      <c r="T443" s="132"/>
      <c r="U443" s="132"/>
      <c r="V443" s="132"/>
      <c r="W443" s="132"/>
      <c r="X443" s="132"/>
      <c r="Y443" s="132"/>
      <c r="Z443" s="132"/>
      <c r="AA443" s="132"/>
      <c r="AB443" s="132"/>
      <c r="AC443" s="132"/>
      <c r="AD443" s="132"/>
      <c r="AE443" s="132"/>
      <c r="AF443" s="132"/>
      <c r="AG443" s="132"/>
      <c r="AH443" s="132"/>
      <c r="AI443" s="132"/>
      <c r="AJ443" s="132"/>
      <c r="AK443" s="132"/>
      <c r="AL443" s="132"/>
      <c r="AM443" s="132"/>
      <c r="AN443" s="132"/>
      <c r="AO443" s="132"/>
      <c r="AP443" s="132"/>
      <c r="AQ443" s="132"/>
      <c r="AR443" s="132"/>
      <c r="AS443" s="132"/>
      <c r="AT443" s="132"/>
      <c r="AU443" s="132"/>
      <c r="AV443" s="132"/>
      <c r="AW443" s="132"/>
      <c r="AX443" s="132"/>
      <c r="AY443" s="132"/>
      <c r="AZ443" s="132"/>
      <c r="BA443" s="132"/>
      <c r="BB443" s="132"/>
      <c r="BC443" s="132"/>
      <c r="BD443" s="132"/>
      <c r="BE443" s="132"/>
      <c r="BF443" s="132"/>
      <c r="BG443" s="132"/>
      <c r="BH443" s="132"/>
      <c r="BI443" s="132"/>
      <c r="BJ443" s="132"/>
      <c r="BK443" s="132"/>
      <c r="BL443" s="132"/>
      <c r="BM443" s="132"/>
    </row>
    <row r="444" spans="1:65" s="40" customFormat="1" x14ac:dyDescent="0.2">
      <c r="A444" s="130" t="s">
        <v>381</v>
      </c>
      <c r="B444" s="134">
        <f>Knowledge!D602</f>
        <v>0.11224602231840224</v>
      </c>
      <c r="C444" s="135">
        <f>Knowledge!I602</f>
        <v>101.30462133852586</v>
      </c>
      <c r="D444" s="130"/>
      <c r="E444" s="130"/>
      <c r="F444" s="130"/>
      <c r="G444" s="130"/>
      <c r="H444" s="130"/>
      <c r="I444" s="130"/>
      <c r="J444" s="130"/>
      <c r="K444" s="130"/>
      <c r="L444" s="130"/>
      <c r="M444" s="130"/>
      <c r="N444" s="130"/>
      <c r="O444" s="130"/>
      <c r="P444" s="130"/>
      <c r="Q444" s="131"/>
      <c r="R444" s="132"/>
      <c r="S444" s="132"/>
      <c r="T444" s="132"/>
      <c r="U444" s="132"/>
      <c r="V444" s="132"/>
      <c r="W444" s="132"/>
      <c r="X444" s="132"/>
      <c r="Y444" s="132"/>
      <c r="Z444" s="132"/>
      <c r="AA444" s="132"/>
      <c r="AB444" s="132"/>
      <c r="AC444" s="132"/>
      <c r="AD444" s="132"/>
      <c r="AE444" s="132"/>
      <c r="AF444" s="132"/>
      <c r="AG444" s="132"/>
      <c r="AH444" s="132"/>
      <c r="AI444" s="132"/>
      <c r="AJ444" s="132"/>
      <c r="AK444" s="132"/>
      <c r="AL444" s="132"/>
      <c r="AM444" s="132"/>
      <c r="AN444" s="132"/>
      <c r="AO444" s="132"/>
      <c r="AP444" s="132"/>
      <c r="AQ444" s="132"/>
      <c r="AR444" s="132"/>
      <c r="AS444" s="132"/>
      <c r="AT444" s="132"/>
      <c r="AU444" s="132"/>
      <c r="AV444" s="132"/>
      <c r="AW444" s="132"/>
      <c r="AX444" s="132"/>
      <c r="AY444" s="132"/>
      <c r="AZ444" s="132"/>
      <c r="BA444" s="132"/>
      <c r="BB444" s="132"/>
      <c r="BC444" s="132"/>
      <c r="BD444" s="132"/>
      <c r="BE444" s="132"/>
      <c r="BF444" s="132"/>
      <c r="BG444" s="132"/>
      <c r="BH444" s="132"/>
      <c r="BI444" s="132"/>
      <c r="BJ444" s="132"/>
      <c r="BK444" s="132"/>
      <c r="BL444" s="132"/>
      <c r="BM444" s="132"/>
    </row>
    <row r="445" spans="1:65" s="40" customFormat="1" x14ac:dyDescent="0.2">
      <c r="A445" s="130" t="s">
        <v>382</v>
      </c>
      <c r="B445" s="134">
        <f>Knowledge!D621</f>
        <v>0.10526678312561921</v>
      </c>
      <c r="C445" s="135">
        <f>Knowledge!I621</f>
        <v>98.4624006248158</v>
      </c>
      <c r="D445" s="130"/>
      <c r="E445" s="130"/>
      <c r="F445" s="130"/>
      <c r="G445" s="130"/>
      <c r="H445" s="130"/>
      <c r="I445" s="130"/>
      <c r="J445" s="130"/>
      <c r="K445" s="130"/>
      <c r="L445" s="130"/>
      <c r="M445" s="130"/>
      <c r="N445" s="130"/>
      <c r="O445" s="130"/>
      <c r="P445" s="130"/>
      <c r="Q445" s="131"/>
      <c r="R445" s="132"/>
      <c r="S445" s="132"/>
      <c r="T445" s="132"/>
      <c r="U445" s="132"/>
      <c r="V445" s="132"/>
      <c r="W445" s="132"/>
      <c r="X445" s="132"/>
      <c r="Y445" s="132"/>
      <c r="Z445" s="132"/>
      <c r="AA445" s="132"/>
      <c r="AB445" s="132"/>
      <c r="AC445" s="132"/>
      <c r="AD445" s="132"/>
      <c r="AE445" s="132"/>
      <c r="AF445" s="132"/>
      <c r="AG445" s="132"/>
      <c r="AH445" s="132"/>
      <c r="AI445" s="132"/>
      <c r="AJ445" s="132"/>
      <c r="AK445" s="132"/>
      <c r="AL445" s="132"/>
      <c r="AM445" s="132"/>
      <c r="AN445" s="132"/>
      <c r="AO445" s="132"/>
      <c r="AP445" s="132"/>
      <c r="AQ445" s="132"/>
      <c r="AR445" s="132"/>
      <c r="AS445" s="132"/>
      <c r="AT445" s="132"/>
      <c r="AU445" s="132"/>
      <c r="AV445" s="132"/>
      <c r="AW445" s="132"/>
      <c r="AX445" s="132"/>
      <c r="AY445" s="132"/>
      <c r="AZ445" s="132"/>
      <c r="BA445" s="132"/>
      <c r="BB445" s="132"/>
      <c r="BC445" s="132"/>
      <c r="BD445" s="132"/>
      <c r="BE445" s="132"/>
      <c r="BF445" s="132"/>
      <c r="BG445" s="132"/>
      <c r="BH445" s="132"/>
      <c r="BI445" s="132"/>
      <c r="BJ445" s="132"/>
      <c r="BK445" s="132"/>
      <c r="BL445" s="132"/>
      <c r="BM445" s="132"/>
    </row>
    <row r="446" spans="1:65" s="40" customFormat="1" x14ac:dyDescent="0.2">
      <c r="A446" s="130"/>
      <c r="B446" s="130"/>
      <c r="C446" s="130"/>
      <c r="D446" s="130"/>
      <c r="E446" s="130"/>
      <c r="F446" s="130"/>
      <c r="G446" s="130"/>
      <c r="H446" s="130"/>
      <c r="I446" s="130"/>
      <c r="J446" s="130"/>
      <c r="K446" s="130"/>
      <c r="L446" s="130"/>
      <c r="M446" s="130"/>
      <c r="N446" s="130"/>
      <c r="O446" s="130"/>
      <c r="P446" s="130"/>
      <c r="Q446" s="131"/>
      <c r="R446" s="132"/>
      <c r="S446" s="132"/>
      <c r="T446" s="132"/>
      <c r="U446" s="132"/>
      <c r="V446" s="132"/>
      <c r="W446" s="132"/>
      <c r="X446" s="132"/>
      <c r="Y446" s="132"/>
      <c r="Z446" s="132"/>
      <c r="AA446" s="132"/>
      <c r="AB446" s="132"/>
      <c r="AC446" s="132"/>
      <c r="AD446" s="132"/>
      <c r="AE446" s="132"/>
      <c r="AF446" s="132"/>
      <c r="AG446" s="132"/>
      <c r="AH446" s="132"/>
      <c r="AI446" s="132"/>
      <c r="AJ446" s="132"/>
      <c r="AK446" s="132"/>
      <c r="AL446" s="132"/>
      <c r="AM446" s="132"/>
      <c r="AN446" s="132"/>
      <c r="AO446" s="132"/>
      <c r="AP446" s="132"/>
      <c r="AQ446" s="132"/>
      <c r="AR446" s="132"/>
      <c r="AS446" s="132"/>
      <c r="AT446" s="132"/>
      <c r="AU446" s="132"/>
      <c r="AV446" s="132"/>
      <c r="AW446" s="132"/>
      <c r="AX446" s="132"/>
      <c r="AY446" s="132"/>
      <c r="AZ446" s="132"/>
      <c r="BA446" s="132"/>
      <c r="BB446" s="132"/>
      <c r="BC446" s="132"/>
      <c r="BD446" s="132"/>
      <c r="BE446" s="132"/>
      <c r="BF446" s="132"/>
      <c r="BG446" s="132"/>
      <c r="BH446" s="132"/>
      <c r="BI446" s="132"/>
      <c r="BJ446" s="132"/>
      <c r="BK446" s="132"/>
      <c r="BL446" s="132"/>
      <c r="BM446" s="132"/>
    </row>
    <row r="447" spans="1:65" s="40" customFormat="1" x14ac:dyDescent="0.2">
      <c r="A447" s="130"/>
      <c r="B447" s="130"/>
      <c r="C447" s="130"/>
      <c r="D447" s="130"/>
      <c r="E447" s="130"/>
      <c r="F447" s="130"/>
      <c r="G447" s="130"/>
      <c r="H447" s="130"/>
      <c r="I447" s="130"/>
      <c r="J447" s="130"/>
      <c r="K447" s="130"/>
      <c r="L447" s="130"/>
      <c r="M447" s="130"/>
      <c r="N447" s="130"/>
      <c r="O447" s="130"/>
      <c r="P447" s="130"/>
      <c r="Q447" s="131"/>
      <c r="R447" s="132"/>
      <c r="S447" s="132"/>
      <c r="T447" s="132"/>
      <c r="U447" s="132"/>
      <c r="V447" s="132"/>
      <c r="W447" s="132"/>
      <c r="X447" s="132"/>
      <c r="Y447" s="132"/>
      <c r="Z447" s="132"/>
      <c r="AA447" s="132"/>
      <c r="AB447" s="132"/>
      <c r="AC447" s="132"/>
      <c r="AD447" s="132"/>
      <c r="AE447" s="132"/>
      <c r="AF447" s="132"/>
      <c r="AG447" s="132"/>
      <c r="AH447" s="132"/>
      <c r="AI447" s="132"/>
      <c r="AJ447" s="132"/>
      <c r="AK447" s="132"/>
      <c r="AL447" s="132"/>
      <c r="AM447" s="132"/>
      <c r="AN447" s="132"/>
      <c r="AO447" s="132"/>
      <c r="AP447" s="132"/>
      <c r="AQ447" s="132"/>
      <c r="AR447" s="132"/>
      <c r="AS447" s="132"/>
      <c r="AT447" s="132"/>
      <c r="AU447" s="132"/>
      <c r="AV447" s="132"/>
      <c r="AW447" s="132"/>
      <c r="AX447" s="132"/>
      <c r="AY447" s="132"/>
      <c r="AZ447" s="132"/>
      <c r="BA447" s="132"/>
      <c r="BB447" s="132"/>
      <c r="BC447" s="132"/>
      <c r="BD447" s="132"/>
      <c r="BE447" s="132"/>
      <c r="BF447" s="132"/>
      <c r="BG447" s="132"/>
      <c r="BH447" s="132"/>
      <c r="BI447" s="132"/>
      <c r="BJ447" s="132"/>
      <c r="BK447" s="132"/>
      <c r="BL447" s="132"/>
      <c r="BM447" s="132"/>
    </row>
    <row r="448" spans="1:65" s="150" customFormat="1" x14ac:dyDescent="0.2">
      <c r="A448" s="147"/>
      <c r="B448" s="147"/>
      <c r="C448" s="147"/>
      <c r="D448" s="147"/>
      <c r="E448" s="147"/>
      <c r="F448" s="147"/>
      <c r="G448" s="147"/>
      <c r="H448" s="147"/>
      <c r="I448" s="147"/>
      <c r="J448" s="147"/>
      <c r="K448" s="147"/>
      <c r="L448" s="147"/>
      <c r="M448" s="147"/>
      <c r="N448" s="147"/>
      <c r="O448" s="147"/>
      <c r="P448" s="147"/>
      <c r="Q448" s="148"/>
      <c r="R448" s="149"/>
      <c r="S448" s="149"/>
      <c r="T448" s="149"/>
      <c r="U448" s="149"/>
      <c r="V448" s="149"/>
      <c r="W448" s="149"/>
      <c r="X448" s="149"/>
      <c r="Y448" s="149"/>
      <c r="Z448" s="149"/>
      <c r="AA448" s="149"/>
      <c r="AB448" s="149"/>
      <c r="AC448" s="149"/>
      <c r="AD448" s="149"/>
      <c r="AE448" s="149"/>
      <c r="AF448" s="149"/>
      <c r="AG448" s="149"/>
      <c r="AH448" s="149"/>
      <c r="AI448" s="149"/>
      <c r="AJ448" s="149"/>
      <c r="AK448" s="149"/>
      <c r="AL448" s="149"/>
      <c r="AM448" s="149"/>
      <c r="AN448" s="149"/>
      <c r="AO448" s="149"/>
      <c r="AP448" s="149"/>
      <c r="AQ448" s="149"/>
      <c r="AR448" s="149"/>
      <c r="AS448" s="149"/>
      <c r="AT448" s="149"/>
      <c r="AU448" s="149"/>
      <c r="AV448" s="149"/>
      <c r="AW448" s="149"/>
      <c r="AX448" s="149"/>
      <c r="AY448" s="149"/>
      <c r="AZ448" s="149"/>
      <c r="BA448" s="149"/>
      <c r="BB448" s="149"/>
      <c r="BC448" s="149"/>
      <c r="BD448" s="149"/>
      <c r="BE448" s="149"/>
      <c r="BF448" s="149"/>
      <c r="BG448" s="149"/>
      <c r="BH448" s="149"/>
      <c r="BI448" s="149"/>
      <c r="BJ448" s="149"/>
      <c r="BK448" s="149"/>
      <c r="BL448" s="149"/>
      <c r="BM448" s="149"/>
    </row>
    <row r="449" spans="1:65" s="150" customFormat="1" x14ac:dyDescent="0.2">
      <c r="A449" s="147" t="s">
        <v>175</v>
      </c>
      <c r="B449" s="147"/>
      <c r="C449" s="147"/>
      <c r="D449" s="147"/>
      <c r="E449" s="147" t="s">
        <v>177</v>
      </c>
      <c r="F449" s="147"/>
      <c r="G449" s="147"/>
      <c r="H449" s="147"/>
      <c r="I449" s="147"/>
      <c r="J449" s="147"/>
      <c r="K449" s="147"/>
      <c r="L449" s="147"/>
      <c r="M449" s="147"/>
      <c r="N449" s="147"/>
      <c r="O449" s="147"/>
      <c r="P449" s="147"/>
      <c r="Q449" s="148"/>
      <c r="R449" s="149"/>
      <c r="S449" s="149"/>
      <c r="T449" s="149"/>
      <c r="U449" s="149"/>
      <c r="V449" s="149"/>
      <c r="W449" s="149"/>
      <c r="X449" s="149"/>
      <c r="Y449" s="149"/>
      <c r="Z449" s="149"/>
      <c r="AA449" s="149"/>
      <c r="AB449" s="149"/>
      <c r="AC449" s="149"/>
      <c r="AD449" s="149"/>
      <c r="AE449" s="149"/>
      <c r="AF449" s="149"/>
      <c r="AG449" s="149"/>
      <c r="AH449" s="149"/>
      <c r="AI449" s="149"/>
      <c r="AJ449" s="149"/>
      <c r="AK449" s="149"/>
      <c r="AL449" s="149"/>
      <c r="AM449" s="149"/>
      <c r="AN449" s="149"/>
      <c r="AO449" s="149"/>
      <c r="AP449" s="149"/>
      <c r="AQ449" s="149"/>
      <c r="AR449" s="149"/>
      <c r="AS449" s="149"/>
      <c r="AT449" s="149"/>
      <c r="AU449" s="149"/>
      <c r="AV449" s="149"/>
      <c r="AW449" s="149"/>
      <c r="AX449" s="149"/>
      <c r="AY449" s="149"/>
      <c r="AZ449" s="149"/>
      <c r="BA449" s="149"/>
      <c r="BB449" s="149"/>
      <c r="BC449" s="149"/>
      <c r="BD449" s="149"/>
      <c r="BE449" s="149"/>
      <c r="BF449" s="149"/>
      <c r="BG449" s="149"/>
      <c r="BH449" s="149"/>
      <c r="BI449" s="149"/>
      <c r="BJ449" s="149"/>
      <c r="BK449" s="149"/>
      <c r="BL449" s="149"/>
      <c r="BM449" s="149"/>
    </row>
    <row r="450" spans="1:65" s="150" customFormat="1" x14ac:dyDescent="0.2">
      <c r="A450" s="147" t="s">
        <v>383</v>
      </c>
      <c r="B450" s="151">
        <f>Knowledge!D585</f>
        <v>5.3367775981644681E-2</v>
      </c>
      <c r="C450" s="152">
        <f>Knowledge!I585</f>
        <v>101.01187214149915</v>
      </c>
      <c r="D450" s="147"/>
      <c r="E450" s="147" t="s">
        <v>384</v>
      </c>
      <c r="F450" s="151">
        <f>Knowledge!D616</f>
        <v>2.8917190384314551E-2</v>
      </c>
      <c r="G450" s="152">
        <f>Knowledge!I616</f>
        <v>86.648127813928085</v>
      </c>
      <c r="H450" s="147"/>
      <c r="I450" s="147"/>
      <c r="J450" s="147"/>
      <c r="K450" s="147"/>
      <c r="L450" s="147"/>
      <c r="M450" s="147"/>
      <c r="N450" s="147"/>
      <c r="O450" s="147"/>
      <c r="P450" s="147"/>
      <c r="Q450" s="148"/>
      <c r="R450" s="149"/>
      <c r="S450" s="149"/>
      <c r="T450" s="149"/>
      <c r="U450" s="149"/>
      <c r="V450" s="149"/>
      <c r="W450" s="149"/>
      <c r="X450" s="149"/>
      <c r="Y450" s="149"/>
      <c r="Z450" s="149"/>
      <c r="AA450" s="149"/>
      <c r="AB450" s="149"/>
      <c r="AC450" s="149"/>
      <c r="AD450" s="149"/>
      <c r="AE450" s="149"/>
      <c r="AF450" s="149"/>
      <c r="AG450" s="149"/>
      <c r="AH450" s="149"/>
      <c r="AI450" s="149"/>
      <c r="AJ450" s="149"/>
      <c r="AK450" s="149"/>
      <c r="AL450" s="149"/>
      <c r="AM450" s="149"/>
      <c r="AN450" s="149"/>
      <c r="AO450" s="149"/>
      <c r="AP450" s="149"/>
      <c r="AQ450" s="149"/>
      <c r="AR450" s="149"/>
      <c r="AS450" s="149"/>
      <c r="AT450" s="149"/>
      <c r="AU450" s="149"/>
      <c r="AV450" s="149"/>
      <c r="AW450" s="149"/>
      <c r="AX450" s="149"/>
      <c r="AY450" s="149"/>
      <c r="AZ450" s="149"/>
      <c r="BA450" s="149"/>
      <c r="BB450" s="149"/>
      <c r="BC450" s="149"/>
      <c r="BD450" s="149"/>
      <c r="BE450" s="149"/>
      <c r="BF450" s="149"/>
      <c r="BG450" s="149"/>
      <c r="BH450" s="149"/>
      <c r="BI450" s="149"/>
      <c r="BJ450" s="149"/>
      <c r="BK450" s="149"/>
      <c r="BL450" s="149"/>
      <c r="BM450" s="149"/>
    </row>
    <row r="451" spans="1:65" s="150" customFormat="1" x14ac:dyDescent="0.2">
      <c r="A451" s="147" t="s">
        <v>385</v>
      </c>
      <c r="B451" s="151">
        <f>Knowledge!D586</f>
        <v>3.1283812379412843E-2</v>
      </c>
      <c r="C451" s="152">
        <f>Knowledge!I586</f>
        <v>98.941581472479996</v>
      </c>
      <c r="D451" s="147"/>
      <c r="E451" s="147" t="s">
        <v>386</v>
      </c>
      <c r="F451" s="151">
        <f>Knowledge!D617</f>
        <v>5.9335152005005984E-2</v>
      </c>
      <c r="G451" s="152">
        <f>Knowledge!I617</f>
        <v>95.84252184335503</v>
      </c>
      <c r="H451" s="147"/>
      <c r="I451" s="147"/>
      <c r="J451" s="147"/>
      <c r="K451" s="147"/>
      <c r="L451" s="147"/>
      <c r="M451" s="147"/>
      <c r="N451" s="147"/>
      <c r="O451" s="147"/>
      <c r="P451" s="147"/>
      <c r="Q451" s="148"/>
      <c r="R451" s="149"/>
      <c r="S451" s="149"/>
      <c r="T451" s="149"/>
      <c r="U451" s="149"/>
      <c r="V451" s="149"/>
      <c r="W451" s="149"/>
      <c r="X451" s="149"/>
      <c r="Y451" s="149"/>
      <c r="Z451" s="149"/>
      <c r="AA451" s="149"/>
      <c r="AB451" s="149"/>
      <c r="AC451" s="149"/>
      <c r="AD451" s="149"/>
      <c r="AE451" s="149"/>
      <c r="AF451" s="149"/>
      <c r="AG451" s="149"/>
      <c r="AH451" s="149"/>
      <c r="AI451" s="149"/>
      <c r="AJ451" s="149"/>
      <c r="AK451" s="149"/>
      <c r="AL451" s="149"/>
      <c r="AM451" s="149"/>
      <c r="AN451" s="149"/>
      <c r="AO451" s="149"/>
      <c r="AP451" s="149"/>
      <c r="AQ451" s="149"/>
      <c r="AR451" s="149"/>
      <c r="AS451" s="149"/>
      <c r="AT451" s="149"/>
      <c r="AU451" s="149"/>
      <c r="AV451" s="149"/>
      <c r="AW451" s="149"/>
      <c r="AX451" s="149"/>
      <c r="AY451" s="149"/>
      <c r="AZ451" s="149"/>
      <c r="BA451" s="149"/>
      <c r="BB451" s="149"/>
      <c r="BC451" s="149"/>
      <c r="BD451" s="149"/>
      <c r="BE451" s="149"/>
      <c r="BF451" s="149"/>
      <c r="BG451" s="149"/>
      <c r="BH451" s="149"/>
      <c r="BI451" s="149"/>
      <c r="BJ451" s="149"/>
      <c r="BK451" s="149"/>
      <c r="BL451" s="149"/>
      <c r="BM451" s="149"/>
    </row>
    <row r="452" spans="1:65" s="150" customFormat="1" x14ac:dyDescent="0.2">
      <c r="A452" s="147" t="s">
        <v>387</v>
      </c>
      <c r="B452" s="151">
        <f>Knowledge!D587</f>
        <v>3.0117359336705434E-2</v>
      </c>
      <c r="C452" s="152">
        <f>Knowledge!I587</f>
        <v>99.374873814063378</v>
      </c>
      <c r="D452" s="147"/>
      <c r="E452" s="147" t="s">
        <v>388</v>
      </c>
      <c r="F452" s="151">
        <f>Knowledge!D618</f>
        <v>2.8823731553423372E-3</v>
      </c>
      <c r="G452" s="152">
        <f>Knowledge!I618</f>
        <v>98.396139535787597</v>
      </c>
      <c r="H452" s="147"/>
      <c r="I452" s="147"/>
      <c r="J452" s="147"/>
      <c r="K452" s="147"/>
      <c r="L452" s="147"/>
      <c r="M452" s="147"/>
      <c r="N452" s="147"/>
      <c r="O452" s="147"/>
      <c r="P452" s="147"/>
      <c r="Q452" s="148"/>
      <c r="R452" s="149"/>
      <c r="S452" s="149"/>
      <c r="T452" s="149"/>
      <c r="U452" s="149"/>
      <c r="V452" s="149"/>
      <c r="W452" s="149"/>
      <c r="X452" s="149"/>
      <c r="Y452" s="149"/>
      <c r="Z452" s="149"/>
      <c r="AA452" s="149"/>
      <c r="AB452" s="149"/>
      <c r="AC452" s="149"/>
      <c r="AD452" s="149"/>
      <c r="AE452" s="149"/>
      <c r="AF452" s="149"/>
      <c r="AG452" s="149"/>
      <c r="AH452" s="149"/>
      <c r="AI452" s="149"/>
      <c r="AJ452" s="149"/>
      <c r="AK452" s="149"/>
      <c r="AL452" s="149"/>
      <c r="AM452" s="149"/>
      <c r="AN452" s="149"/>
      <c r="AO452" s="149"/>
      <c r="AP452" s="149"/>
      <c r="AQ452" s="149"/>
      <c r="AR452" s="149"/>
      <c r="AS452" s="149"/>
      <c r="AT452" s="149"/>
      <c r="AU452" s="149"/>
      <c r="AV452" s="149"/>
      <c r="AW452" s="149"/>
      <c r="AX452" s="149"/>
      <c r="AY452" s="149"/>
      <c r="AZ452" s="149"/>
      <c r="BA452" s="149"/>
      <c r="BB452" s="149"/>
      <c r="BC452" s="149"/>
      <c r="BD452" s="149"/>
      <c r="BE452" s="149"/>
      <c r="BF452" s="149"/>
      <c r="BG452" s="149"/>
      <c r="BH452" s="149"/>
      <c r="BI452" s="149"/>
      <c r="BJ452" s="149"/>
      <c r="BK452" s="149"/>
      <c r="BL452" s="149"/>
      <c r="BM452" s="149"/>
    </row>
    <row r="453" spans="1:65" s="150" customFormat="1" x14ac:dyDescent="0.2">
      <c r="A453" s="147" t="s">
        <v>389</v>
      </c>
      <c r="B453" s="151">
        <f>Knowledge!D588</f>
        <v>0.174454696250717</v>
      </c>
      <c r="C453" s="152">
        <f>Knowledge!I588</f>
        <v>96.284829675420454</v>
      </c>
      <c r="D453" s="147"/>
      <c r="E453" s="147" t="s">
        <v>390</v>
      </c>
      <c r="F453" s="151">
        <f>Knowledge!D619</f>
        <v>7.9469239192783009E-3</v>
      </c>
      <c r="G453" s="152">
        <f>Knowledge!I619</f>
        <v>96.781028225492719</v>
      </c>
      <c r="H453" s="147"/>
      <c r="I453" s="147"/>
      <c r="J453" s="147"/>
      <c r="K453" s="147"/>
      <c r="L453" s="147"/>
      <c r="M453" s="147"/>
      <c r="N453" s="147"/>
      <c r="O453" s="147"/>
      <c r="P453" s="147"/>
      <c r="Q453" s="148"/>
      <c r="R453" s="149"/>
      <c r="S453" s="149"/>
      <c r="T453" s="149"/>
      <c r="U453" s="149"/>
      <c r="V453" s="149"/>
      <c r="W453" s="149"/>
      <c r="X453" s="149"/>
      <c r="Y453" s="149"/>
      <c r="Z453" s="149"/>
      <c r="AA453" s="149"/>
      <c r="AB453" s="149"/>
      <c r="AC453" s="149"/>
      <c r="AD453" s="149"/>
      <c r="AE453" s="149"/>
      <c r="AF453" s="149"/>
      <c r="AG453" s="149"/>
      <c r="AH453" s="149"/>
      <c r="AI453" s="149"/>
      <c r="AJ453" s="149"/>
      <c r="AK453" s="149"/>
      <c r="AL453" s="149"/>
      <c r="AM453" s="149"/>
      <c r="AN453" s="149"/>
      <c r="AO453" s="149"/>
      <c r="AP453" s="149"/>
      <c r="AQ453" s="149"/>
      <c r="AR453" s="149"/>
      <c r="AS453" s="149"/>
      <c r="AT453" s="149"/>
      <c r="AU453" s="149"/>
      <c r="AV453" s="149"/>
      <c r="AW453" s="149"/>
      <c r="AX453" s="149"/>
      <c r="AY453" s="149"/>
      <c r="AZ453" s="149"/>
      <c r="BA453" s="149"/>
      <c r="BB453" s="149"/>
      <c r="BC453" s="149"/>
      <c r="BD453" s="149"/>
      <c r="BE453" s="149"/>
      <c r="BF453" s="149"/>
      <c r="BG453" s="149"/>
      <c r="BH453" s="149"/>
      <c r="BI453" s="149"/>
      <c r="BJ453" s="149"/>
      <c r="BK453" s="149"/>
      <c r="BL453" s="149"/>
      <c r="BM453" s="149"/>
    </row>
    <row r="454" spans="1:65" s="150" customFormat="1" x14ac:dyDescent="0.2">
      <c r="A454" s="147" t="s">
        <v>391</v>
      </c>
      <c r="B454" s="151">
        <f>Knowledge!D589</f>
        <v>8.0691155029462378E-2</v>
      </c>
      <c r="C454" s="152">
        <f>Knowledge!I589</f>
        <v>96.418103647424019</v>
      </c>
      <c r="D454" s="147"/>
      <c r="E454" s="147"/>
      <c r="F454" s="147"/>
      <c r="G454" s="147"/>
      <c r="H454" s="147"/>
      <c r="I454" s="147"/>
      <c r="J454" s="147"/>
      <c r="K454" s="147"/>
      <c r="L454" s="147"/>
      <c r="M454" s="147"/>
      <c r="N454" s="147"/>
      <c r="O454" s="147"/>
      <c r="P454" s="147"/>
      <c r="Q454" s="148"/>
      <c r="R454" s="149"/>
      <c r="S454" s="149"/>
      <c r="T454" s="149"/>
      <c r="U454" s="149"/>
      <c r="V454" s="149"/>
      <c r="W454" s="149"/>
      <c r="X454" s="149"/>
      <c r="Y454" s="149"/>
      <c r="Z454" s="149"/>
      <c r="AA454" s="149"/>
      <c r="AB454" s="149"/>
      <c r="AC454" s="149"/>
      <c r="AD454" s="149"/>
      <c r="AE454" s="149"/>
      <c r="AF454" s="149"/>
      <c r="AG454" s="149"/>
      <c r="AH454" s="149"/>
      <c r="AI454" s="149"/>
      <c r="AJ454" s="149"/>
      <c r="AK454" s="149"/>
      <c r="AL454" s="149"/>
      <c r="AM454" s="149"/>
      <c r="AN454" s="149"/>
      <c r="AO454" s="149"/>
      <c r="AP454" s="149"/>
      <c r="AQ454" s="149"/>
      <c r="AR454" s="149"/>
      <c r="AS454" s="149"/>
      <c r="AT454" s="149"/>
      <c r="AU454" s="149"/>
      <c r="AV454" s="149"/>
      <c r="AW454" s="149"/>
      <c r="AX454" s="149"/>
      <c r="AY454" s="149"/>
      <c r="AZ454" s="149"/>
      <c r="BA454" s="149"/>
      <c r="BB454" s="149"/>
      <c r="BC454" s="149"/>
      <c r="BD454" s="149"/>
      <c r="BE454" s="149"/>
      <c r="BF454" s="149"/>
      <c r="BG454" s="149"/>
      <c r="BH454" s="149"/>
      <c r="BI454" s="149"/>
      <c r="BJ454" s="149"/>
      <c r="BK454" s="149"/>
      <c r="BL454" s="149"/>
      <c r="BM454" s="149"/>
    </row>
    <row r="455" spans="1:65" s="53" customFormat="1" x14ac:dyDescent="0.2">
      <c r="A455" s="148"/>
      <c r="B455" s="148"/>
      <c r="C455" s="148"/>
      <c r="D455" s="148"/>
      <c r="E455" s="148"/>
      <c r="F455" s="148"/>
      <c r="G455" s="148"/>
      <c r="H455" s="148"/>
      <c r="I455" s="148"/>
      <c r="J455" s="148"/>
      <c r="K455" s="148"/>
      <c r="L455" s="148"/>
      <c r="M455" s="148"/>
      <c r="N455" s="148"/>
      <c r="O455" s="148"/>
      <c r="P455" s="148"/>
      <c r="Q455" s="148"/>
      <c r="R455" s="149"/>
      <c r="S455" s="149"/>
      <c r="T455" s="149"/>
      <c r="U455" s="149"/>
      <c r="V455" s="149"/>
      <c r="W455" s="149"/>
      <c r="X455" s="149"/>
      <c r="Y455" s="149"/>
      <c r="Z455" s="149"/>
      <c r="AA455" s="149"/>
      <c r="AB455" s="149"/>
      <c r="AC455" s="149"/>
      <c r="AD455" s="149"/>
      <c r="AE455" s="149"/>
      <c r="AF455" s="149"/>
      <c r="AG455" s="149"/>
      <c r="AH455" s="149"/>
      <c r="AI455" s="149"/>
      <c r="AJ455" s="149"/>
      <c r="AK455" s="149"/>
      <c r="AL455" s="149"/>
      <c r="AM455" s="149"/>
      <c r="AN455" s="149"/>
      <c r="AO455" s="149"/>
      <c r="AP455" s="149"/>
      <c r="AQ455" s="149"/>
      <c r="AR455" s="149"/>
      <c r="AS455" s="149"/>
      <c r="AT455" s="149"/>
      <c r="AU455" s="149"/>
      <c r="AV455" s="149"/>
      <c r="AW455" s="149"/>
      <c r="AX455" s="149"/>
      <c r="AY455" s="149"/>
      <c r="AZ455" s="149"/>
      <c r="BA455" s="149"/>
      <c r="BB455" s="149"/>
      <c r="BC455" s="149"/>
      <c r="BD455" s="149"/>
      <c r="BE455" s="149"/>
      <c r="BF455" s="149"/>
      <c r="BG455" s="149"/>
      <c r="BH455" s="149"/>
      <c r="BI455" s="149"/>
      <c r="BJ455" s="149"/>
      <c r="BK455" s="149"/>
      <c r="BL455" s="149"/>
      <c r="BM455" s="149"/>
    </row>
    <row r="456" spans="1:65" s="53" customFormat="1" x14ac:dyDescent="0.2">
      <c r="A456" s="148"/>
      <c r="B456" s="148"/>
      <c r="C456" s="148"/>
      <c r="D456" s="148"/>
      <c r="E456" s="148"/>
      <c r="F456" s="148"/>
      <c r="G456" s="148"/>
      <c r="H456" s="148"/>
      <c r="I456" s="148"/>
      <c r="J456" s="148"/>
      <c r="K456" s="148"/>
      <c r="L456" s="148"/>
      <c r="M456" s="148"/>
      <c r="N456" s="148"/>
      <c r="O456" s="148"/>
      <c r="P456" s="148"/>
      <c r="Q456" s="148"/>
      <c r="R456" s="149"/>
      <c r="S456" s="149"/>
      <c r="T456" s="149"/>
      <c r="U456" s="149"/>
      <c r="V456" s="149"/>
      <c r="W456" s="149"/>
      <c r="X456" s="149"/>
      <c r="Y456" s="149"/>
      <c r="Z456" s="149"/>
      <c r="AA456" s="149"/>
      <c r="AB456" s="149"/>
      <c r="AC456" s="149"/>
      <c r="AD456" s="149"/>
      <c r="AE456" s="149"/>
      <c r="AF456" s="149"/>
      <c r="AG456" s="149"/>
      <c r="AH456" s="149"/>
      <c r="AI456" s="149"/>
      <c r="AJ456" s="149"/>
      <c r="AK456" s="149"/>
      <c r="AL456" s="149"/>
      <c r="AM456" s="149"/>
      <c r="AN456" s="149"/>
      <c r="AO456" s="149"/>
      <c r="AP456" s="149"/>
      <c r="AQ456" s="149"/>
      <c r="AR456" s="149"/>
      <c r="AS456" s="149"/>
      <c r="AT456" s="149"/>
      <c r="AU456" s="149"/>
      <c r="AV456" s="149"/>
      <c r="AW456" s="149"/>
      <c r="AX456" s="149"/>
      <c r="AY456" s="149"/>
      <c r="AZ456" s="149"/>
      <c r="BA456" s="149"/>
      <c r="BB456" s="149"/>
      <c r="BC456" s="149"/>
      <c r="BD456" s="149"/>
      <c r="BE456" s="149"/>
      <c r="BF456" s="149"/>
      <c r="BG456" s="149"/>
      <c r="BH456" s="149"/>
      <c r="BI456" s="149"/>
      <c r="BJ456" s="149"/>
      <c r="BK456" s="149"/>
      <c r="BL456" s="149"/>
      <c r="BM456" s="149"/>
    </row>
  </sheetData>
  <sheetProtection password="9869" sheet="1" objects="1" scenarios="1"/>
  <mergeCells count="19">
    <mergeCell ref="O182:P189"/>
    <mergeCell ref="O104:P105"/>
    <mergeCell ref="O106:P108"/>
    <mergeCell ref="O109:P114"/>
    <mergeCell ref="M127:N127"/>
    <mergeCell ref="O127:P127"/>
    <mergeCell ref="O175:P181"/>
    <mergeCell ref="F35:I35"/>
    <mergeCell ref="O72:P75"/>
    <mergeCell ref="O16:P19"/>
    <mergeCell ref="O20:P22"/>
    <mergeCell ref="O23:P25"/>
    <mergeCell ref="O26:P27"/>
    <mergeCell ref="O28:P30"/>
    <mergeCell ref="O58:P60"/>
    <mergeCell ref="O61:P64"/>
    <mergeCell ref="O65:P66"/>
    <mergeCell ref="O67:P69"/>
    <mergeCell ref="O70:P71"/>
  </mergeCells>
  <pageMargins left="0.70866141732283472" right="0.70866141732283472" top="0.74803149606299213" bottom="0.74803149606299213" header="0.31496062992125984" footer="0.31496062992125984"/>
  <pageSetup paperSize="9" scale="57" fitToHeight="0" orientation="portrait" r:id="rId1"/>
  <rowBreaks count="1" manualBreakCount="1">
    <brk id="99" max="1638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86"/>
  <sheetViews>
    <sheetView showGridLines="0" topLeftCell="A28" zoomScaleNormal="100" workbookViewId="0">
      <selection activeCell="P19" sqref="P19"/>
    </sheetView>
  </sheetViews>
  <sheetFormatPr defaultColWidth="0" defaultRowHeight="12.75" customHeight="1" zeroHeight="1" x14ac:dyDescent="0.25"/>
  <cols>
    <col min="1" max="1" width="2.28515625" style="6" customWidth="1"/>
    <col min="2" max="2" width="2.85546875" style="6" customWidth="1"/>
    <col min="3" max="4" width="9.140625" style="6" customWidth="1"/>
    <col min="5" max="5" width="8.140625" style="6" customWidth="1"/>
    <col min="6" max="6" width="9.140625" style="6" customWidth="1"/>
    <col min="7" max="7" width="8.140625" style="6" customWidth="1"/>
    <col min="8" max="8" width="11.140625" style="6" customWidth="1"/>
    <col min="9" max="18" width="9.140625" style="6" customWidth="1"/>
    <col min="19" max="19" width="0.85546875" style="157" customWidth="1"/>
    <col min="20" max="45" width="9.140625" style="157" hidden="1"/>
    <col min="46" max="16383" width="9.140625" style="6" hidden="1"/>
    <col min="16384" max="16384" width="2" style="6" hidden="1"/>
  </cols>
  <sheetData>
    <row r="1" spans="6:45" s="1" customFormat="1" ht="15" x14ac:dyDescent="0.25">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6:45" s="1" customFormat="1" ht="15" x14ac:dyDescent="0.25">
      <c r="S2" s="153"/>
      <c r="T2" s="153"/>
      <c r="U2" s="153"/>
      <c r="V2" s="153"/>
      <c r="W2" s="153"/>
      <c r="X2" s="153"/>
      <c r="Y2" s="153"/>
      <c r="Z2" s="153"/>
      <c r="AA2" s="153"/>
      <c r="AB2" s="153"/>
      <c r="AC2" s="153"/>
      <c r="AD2" s="153"/>
      <c r="AE2" s="153"/>
      <c r="AF2" s="153"/>
      <c r="AG2" s="153"/>
      <c r="AH2" s="153"/>
      <c r="AI2" s="153"/>
      <c r="AJ2" s="153"/>
      <c r="AK2" s="153"/>
      <c r="AL2" s="153"/>
      <c r="AM2" s="153"/>
      <c r="AN2" s="153"/>
      <c r="AO2" s="153"/>
      <c r="AP2" s="153"/>
      <c r="AQ2" s="153"/>
      <c r="AR2" s="153"/>
      <c r="AS2" s="153"/>
    </row>
    <row r="3" spans="6:45" s="1" customFormat="1" ht="15" x14ac:dyDescent="0.25">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row>
    <row r="4" spans="6:45" s="1" customFormat="1" ht="15" x14ac:dyDescent="0.25">
      <c r="S4" s="153"/>
      <c r="T4" s="153"/>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row>
    <row r="5" spans="6:45" s="1" customFormat="1" ht="15" x14ac:dyDescent="0.25">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row>
    <row r="6" spans="6:45" s="1" customFormat="1" ht="15" x14ac:dyDescent="0.25">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row>
    <row r="7" spans="6:45" s="154" customFormat="1" ht="15" x14ac:dyDescent="0.25">
      <c r="S7" s="155"/>
      <c r="T7" s="155"/>
      <c r="U7" s="155"/>
      <c r="V7" s="155"/>
      <c r="W7" s="155"/>
      <c r="X7" s="155"/>
      <c r="Y7" s="155"/>
      <c r="Z7" s="155"/>
      <c r="AA7" s="155"/>
      <c r="AB7" s="155"/>
      <c r="AC7" s="155"/>
      <c r="AD7" s="155"/>
      <c r="AE7" s="155"/>
      <c r="AF7" s="155"/>
      <c r="AG7" s="155"/>
      <c r="AH7" s="155"/>
      <c r="AI7" s="155"/>
      <c r="AJ7" s="155"/>
      <c r="AK7" s="155"/>
      <c r="AL7" s="155"/>
      <c r="AM7" s="155"/>
      <c r="AN7" s="155"/>
      <c r="AO7" s="155"/>
      <c r="AP7" s="155"/>
      <c r="AQ7" s="155"/>
      <c r="AR7" s="155"/>
      <c r="AS7" s="155"/>
    </row>
    <row r="8" spans="6:45" s="154" customFormat="1" ht="15" x14ac:dyDescent="0.25">
      <c r="S8" s="155"/>
      <c r="T8" s="155"/>
      <c r="U8" s="155"/>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row>
    <row r="9" spans="6:45" s="154" customFormat="1" ht="15" x14ac:dyDescent="0.2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row>
    <row r="10" spans="6:45" s="1" customFormat="1" ht="15" x14ac:dyDescent="0.25">
      <c r="L10" s="2"/>
      <c r="M10" s="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row>
    <row r="11" spans="6:45" s="1" customFormat="1" ht="15" x14ac:dyDescent="0.25">
      <c r="L11" s="2"/>
      <c r="M11" s="3"/>
      <c r="Q11" s="156"/>
      <c r="R11" s="156"/>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row>
    <row r="12" spans="6:45" s="1" customFormat="1" ht="15" x14ac:dyDescent="0.25">
      <c r="L12" s="2"/>
      <c r="M12" s="3"/>
      <c r="Q12" s="156"/>
      <c r="R12" s="156"/>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row>
    <row r="13" spans="6:45" s="1" customFormat="1" ht="15" x14ac:dyDescent="0.25">
      <c r="L13" s="2"/>
      <c r="M13" s="3"/>
      <c r="Q13" s="156"/>
      <c r="R13" s="156"/>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row>
    <row r="14" spans="6:45" s="1" customFormat="1" ht="15" x14ac:dyDescent="0.25">
      <c r="L14" s="2"/>
      <c r="M14" s="3"/>
      <c r="Q14" s="343" t="s">
        <v>392</v>
      </c>
      <c r="R14" s="34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row>
    <row r="15" spans="6:45" ht="12.75" customHeight="1" x14ac:dyDescent="0.25"/>
    <row r="16" spans="6:45" ht="15.75" x14ac:dyDescent="0.25">
      <c r="F16" s="158"/>
      <c r="R16" s="159" t="s">
        <v>230</v>
      </c>
    </row>
    <row r="17" spans="15:18" x14ac:dyDescent="0.25">
      <c r="O17" s="160" t="s">
        <v>4</v>
      </c>
      <c r="R17" s="161">
        <f>G61</f>
        <v>30.2703103134419</v>
      </c>
    </row>
    <row r="18" spans="15:18" x14ac:dyDescent="0.25">
      <c r="O18" s="160"/>
    </row>
    <row r="19" spans="15:18" x14ac:dyDescent="0.25">
      <c r="O19" s="160" t="s">
        <v>11</v>
      </c>
      <c r="R19" s="161">
        <f>G62</f>
        <v>67.725956621737339</v>
      </c>
    </row>
    <row r="20" spans="15:18" x14ac:dyDescent="0.25">
      <c r="O20" s="160"/>
    </row>
    <row r="21" spans="15:18" x14ac:dyDescent="0.25">
      <c r="O21" s="160" t="s">
        <v>24</v>
      </c>
      <c r="R21" s="161">
        <f>G63</f>
        <v>77.419930555389357</v>
      </c>
    </row>
    <row r="22" spans="15:18" x14ac:dyDescent="0.25">
      <c r="O22" s="160"/>
    </row>
    <row r="23" spans="15:18" x14ac:dyDescent="0.25">
      <c r="O23" s="160" t="s">
        <v>34</v>
      </c>
      <c r="R23" s="161">
        <f>G64</f>
        <v>39.840420643974177</v>
      </c>
    </row>
    <row r="24" spans="15:18" x14ac:dyDescent="0.25">
      <c r="O24" s="160"/>
    </row>
    <row r="25" spans="15:18" x14ac:dyDescent="0.25">
      <c r="O25" s="160" t="s">
        <v>43</v>
      </c>
      <c r="R25" s="161">
        <f>G65</f>
        <v>111.56386743738307</v>
      </c>
    </row>
    <row r="26" spans="15:18" x14ac:dyDescent="0.25">
      <c r="O26" s="160"/>
    </row>
    <row r="27" spans="15:18" x14ac:dyDescent="0.25">
      <c r="O27" s="160" t="s">
        <v>51</v>
      </c>
      <c r="R27" s="161">
        <f>G66</f>
        <v>39.491634381022614</v>
      </c>
    </row>
    <row r="28" spans="15:18" x14ac:dyDescent="0.25">
      <c r="O28" s="160"/>
    </row>
    <row r="29" spans="15:18" x14ac:dyDescent="0.25">
      <c r="O29" s="160" t="s">
        <v>58</v>
      </c>
      <c r="R29" s="161">
        <f>G67</f>
        <v>102.64621665718407</v>
      </c>
    </row>
    <row r="30" spans="15:18" x14ac:dyDescent="0.25">
      <c r="O30" s="160"/>
    </row>
    <row r="31" spans="15:18" x14ac:dyDescent="0.25">
      <c r="O31" s="160" t="s">
        <v>65</v>
      </c>
      <c r="R31" s="161">
        <f>G68</f>
        <v>158.4884036404523</v>
      </c>
    </row>
    <row r="32" spans="15:18" x14ac:dyDescent="0.25">
      <c r="O32" s="160"/>
    </row>
    <row r="33" spans="15:22" x14ac:dyDescent="0.25">
      <c r="O33" s="160" t="s">
        <v>72</v>
      </c>
      <c r="R33" s="161">
        <f>G69</f>
        <v>99.310801578363709</v>
      </c>
    </row>
    <row r="34" spans="15:22" x14ac:dyDescent="0.25">
      <c r="O34" s="160"/>
    </row>
    <row r="35" spans="15:22" x14ac:dyDescent="0.25">
      <c r="O35" s="160" t="s">
        <v>77</v>
      </c>
      <c r="R35" s="161">
        <f>G70</f>
        <v>137.52302312364631</v>
      </c>
    </row>
    <row r="36" spans="15:22" x14ac:dyDescent="0.25">
      <c r="O36" s="160"/>
    </row>
    <row r="37" spans="15:22" x14ac:dyDescent="0.25">
      <c r="O37" s="160" t="s">
        <v>83</v>
      </c>
      <c r="R37" s="161">
        <f>G71</f>
        <v>21.42102697911918</v>
      </c>
    </row>
    <row r="38" spans="15:22" x14ac:dyDescent="0.25">
      <c r="O38" s="160"/>
    </row>
    <row r="39" spans="15:22" x14ac:dyDescent="0.25">
      <c r="O39" s="160" t="s">
        <v>90</v>
      </c>
      <c r="R39" s="161">
        <f>G72</f>
        <v>80.011464788072843</v>
      </c>
    </row>
    <row r="40" spans="15:22" x14ac:dyDescent="0.25">
      <c r="O40" s="160"/>
    </row>
    <row r="41" spans="15:22" x14ac:dyDescent="0.25">
      <c r="O41" s="160" t="s">
        <v>99</v>
      </c>
      <c r="R41" s="161">
        <f>G73</f>
        <v>198.5097998998568</v>
      </c>
    </row>
    <row r="42" spans="15:22" x14ac:dyDescent="0.25">
      <c r="O42" s="160"/>
      <c r="U42" s="162"/>
      <c r="V42" s="163"/>
    </row>
    <row r="43" spans="15:22" x14ac:dyDescent="0.25">
      <c r="O43" s="160" t="s">
        <v>393</v>
      </c>
      <c r="R43" s="161">
        <f>G74</f>
        <v>79.943981890075662</v>
      </c>
      <c r="U43" s="162"/>
    </row>
    <row r="44" spans="15:22" x14ac:dyDescent="0.25">
      <c r="O44" s="160"/>
      <c r="U44" s="162"/>
    </row>
    <row r="45" spans="15:22" x14ac:dyDescent="0.25">
      <c r="O45" s="160" t="s">
        <v>118</v>
      </c>
      <c r="R45" s="161">
        <f>G75</f>
        <v>70.786985518837426</v>
      </c>
      <c r="U45" s="162"/>
    </row>
    <row r="46" spans="15:22" x14ac:dyDescent="0.25">
      <c r="O46" s="160"/>
      <c r="U46" s="162"/>
    </row>
    <row r="47" spans="15:22" x14ac:dyDescent="0.25">
      <c r="O47" s="160" t="s">
        <v>125</v>
      </c>
      <c r="R47" s="161">
        <f>G76</f>
        <v>141.39902183087275</v>
      </c>
    </row>
    <row r="48" spans="15:22" x14ac:dyDescent="0.25">
      <c r="O48" s="160"/>
      <c r="U48" s="162"/>
    </row>
    <row r="49" spans="1:45" x14ac:dyDescent="0.25">
      <c r="O49" s="160" t="s">
        <v>136</v>
      </c>
      <c r="R49" s="161">
        <f>G77</f>
        <v>144.50695902891306</v>
      </c>
    </row>
    <row r="50" spans="1:45" x14ac:dyDescent="0.25">
      <c r="O50" s="160"/>
    </row>
    <row r="51" spans="1:45" x14ac:dyDescent="0.25">
      <c r="O51" s="160" t="s">
        <v>144</v>
      </c>
      <c r="R51" s="161">
        <f>G78</f>
        <v>34.319816827282978</v>
      </c>
    </row>
    <row r="52" spans="1:45" x14ac:dyDescent="0.25"/>
    <row r="53" spans="1:45" x14ac:dyDescent="0.25"/>
    <row r="54" spans="1:45" x14ac:dyDescent="0.25"/>
    <row r="55" spans="1:45" x14ac:dyDescent="0.25"/>
    <row r="56" spans="1:45" x14ac:dyDescent="0.25"/>
    <row r="57" spans="1:45" x14ac:dyDescent="0.25">
      <c r="R57" s="164"/>
    </row>
    <row r="58" spans="1:45" x14ac:dyDescent="0.25"/>
    <row r="59" spans="1:45" x14ac:dyDescent="0.25">
      <c r="B59" s="165"/>
      <c r="C59" s="165"/>
      <c r="D59" s="165"/>
      <c r="E59" s="165"/>
      <c r="F59" s="165"/>
      <c r="G59" s="165"/>
      <c r="H59" s="165"/>
      <c r="I59" s="166"/>
      <c r="O59" s="167" t="s">
        <v>230</v>
      </c>
      <c r="P59" s="167" t="s">
        <v>394</v>
      </c>
    </row>
    <row r="60" spans="1:45" x14ac:dyDescent="0.25">
      <c r="A60" s="168"/>
      <c r="B60" s="167"/>
      <c r="C60" s="167" t="s">
        <v>274</v>
      </c>
      <c r="D60" s="165" t="s">
        <v>395</v>
      </c>
      <c r="E60" s="167" t="s">
        <v>230</v>
      </c>
      <c r="F60" s="167" t="s">
        <v>394</v>
      </c>
      <c r="G60" s="167" t="s">
        <v>230</v>
      </c>
      <c r="H60" s="167"/>
      <c r="I60" s="168"/>
      <c r="J60" s="166"/>
      <c r="K60" s="166"/>
      <c r="L60" s="166"/>
      <c r="M60" s="166"/>
      <c r="N60" s="166"/>
      <c r="O60" s="167">
        <f>IF(Q60&gt;200,200,Q60)</f>
        <v>0</v>
      </c>
      <c r="P60" s="169">
        <f>IF(N60&gt;0.15,0.15,N60)</f>
        <v>0</v>
      </c>
      <c r="Q60" s="166"/>
      <c r="R60" s="166"/>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row>
    <row r="61" spans="1:45" x14ac:dyDescent="0.25">
      <c r="A61" s="168"/>
      <c r="B61" s="167" t="s">
        <v>4</v>
      </c>
      <c r="C61" s="170">
        <f>Group!D14</f>
        <v>76</v>
      </c>
      <c r="D61" s="169">
        <f>C61/$C$79</f>
        <v>3.9482570523144056E-3</v>
      </c>
      <c r="E61" s="167">
        <f>IF(G61&gt;200,200,G61)</f>
        <v>30.2703103134419</v>
      </c>
      <c r="F61" s="169">
        <f>IF(D61&gt;0.15,0.15,D61)</f>
        <v>3.9482570523144056E-3</v>
      </c>
      <c r="G61" s="171">
        <f>Group!J14</f>
        <v>30.2703103134419</v>
      </c>
      <c r="H61" s="167" t="s">
        <v>396</v>
      </c>
      <c r="I61" s="168"/>
      <c r="J61" s="166"/>
      <c r="K61" s="166"/>
      <c r="L61" s="166"/>
      <c r="M61" s="166"/>
      <c r="N61" s="166"/>
      <c r="O61" s="167">
        <f t="shared" ref="O61:O77" si="0">IF(Q61&gt;200,200,Q61)</f>
        <v>0</v>
      </c>
      <c r="P61" s="169">
        <f t="shared" ref="P61:P77" si="1">IF(N61&gt;0.15,0.15,N61)</f>
        <v>0</v>
      </c>
      <c r="Q61" s="166"/>
      <c r="R61" s="166"/>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row>
    <row r="62" spans="1:45" x14ac:dyDescent="0.25">
      <c r="A62" s="168"/>
      <c r="B62" s="167" t="s">
        <v>11</v>
      </c>
      <c r="C62" s="170">
        <f>Group!D15</f>
        <v>1612</v>
      </c>
      <c r="D62" s="169">
        <f t="shared" ref="D62:D78" si="2">C62/$C$79</f>
        <v>8.3744610109616077E-2</v>
      </c>
      <c r="E62" s="167">
        <f t="shared" ref="E62:E78" si="3">IF(G62&gt;200,200,G62)</f>
        <v>67.725956621737339</v>
      </c>
      <c r="F62" s="169">
        <f t="shared" ref="F62:F78" si="4">IF(D62&gt;0.15,0.15,D62)</f>
        <v>8.3744610109616077E-2</v>
      </c>
      <c r="G62" s="171">
        <f>Group!J15</f>
        <v>67.725956621737339</v>
      </c>
      <c r="H62" s="167" t="s">
        <v>397</v>
      </c>
      <c r="I62" s="168"/>
      <c r="J62" s="166"/>
      <c r="K62" s="166"/>
      <c r="L62" s="166"/>
      <c r="M62" s="166"/>
      <c r="N62" s="166"/>
      <c r="O62" s="167">
        <f t="shared" si="0"/>
        <v>0</v>
      </c>
      <c r="P62" s="169">
        <f t="shared" si="1"/>
        <v>0</v>
      </c>
      <c r="Q62" s="166"/>
      <c r="R62" s="166"/>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row>
    <row r="63" spans="1:45" x14ac:dyDescent="0.25">
      <c r="A63" s="168"/>
      <c r="B63" s="167" t="s">
        <v>24</v>
      </c>
      <c r="C63" s="170">
        <f>Group!D16</f>
        <v>1407</v>
      </c>
      <c r="D63" s="169">
        <f t="shared" si="2"/>
        <v>7.3094706218504862E-2</v>
      </c>
      <c r="E63" s="167">
        <f t="shared" si="3"/>
        <v>77.419930555389357</v>
      </c>
      <c r="F63" s="169">
        <f t="shared" si="4"/>
        <v>7.3094706218504862E-2</v>
      </c>
      <c r="G63" s="171">
        <f>Group!J16</f>
        <v>77.419930555389357</v>
      </c>
      <c r="H63" s="167" t="s">
        <v>398</v>
      </c>
      <c r="I63" s="168"/>
      <c r="J63" s="166"/>
      <c r="K63" s="166"/>
      <c r="L63" s="166"/>
      <c r="M63" s="166"/>
      <c r="N63" s="166"/>
      <c r="O63" s="167">
        <f t="shared" si="0"/>
        <v>0</v>
      </c>
      <c r="P63" s="169">
        <f t="shared" si="1"/>
        <v>0</v>
      </c>
      <c r="Q63" s="166"/>
      <c r="R63" s="166"/>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row>
    <row r="64" spans="1:45" x14ac:dyDescent="0.25">
      <c r="A64" s="168"/>
      <c r="B64" s="167" t="s">
        <v>34</v>
      </c>
      <c r="C64" s="170">
        <f>Group!D18</f>
        <v>268</v>
      </c>
      <c r="D64" s="169">
        <f t="shared" si="2"/>
        <v>1.3922801184477116E-2</v>
      </c>
      <c r="E64" s="167">
        <f t="shared" si="3"/>
        <v>39.840420643974177</v>
      </c>
      <c r="F64" s="169">
        <f t="shared" si="4"/>
        <v>1.3922801184477116E-2</v>
      </c>
      <c r="G64" s="171">
        <f>Group!J18</f>
        <v>39.840420643974177</v>
      </c>
      <c r="H64" s="167" t="s">
        <v>399</v>
      </c>
      <c r="I64" s="168"/>
      <c r="J64" s="166"/>
      <c r="K64" s="166"/>
      <c r="L64" s="166"/>
      <c r="M64" s="166"/>
      <c r="N64" s="166"/>
      <c r="O64" s="167">
        <f t="shared" si="0"/>
        <v>0</v>
      </c>
      <c r="P64" s="169">
        <f t="shared" si="1"/>
        <v>0</v>
      </c>
      <c r="Q64" s="166"/>
      <c r="R64" s="166"/>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c r="AQ64" s="168"/>
      <c r="AR64" s="168"/>
      <c r="AS64" s="168"/>
    </row>
    <row r="65" spans="1:45" x14ac:dyDescent="0.25">
      <c r="A65" s="168"/>
      <c r="B65" s="167" t="s">
        <v>43</v>
      </c>
      <c r="C65" s="170">
        <f>Group!D19</f>
        <v>1262</v>
      </c>
      <c r="D65" s="169">
        <f t="shared" si="2"/>
        <v>6.5561847368694484E-2</v>
      </c>
      <c r="E65" s="167">
        <f t="shared" si="3"/>
        <v>111.56386743738307</v>
      </c>
      <c r="F65" s="169">
        <f t="shared" si="4"/>
        <v>6.5561847368694484E-2</v>
      </c>
      <c r="G65" s="171">
        <f>Group!J19</f>
        <v>111.56386743738307</v>
      </c>
      <c r="H65" s="167" t="s">
        <v>400</v>
      </c>
      <c r="I65" s="168"/>
      <c r="J65" s="166"/>
      <c r="K65" s="166"/>
      <c r="L65" s="166"/>
      <c r="M65" s="166"/>
      <c r="N65" s="166"/>
      <c r="O65" s="167">
        <f t="shared" si="0"/>
        <v>0</v>
      </c>
      <c r="P65" s="169">
        <f t="shared" si="1"/>
        <v>0</v>
      </c>
      <c r="Q65" s="166"/>
      <c r="R65" s="166"/>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row>
    <row r="66" spans="1:45" x14ac:dyDescent="0.25">
      <c r="A66" s="168"/>
      <c r="B66" s="167" t="s">
        <v>51</v>
      </c>
      <c r="C66" s="170">
        <f>Group!D21</f>
        <v>446</v>
      </c>
      <c r="D66" s="169">
        <f t="shared" si="2"/>
        <v>2.317003480700296E-2</v>
      </c>
      <c r="E66" s="167">
        <f t="shared" si="3"/>
        <v>39.491634381022614</v>
      </c>
      <c r="F66" s="169">
        <f t="shared" si="4"/>
        <v>2.317003480700296E-2</v>
      </c>
      <c r="G66" s="171">
        <f>Group!J21</f>
        <v>39.491634381022614</v>
      </c>
      <c r="H66" s="167" t="s">
        <v>401</v>
      </c>
      <c r="I66" s="168"/>
      <c r="J66" s="166"/>
      <c r="K66" s="166"/>
      <c r="L66" s="166"/>
      <c r="M66" s="166"/>
      <c r="N66" s="166"/>
      <c r="O66" s="167">
        <f t="shared" si="0"/>
        <v>0</v>
      </c>
      <c r="P66" s="169">
        <f t="shared" si="1"/>
        <v>0</v>
      </c>
      <c r="Q66" s="166"/>
      <c r="R66" s="166"/>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row>
    <row r="67" spans="1:45" x14ac:dyDescent="0.25">
      <c r="A67" s="168"/>
      <c r="B67" s="167" t="s">
        <v>58</v>
      </c>
      <c r="C67" s="170">
        <f>Group!D22</f>
        <v>1217</v>
      </c>
      <c r="D67" s="169">
        <f t="shared" si="2"/>
        <v>6.3224063587718843E-2</v>
      </c>
      <c r="E67" s="167">
        <f t="shared" si="3"/>
        <v>102.64621665718407</v>
      </c>
      <c r="F67" s="169">
        <f t="shared" si="4"/>
        <v>6.3224063587718843E-2</v>
      </c>
      <c r="G67" s="171">
        <f>Group!J22</f>
        <v>102.64621665718407</v>
      </c>
      <c r="H67" s="167" t="s">
        <v>402</v>
      </c>
      <c r="I67" s="168"/>
      <c r="J67" s="166"/>
      <c r="K67" s="166"/>
      <c r="L67" s="166"/>
      <c r="M67" s="166"/>
      <c r="N67" s="166"/>
      <c r="O67" s="167">
        <f t="shared" si="0"/>
        <v>0</v>
      </c>
      <c r="P67" s="169">
        <f t="shared" si="1"/>
        <v>0</v>
      </c>
      <c r="Q67" s="166"/>
      <c r="R67" s="166"/>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c r="AQ67" s="168"/>
      <c r="AR67" s="168"/>
      <c r="AS67" s="168"/>
    </row>
    <row r="68" spans="1:45" x14ac:dyDescent="0.25">
      <c r="A68" s="168"/>
      <c r="B68" s="167" t="s">
        <v>65</v>
      </c>
      <c r="C68" s="170">
        <f>Group!D23</f>
        <v>2491</v>
      </c>
      <c r="D68" s="169">
        <f t="shared" si="2"/>
        <v>0.1294093199646735</v>
      </c>
      <c r="E68" s="167">
        <f t="shared" si="3"/>
        <v>158.4884036404523</v>
      </c>
      <c r="F68" s="169">
        <f t="shared" si="4"/>
        <v>0.1294093199646735</v>
      </c>
      <c r="G68" s="171">
        <f>Group!J23</f>
        <v>158.4884036404523</v>
      </c>
      <c r="H68" s="167" t="s">
        <v>403</v>
      </c>
      <c r="I68" s="168"/>
      <c r="J68" s="166"/>
      <c r="K68" s="166"/>
      <c r="L68" s="166"/>
      <c r="M68" s="166"/>
      <c r="N68" s="166"/>
      <c r="O68" s="167">
        <f t="shared" si="0"/>
        <v>0</v>
      </c>
      <c r="P68" s="169">
        <f t="shared" si="1"/>
        <v>0</v>
      </c>
      <c r="Q68" s="166"/>
      <c r="R68" s="166"/>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c r="AQ68" s="168"/>
      <c r="AR68" s="168"/>
      <c r="AS68" s="168"/>
    </row>
    <row r="69" spans="1:45" x14ac:dyDescent="0.25">
      <c r="A69" s="168"/>
      <c r="B69" s="167" t="s">
        <v>72</v>
      </c>
      <c r="C69" s="170">
        <f>Group!D24</f>
        <v>522</v>
      </c>
      <c r="D69" s="169">
        <f t="shared" si="2"/>
        <v>2.7118291859317366E-2</v>
      </c>
      <c r="E69" s="167">
        <f t="shared" si="3"/>
        <v>99.310801578363709</v>
      </c>
      <c r="F69" s="169">
        <f t="shared" si="4"/>
        <v>2.7118291859317366E-2</v>
      </c>
      <c r="G69" s="171">
        <f>Group!J24</f>
        <v>99.310801578363709</v>
      </c>
      <c r="H69" s="167" t="s">
        <v>404</v>
      </c>
      <c r="I69" s="168"/>
      <c r="J69" s="166"/>
      <c r="K69" s="166"/>
      <c r="L69" s="166"/>
      <c r="M69" s="166"/>
      <c r="N69" s="166"/>
      <c r="O69" s="167">
        <f t="shared" si="0"/>
        <v>0</v>
      </c>
      <c r="P69" s="169">
        <f t="shared" si="1"/>
        <v>0</v>
      </c>
      <c r="Q69" s="166"/>
      <c r="R69" s="166"/>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c r="AQ69" s="168"/>
      <c r="AR69" s="168"/>
      <c r="AS69" s="168"/>
    </row>
    <row r="70" spans="1:45" x14ac:dyDescent="0.25">
      <c r="A70" s="168"/>
      <c r="B70" s="167" t="s">
        <v>77</v>
      </c>
      <c r="C70" s="170">
        <f>Group!D25</f>
        <v>1056</v>
      </c>
      <c r="D70" s="169">
        <f t="shared" si="2"/>
        <v>5.4859992726894902E-2</v>
      </c>
      <c r="E70" s="167">
        <f t="shared" si="3"/>
        <v>137.52302312364631</v>
      </c>
      <c r="F70" s="169">
        <f t="shared" si="4"/>
        <v>5.4859992726894902E-2</v>
      </c>
      <c r="G70" s="171">
        <f>Group!J25</f>
        <v>137.52302312364631</v>
      </c>
      <c r="H70" s="167" t="s">
        <v>405</v>
      </c>
      <c r="I70" s="168"/>
      <c r="J70" s="166"/>
      <c r="K70" s="166"/>
      <c r="L70" s="166"/>
      <c r="M70" s="166"/>
      <c r="N70" s="166"/>
      <c r="O70" s="167">
        <f t="shared" si="0"/>
        <v>0</v>
      </c>
      <c r="P70" s="169">
        <f t="shared" si="1"/>
        <v>0</v>
      </c>
      <c r="Q70" s="166"/>
      <c r="R70" s="166"/>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c r="AQ70" s="168"/>
      <c r="AR70" s="168"/>
      <c r="AS70" s="168"/>
    </row>
    <row r="71" spans="1:45" x14ac:dyDescent="0.25">
      <c r="A71" s="168"/>
      <c r="B71" s="167" t="s">
        <v>83</v>
      </c>
      <c r="C71" s="170">
        <f>Group!D27</f>
        <v>119</v>
      </c>
      <c r="D71" s="169">
        <f t="shared" si="2"/>
        <v>6.1821393319133463E-3</v>
      </c>
      <c r="E71" s="167">
        <f t="shared" si="3"/>
        <v>21.42102697911918</v>
      </c>
      <c r="F71" s="169">
        <f t="shared" si="4"/>
        <v>6.1821393319133463E-3</v>
      </c>
      <c r="G71" s="171">
        <f>Group!J27</f>
        <v>21.42102697911918</v>
      </c>
      <c r="H71" s="167" t="s">
        <v>406</v>
      </c>
      <c r="I71" s="168"/>
      <c r="J71" s="166"/>
      <c r="K71" s="166"/>
      <c r="L71" s="166"/>
      <c r="M71" s="166"/>
      <c r="N71" s="166"/>
      <c r="O71" s="167">
        <f t="shared" si="0"/>
        <v>0</v>
      </c>
      <c r="P71" s="169">
        <f t="shared" si="1"/>
        <v>0</v>
      </c>
      <c r="Q71" s="166"/>
      <c r="R71" s="166"/>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c r="AQ71" s="168"/>
      <c r="AR71" s="168"/>
      <c r="AS71" s="168"/>
    </row>
    <row r="72" spans="1:45" x14ac:dyDescent="0.25">
      <c r="A72" s="168"/>
      <c r="B72" s="167" t="s">
        <v>90</v>
      </c>
      <c r="C72" s="170">
        <f>Group!D28</f>
        <v>1156</v>
      </c>
      <c r="D72" s="169">
        <f t="shared" si="2"/>
        <v>6.0055067795729646E-2</v>
      </c>
      <c r="E72" s="167">
        <f t="shared" si="3"/>
        <v>80.011464788072843</v>
      </c>
      <c r="F72" s="169">
        <f t="shared" si="4"/>
        <v>6.0055067795729646E-2</v>
      </c>
      <c r="G72" s="171">
        <f>Group!J28</f>
        <v>80.011464788072843</v>
      </c>
      <c r="H72" s="167" t="s">
        <v>407</v>
      </c>
      <c r="I72" s="168"/>
      <c r="J72" s="166"/>
      <c r="K72" s="166"/>
      <c r="L72" s="166"/>
      <c r="M72" s="166"/>
      <c r="N72" s="166"/>
      <c r="O72" s="167">
        <f t="shared" si="0"/>
        <v>0</v>
      </c>
      <c r="P72" s="169">
        <f t="shared" si="1"/>
        <v>0</v>
      </c>
      <c r="Q72" s="166"/>
      <c r="R72" s="166"/>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c r="AQ72" s="168"/>
      <c r="AR72" s="168"/>
      <c r="AS72" s="168"/>
    </row>
    <row r="73" spans="1:45" x14ac:dyDescent="0.25">
      <c r="A73" s="168"/>
      <c r="B73" s="167" t="s">
        <v>99</v>
      </c>
      <c r="C73" s="170">
        <f>Group!D29</f>
        <v>2942</v>
      </c>
      <c r="D73" s="169">
        <f t="shared" si="2"/>
        <v>0.1528391085251182</v>
      </c>
      <c r="E73" s="167">
        <f t="shared" si="3"/>
        <v>198.5097998998568</v>
      </c>
      <c r="F73" s="169">
        <f t="shared" si="4"/>
        <v>0.15</v>
      </c>
      <c r="G73" s="171">
        <f>Group!J29</f>
        <v>198.5097998998568</v>
      </c>
      <c r="H73" s="167" t="s">
        <v>408</v>
      </c>
      <c r="I73" s="168"/>
      <c r="J73" s="166"/>
      <c r="K73" s="166"/>
      <c r="L73" s="166"/>
      <c r="M73" s="166"/>
      <c r="N73" s="166"/>
      <c r="O73" s="167">
        <f t="shared" si="0"/>
        <v>0</v>
      </c>
      <c r="P73" s="169">
        <f t="shared" si="1"/>
        <v>0</v>
      </c>
      <c r="Q73" s="166"/>
      <c r="R73" s="166"/>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c r="AQ73" s="168"/>
      <c r="AR73" s="168"/>
      <c r="AS73" s="168"/>
    </row>
    <row r="74" spans="1:45" x14ac:dyDescent="0.25">
      <c r="A74" s="168"/>
      <c r="B74" s="167" t="s">
        <v>393</v>
      </c>
      <c r="C74" s="170">
        <f>Group!D30</f>
        <v>703</v>
      </c>
      <c r="D74" s="169">
        <f t="shared" si="2"/>
        <v>3.6521377733908254E-2</v>
      </c>
      <c r="E74" s="167">
        <f t="shared" si="3"/>
        <v>79.943981890075662</v>
      </c>
      <c r="F74" s="169">
        <f t="shared" si="4"/>
        <v>3.6521377733908254E-2</v>
      </c>
      <c r="G74" s="171">
        <f>Group!J30</f>
        <v>79.943981890075662</v>
      </c>
      <c r="H74" s="167" t="s">
        <v>409</v>
      </c>
      <c r="I74" s="168"/>
      <c r="J74" s="166"/>
      <c r="K74" s="166"/>
      <c r="L74" s="166"/>
      <c r="M74" s="166"/>
      <c r="N74" s="166"/>
      <c r="O74" s="167">
        <f t="shared" si="0"/>
        <v>0</v>
      </c>
      <c r="P74" s="169">
        <f t="shared" si="1"/>
        <v>0</v>
      </c>
      <c r="Q74" s="166"/>
      <c r="R74" s="166"/>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row>
    <row r="75" spans="1:45" x14ac:dyDescent="0.25">
      <c r="A75" s="168"/>
      <c r="B75" s="167" t="s">
        <v>118</v>
      </c>
      <c r="C75" s="170">
        <f>Group!D32</f>
        <v>717</v>
      </c>
      <c r="D75" s="169">
        <f t="shared" si="2"/>
        <v>3.7248688243545117E-2</v>
      </c>
      <c r="E75" s="167">
        <f t="shared" si="3"/>
        <v>70.786985518837426</v>
      </c>
      <c r="F75" s="169">
        <f t="shared" si="4"/>
        <v>3.7248688243545117E-2</v>
      </c>
      <c r="G75" s="171">
        <f>Group!J32</f>
        <v>70.786985518837426</v>
      </c>
      <c r="H75" s="167" t="s">
        <v>410</v>
      </c>
      <c r="I75" s="168"/>
      <c r="J75" s="166"/>
      <c r="K75" s="166"/>
      <c r="L75" s="166"/>
      <c r="M75" s="166"/>
      <c r="N75" s="166"/>
      <c r="O75" s="167">
        <f t="shared" si="0"/>
        <v>0</v>
      </c>
      <c r="P75" s="169">
        <f t="shared" si="1"/>
        <v>0</v>
      </c>
      <c r="Q75" s="166"/>
      <c r="R75" s="166"/>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row>
    <row r="76" spans="1:45" x14ac:dyDescent="0.25">
      <c r="A76" s="168"/>
      <c r="B76" s="167" t="s">
        <v>125</v>
      </c>
      <c r="C76" s="170">
        <f>Group!D33</f>
        <v>1922</v>
      </c>
      <c r="D76" s="169">
        <f t="shared" si="2"/>
        <v>9.9849342823003798E-2</v>
      </c>
      <c r="E76" s="167">
        <f t="shared" si="3"/>
        <v>141.39902183087275</v>
      </c>
      <c r="F76" s="169">
        <f t="shared" si="4"/>
        <v>9.9849342823003798E-2</v>
      </c>
      <c r="G76" s="171">
        <f>Group!J33</f>
        <v>141.39902183087275</v>
      </c>
      <c r="H76" s="167" t="s">
        <v>411</v>
      </c>
      <c r="I76" s="168"/>
      <c r="J76" s="166"/>
      <c r="K76" s="166"/>
      <c r="L76" s="166"/>
      <c r="M76" s="166"/>
      <c r="N76" s="166"/>
      <c r="O76" s="167">
        <f t="shared" si="0"/>
        <v>0</v>
      </c>
      <c r="P76" s="169">
        <f t="shared" si="1"/>
        <v>0</v>
      </c>
      <c r="Q76" s="166"/>
      <c r="R76" s="166"/>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c r="AQ76" s="168"/>
      <c r="AR76" s="168"/>
      <c r="AS76" s="168"/>
    </row>
    <row r="77" spans="1:45" x14ac:dyDescent="0.25">
      <c r="A77" s="168"/>
      <c r="B77" s="167" t="s">
        <v>136</v>
      </c>
      <c r="C77" s="170">
        <f>Group!D34</f>
        <v>1261</v>
      </c>
      <c r="D77" s="169">
        <f t="shared" si="2"/>
        <v>6.550989661800613E-2</v>
      </c>
      <c r="E77" s="167">
        <f t="shared" si="3"/>
        <v>144.50695902891306</v>
      </c>
      <c r="F77" s="169">
        <f t="shared" si="4"/>
        <v>6.550989661800613E-2</v>
      </c>
      <c r="G77" s="171">
        <f>Group!J34</f>
        <v>144.50695902891306</v>
      </c>
      <c r="H77" s="167" t="s">
        <v>412</v>
      </c>
      <c r="I77" s="168"/>
      <c r="J77" s="166"/>
      <c r="K77" s="166"/>
      <c r="L77" s="166"/>
      <c r="M77" s="166"/>
      <c r="N77" s="166"/>
      <c r="O77" s="167">
        <f t="shared" si="0"/>
        <v>0</v>
      </c>
      <c r="P77" s="169">
        <f t="shared" si="1"/>
        <v>0</v>
      </c>
      <c r="Q77" s="166"/>
      <c r="R77" s="166"/>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c r="AQ77" s="168"/>
      <c r="AR77" s="168"/>
      <c r="AS77" s="168"/>
    </row>
    <row r="78" spans="1:45" x14ac:dyDescent="0.25">
      <c r="A78" s="168"/>
      <c r="B78" s="167" t="s">
        <v>144</v>
      </c>
      <c r="C78" s="170">
        <f>Group!D36</f>
        <v>72</v>
      </c>
      <c r="D78" s="169">
        <f t="shared" si="2"/>
        <v>3.7404540495610161E-3</v>
      </c>
      <c r="E78" s="167">
        <f t="shared" si="3"/>
        <v>34.319816827282978</v>
      </c>
      <c r="F78" s="169">
        <f t="shared" si="4"/>
        <v>3.7404540495610161E-3</v>
      </c>
      <c r="G78" s="171">
        <f>Group!J36</f>
        <v>34.319816827282978</v>
      </c>
      <c r="H78" s="167" t="s">
        <v>413</v>
      </c>
      <c r="I78" s="168"/>
      <c r="J78" s="166"/>
      <c r="K78" s="166"/>
      <c r="L78" s="166"/>
      <c r="M78" s="166"/>
      <c r="N78" s="166"/>
      <c r="O78" s="166"/>
      <c r="P78" s="166"/>
      <c r="Q78" s="166"/>
      <c r="R78" s="166"/>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c r="AQ78" s="168"/>
      <c r="AR78" s="168"/>
      <c r="AS78" s="168"/>
    </row>
    <row r="79" spans="1:45" x14ac:dyDescent="0.25">
      <c r="A79" s="168"/>
      <c r="B79" s="167"/>
      <c r="C79" s="170">
        <f>SUM(C61:C78)</f>
        <v>19249</v>
      </c>
      <c r="D79" s="167"/>
      <c r="E79" s="167"/>
      <c r="F79" s="167"/>
      <c r="G79" s="167"/>
      <c r="H79" s="167"/>
      <c r="I79" s="168"/>
      <c r="J79" s="166"/>
      <c r="K79" s="166"/>
      <c r="L79" s="166"/>
      <c r="M79" s="166"/>
      <c r="N79" s="166"/>
      <c r="O79" s="166"/>
      <c r="P79" s="166"/>
      <c r="Q79" s="166"/>
      <c r="R79" s="166"/>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row>
    <row r="80" spans="1:45" x14ac:dyDescent="0.25">
      <c r="A80" s="168"/>
      <c r="B80" s="167"/>
      <c r="C80" s="170"/>
      <c r="D80" s="171"/>
      <c r="E80" s="170"/>
      <c r="F80" s="167"/>
      <c r="G80" s="167"/>
      <c r="H80" s="167"/>
      <c r="I80" s="168"/>
      <c r="J80" s="166"/>
      <c r="K80" s="166"/>
      <c r="L80" s="166"/>
      <c r="M80" s="166"/>
      <c r="N80" s="166"/>
      <c r="O80" s="166"/>
      <c r="P80" s="166"/>
      <c r="Q80" s="166"/>
      <c r="R80" s="166"/>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c r="AQ80" s="168"/>
      <c r="AR80" s="168"/>
      <c r="AS80" s="168"/>
    </row>
    <row r="81" spans="1:45" x14ac:dyDescent="0.25">
      <c r="A81" s="168"/>
      <c r="B81" s="172" t="b">
        <v>0</v>
      </c>
      <c r="C81" s="173"/>
      <c r="D81" s="174"/>
      <c r="E81" s="170"/>
      <c r="F81" s="167"/>
      <c r="G81" s="167"/>
      <c r="H81" s="167"/>
      <c r="I81" s="168"/>
      <c r="J81" s="166"/>
      <c r="K81" s="166"/>
      <c r="L81" s="166"/>
      <c r="M81" s="166"/>
      <c r="N81" s="166"/>
      <c r="O81" s="166"/>
      <c r="P81" s="166"/>
      <c r="Q81" s="166"/>
      <c r="R81" s="166"/>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c r="AS81" s="168"/>
    </row>
    <row r="82" spans="1:45" ht="12" customHeight="1" x14ac:dyDescent="0.25">
      <c r="A82" s="168">
        <f>LEN(D82)</f>
        <v>238</v>
      </c>
      <c r="B82" s="172" t="s">
        <v>414</v>
      </c>
      <c r="C82" s="173" t="str">
        <f>IF($B$81,D82,"")</f>
        <v/>
      </c>
      <c r="D82" s="175" t="s">
        <v>415</v>
      </c>
      <c r="E82" s="167"/>
      <c r="F82" s="167"/>
      <c r="G82" s="167"/>
      <c r="H82" s="167"/>
      <c r="I82" s="168"/>
      <c r="J82" s="166"/>
      <c r="K82" s="166"/>
      <c r="L82" s="166"/>
      <c r="M82" s="166"/>
      <c r="N82" s="166"/>
      <c r="O82" s="166"/>
      <c r="P82" s="166"/>
      <c r="Q82" s="166"/>
      <c r="R82" s="166"/>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row>
    <row r="83" spans="1:45" ht="12" customHeight="1" x14ac:dyDescent="0.25">
      <c r="A83" s="168">
        <f>LEN(D83)</f>
        <v>255</v>
      </c>
      <c r="B83" s="172" t="s">
        <v>416</v>
      </c>
      <c r="C83" s="173" t="str">
        <f>IF($B$81,D83,"")</f>
        <v/>
      </c>
      <c r="D83" s="176" t="s">
        <v>417</v>
      </c>
      <c r="E83" s="167"/>
      <c r="F83" s="167"/>
      <c r="G83" s="167"/>
      <c r="H83" s="167"/>
      <c r="I83" s="168"/>
      <c r="J83" s="166"/>
      <c r="K83" s="166"/>
      <c r="L83" s="166"/>
      <c r="M83" s="166"/>
      <c r="N83" s="166"/>
      <c r="O83" s="166"/>
      <c r="P83" s="166"/>
      <c r="Q83" s="166"/>
      <c r="R83" s="166"/>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row>
    <row r="84" spans="1:45" ht="12" customHeight="1" x14ac:dyDescent="0.25">
      <c r="A84" s="168">
        <f>LEN(D84)</f>
        <v>178</v>
      </c>
      <c r="B84" s="172" t="s">
        <v>418</v>
      </c>
      <c r="C84" s="173" t="str">
        <f>IF($B$81,D84,"")</f>
        <v/>
      </c>
      <c r="D84" s="177" t="s">
        <v>419</v>
      </c>
      <c r="E84" s="167"/>
      <c r="F84" s="167"/>
      <c r="G84" s="167"/>
      <c r="H84" s="167"/>
      <c r="I84" s="168"/>
      <c r="J84" s="166"/>
      <c r="K84" s="166"/>
      <c r="L84" s="166"/>
      <c r="M84" s="166"/>
      <c r="N84" s="166"/>
      <c r="O84" s="166"/>
      <c r="P84" s="166"/>
      <c r="Q84" s="166"/>
      <c r="R84" s="166"/>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c r="AQ84" s="168"/>
      <c r="AR84" s="168"/>
      <c r="AS84" s="168"/>
    </row>
    <row r="85" spans="1:45" ht="12" customHeight="1" x14ac:dyDescent="0.25">
      <c r="A85" s="168">
        <f>LEN(D85)</f>
        <v>203</v>
      </c>
      <c r="B85" s="172" t="s">
        <v>420</v>
      </c>
      <c r="C85" s="173" t="str">
        <f>IF($B$81,D85,"")</f>
        <v/>
      </c>
      <c r="D85" s="176" t="s">
        <v>421</v>
      </c>
      <c r="E85" s="167"/>
      <c r="F85" s="167"/>
      <c r="G85" s="167"/>
      <c r="H85" s="167"/>
      <c r="I85" s="168"/>
      <c r="J85" s="166"/>
      <c r="K85" s="166"/>
      <c r="L85" s="166"/>
      <c r="M85" s="166"/>
      <c r="N85" s="166"/>
      <c r="O85" s="166"/>
      <c r="P85" s="166"/>
      <c r="Q85" s="166"/>
      <c r="R85" s="166"/>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c r="AQ85" s="168"/>
      <c r="AR85" s="168"/>
      <c r="AS85" s="168"/>
    </row>
    <row r="86" spans="1:45" x14ac:dyDescent="0.25">
      <c r="B86" s="165"/>
      <c r="C86" s="165"/>
      <c r="D86" s="165"/>
      <c r="E86" s="165"/>
      <c r="F86" s="165"/>
      <c r="G86" s="165"/>
      <c r="H86" s="165"/>
      <c r="I86" s="166"/>
    </row>
  </sheetData>
  <sheetProtection password="9869" sheet="1" objects="1" scenarios="1"/>
  <mergeCells count="1">
    <mergeCell ref="Q14:R14"/>
  </mergeCells>
  <pageMargins left="0.7" right="0.7" top="0.75" bottom="0.75" header="0.3" footer="0.3"/>
  <pageSetup paperSize="9" scale="6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locked="0" defaultSize="0" autoFill="0" autoLine="0" autoPict="0">
                <anchor>
                  <from>
                    <xdr:col>16</xdr:col>
                    <xdr:colOff>0</xdr:colOff>
                    <xdr:row>13</xdr:row>
                    <xdr:rowOff>19050</xdr:rowOff>
                  </from>
                  <to>
                    <xdr:col>17</xdr:col>
                    <xdr:colOff>200025</xdr:colOff>
                    <xdr:row>13</xdr:row>
                    <xdr:rowOff>161925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15"/>
  <sheetViews>
    <sheetView showGridLines="0" zoomScaleNormal="100" workbookViewId="0">
      <selection activeCell="C16" sqref="C16:G16"/>
    </sheetView>
  </sheetViews>
  <sheetFormatPr defaultColWidth="0" defaultRowHeight="12.75" customHeight="1" zeroHeight="1" x14ac:dyDescent="0.25"/>
  <cols>
    <col min="1" max="1" width="2.28515625" style="6" customWidth="1"/>
    <col min="2" max="2" width="2.85546875" style="6" customWidth="1"/>
    <col min="3" max="4" width="11.85546875" style="6" customWidth="1"/>
    <col min="5" max="5" width="5.28515625" style="6" customWidth="1"/>
    <col min="6" max="7" width="8" style="6" customWidth="1"/>
    <col min="8" max="8" width="2.42578125" style="6" customWidth="1"/>
    <col min="9" max="10" width="11.85546875" style="6" customWidth="1"/>
    <col min="11" max="13" width="8" style="6" customWidth="1"/>
    <col min="14" max="14" width="2.42578125" style="6" customWidth="1"/>
    <col min="15" max="16" width="11.85546875" style="6" customWidth="1"/>
    <col min="17" max="19" width="8" style="6" customWidth="1"/>
    <col min="20" max="20" width="0.85546875" style="6" customWidth="1"/>
    <col min="21" max="16384" width="9.140625" style="6" hidden="1"/>
  </cols>
  <sheetData>
    <row r="1" spans="1:19" s="1" customFormat="1" ht="15" x14ac:dyDescent="0.25"/>
    <row r="2" spans="1:19" s="1" customFormat="1" ht="15" x14ac:dyDescent="0.25"/>
    <row r="3" spans="1:19" s="1" customFormat="1" ht="15" x14ac:dyDescent="0.25"/>
    <row r="4" spans="1:19" s="1" customFormat="1" ht="15" x14ac:dyDescent="0.25"/>
    <row r="5" spans="1:19" s="1" customFormat="1" ht="15" x14ac:dyDescent="0.25"/>
    <row r="6" spans="1:19" s="1" customFormat="1" ht="15" x14ac:dyDescent="0.25"/>
    <row r="7" spans="1:19" s="154" customFormat="1" ht="15" x14ac:dyDescent="0.25"/>
    <row r="8" spans="1:19" s="154" customFormat="1" ht="15" x14ac:dyDescent="0.25"/>
    <row r="9" spans="1:19" s="154" customFormat="1" ht="15" x14ac:dyDescent="0.25"/>
    <row r="10" spans="1:19" s="1" customFormat="1" ht="15" x14ac:dyDescent="0.25"/>
    <row r="11" spans="1:19" s="1" customFormat="1" ht="15" x14ac:dyDescent="0.25">
      <c r="C11" s="1" t="s">
        <v>422</v>
      </c>
    </row>
    <row r="12" spans="1:19" s="1" customFormat="1" ht="15" x14ac:dyDescent="0.25">
      <c r="C12" s="1" t="s">
        <v>423</v>
      </c>
    </row>
    <row r="13" spans="1:19" s="1" customFormat="1" ht="15" x14ac:dyDescent="0.25"/>
    <row r="14" spans="1:19" ht="15.75" x14ac:dyDescent="0.25">
      <c r="A14" s="345" t="s">
        <v>424</v>
      </c>
      <c r="B14" s="346"/>
      <c r="C14" s="347" t="s">
        <v>1273</v>
      </c>
      <c r="D14" s="348"/>
      <c r="E14" s="348"/>
      <c r="F14" s="348"/>
      <c r="G14" s="349"/>
      <c r="H14" s="178"/>
      <c r="I14" s="347" t="s">
        <v>426</v>
      </c>
      <c r="J14" s="348"/>
      <c r="K14" s="348"/>
      <c r="L14" s="348"/>
      <c r="M14" s="349"/>
      <c r="N14" s="178"/>
      <c r="O14" s="347" t="s">
        <v>1254</v>
      </c>
      <c r="P14" s="348"/>
      <c r="Q14" s="348"/>
      <c r="R14" s="348"/>
      <c r="S14" s="349"/>
    </row>
    <row r="15" spans="1:19" ht="6.75" customHeight="1" x14ac:dyDescent="0.25"/>
    <row r="16" spans="1:19" ht="15.75" x14ac:dyDescent="0.25">
      <c r="A16" s="345" t="s">
        <v>428</v>
      </c>
      <c r="B16" s="346"/>
      <c r="C16" s="350" t="s">
        <v>629</v>
      </c>
      <c r="D16" s="351"/>
      <c r="E16" s="351"/>
      <c r="F16" s="351"/>
      <c r="G16" s="352"/>
      <c r="I16" s="350" t="s">
        <v>1229</v>
      </c>
      <c r="J16" s="351"/>
      <c r="K16" s="351"/>
      <c r="L16" s="351"/>
      <c r="M16" s="352"/>
      <c r="O16" s="350" t="s">
        <v>728</v>
      </c>
      <c r="P16" s="351"/>
      <c r="Q16" s="351"/>
      <c r="R16" s="351"/>
      <c r="S16" s="352"/>
    </row>
    <row r="17" spans="2:20" x14ac:dyDescent="0.25"/>
    <row r="18" spans="2:20" x14ac:dyDescent="0.25">
      <c r="C18" s="179" t="s">
        <v>432</v>
      </c>
      <c r="D18" s="179"/>
      <c r="E18" s="180" t="s">
        <v>230</v>
      </c>
      <c r="F18" s="344" t="s">
        <v>433</v>
      </c>
      <c r="G18" s="344"/>
      <c r="I18" s="179" t="s">
        <v>432</v>
      </c>
      <c r="J18" s="179"/>
      <c r="K18" s="180" t="s">
        <v>230</v>
      </c>
      <c r="L18" s="344" t="s">
        <v>433</v>
      </c>
      <c r="M18" s="344"/>
      <c r="O18" s="179" t="s">
        <v>432</v>
      </c>
      <c r="P18" s="179"/>
      <c r="Q18" s="180" t="s">
        <v>230</v>
      </c>
      <c r="R18" s="344" t="s">
        <v>433</v>
      </c>
      <c r="S18" s="344"/>
    </row>
    <row r="19" spans="2:20" x14ac:dyDescent="0.25">
      <c r="B19" s="181">
        <f>IF(E19="",100,E19)</f>
        <v>102.27031932396919</v>
      </c>
      <c r="C19" s="182" t="str">
        <f>'Features Data'!P32</f>
        <v>Employee Full-Time</v>
      </c>
      <c r="D19" s="183"/>
      <c r="E19" s="184">
        <f>'Features Data'!R32</f>
        <v>102.27031932396919</v>
      </c>
      <c r="F19" s="183"/>
      <c r="G19" s="183"/>
      <c r="H19" s="181">
        <f>IF(K19="",100,K19)</f>
        <v>88.159750868373735</v>
      </c>
      <c r="I19" s="182" t="str">
        <f>'Features Data'!S32</f>
        <v>Activity / Outdoor Sports</v>
      </c>
      <c r="J19" s="183"/>
      <c r="K19" s="184">
        <f>'Features Data'!U32</f>
        <v>88.159750868373735</v>
      </c>
      <c r="L19" s="183"/>
      <c r="M19" s="183"/>
      <c r="N19" s="181">
        <f>IF(Q19="",100,Q19)</f>
        <v>99.452923968943452</v>
      </c>
      <c r="O19" s="182" t="str">
        <f>'Features Data'!V32</f>
        <v>I don't like the idea of being in debt</v>
      </c>
      <c r="P19" s="183"/>
      <c r="Q19" s="184">
        <f>'Features Data'!X32</f>
        <v>99.452923968943452</v>
      </c>
      <c r="R19" s="183"/>
      <c r="S19" s="183"/>
      <c r="T19" s="183"/>
    </row>
    <row r="20" spans="2:20" x14ac:dyDescent="0.25">
      <c r="B20" s="181">
        <f t="shared" ref="B20:B83" si="0">IF(E20="",100,E20)</f>
        <v>103.99922208653449</v>
      </c>
      <c r="C20" s="182" t="str">
        <f>'Features Data'!P33</f>
        <v>Employee Part-Time</v>
      </c>
      <c r="D20" s="183"/>
      <c r="E20" s="184">
        <f>'Features Data'!R33</f>
        <v>103.99922208653449</v>
      </c>
      <c r="F20" s="183"/>
      <c r="G20" s="183"/>
      <c r="H20" s="181">
        <f t="shared" ref="H20:H83" si="1">IF(K20="",100,K20)</f>
        <v>81.129170786743543</v>
      </c>
      <c r="I20" s="182" t="str">
        <f>'Features Data'!S33</f>
        <v>Cruise</v>
      </c>
      <c r="J20" s="183"/>
      <c r="K20" s="184">
        <f>'Features Data'!U33</f>
        <v>81.129170786743543</v>
      </c>
      <c r="L20" s="183"/>
      <c r="M20" s="183"/>
      <c r="N20" s="181">
        <f t="shared" ref="N20:N83" si="2">IF(Q20="",100,Q20)</f>
        <v>97.997953101093643</v>
      </c>
      <c r="O20" s="182" t="str">
        <f>'Features Data'!V33</f>
        <v>I am very good at managing money</v>
      </c>
      <c r="P20" s="183"/>
      <c r="Q20" s="184">
        <f>'Features Data'!X33</f>
        <v>97.997953101093643</v>
      </c>
      <c r="R20" s="183"/>
      <c r="S20" s="183"/>
      <c r="T20" s="183"/>
    </row>
    <row r="21" spans="2:20" x14ac:dyDescent="0.25">
      <c r="B21" s="181">
        <f t="shared" si="0"/>
        <v>93.926640381385397</v>
      </c>
      <c r="C21" s="182" t="str">
        <f>'Features Data'!P34</f>
        <v>Self-employed</v>
      </c>
      <c r="D21" s="183"/>
      <c r="E21" s="184">
        <f>'Features Data'!R34</f>
        <v>93.926640381385397</v>
      </c>
      <c r="F21" s="183"/>
      <c r="G21" s="183"/>
      <c r="H21" s="181">
        <f t="shared" si="1"/>
        <v>98.63036989238195</v>
      </c>
      <c r="I21" s="182" t="str">
        <f>'Features Data'!S34</f>
        <v>Package</v>
      </c>
      <c r="J21" s="183"/>
      <c r="K21" s="184">
        <f>'Features Data'!U34</f>
        <v>98.63036989238195</v>
      </c>
      <c r="L21" s="183"/>
      <c r="M21" s="183"/>
      <c r="N21" s="181">
        <f t="shared" si="2"/>
        <v>98.874407129926851</v>
      </c>
      <c r="O21" s="182" t="str">
        <f>'Features Data'!V34</f>
        <v>It is important to be well insured for everything</v>
      </c>
      <c r="P21" s="183"/>
      <c r="Q21" s="184">
        <f>'Features Data'!X34</f>
        <v>98.874407129926851</v>
      </c>
      <c r="R21" s="183"/>
      <c r="S21" s="183"/>
      <c r="T21" s="183"/>
    </row>
    <row r="22" spans="2:20" x14ac:dyDescent="0.25">
      <c r="B22" s="181">
        <f t="shared" si="0"/>
        <v>92.962848749948975</v>
      </c>
      <c r="C22" s="182" t="str">
        <f>'Features Data'!P35</f>
        <v>Retired</v>
      </c>
      <c r="D22" s="183"/>
      <c r="E22" s="184">
        <f>'Features Data'!R35</f>
        <v>92.962848749948975</v>
      </c>
      <c r="F22" s="183"/>
      <c r="G22" s="183"/>
      <c r="H22" s="181">
        <f t="shared" si="1"/>
        <v>103.30016763145879</v>
      </c>
      <c r="I22" s="182" t="str">
        <f>'Features Data'!S35</f>
        <v>Self-catering</v>
      </c>
      <c r="J22" s="183"/>
      <c r="K22" s="184">
        <f>'Features Data'!U35</f>
        <v>103.30016763145879</v>
      </c>
      <c r="L22" s="183"/>
      <c r="M22" s="183"/>
      <c r="N22" s="181">
        <f t="shared" si="2"/>
        <v>97.32001977598452</v>
      </c>
      <c r="O22" s="182" t="str">
        <f>'Features Data'!V35</f>
        <v>Financial security after retirement is your own responsibility</v>
      </c>
      <c r="P22" s="183"/>
      <c r="Q22" s="184">
        <f>'Features Data'!X35</f>
        <v>97.32001977598452</v>
      </c>
      <c r="R22" s="183"/>
      <c r="S22" s="183"/>
      <c r="T22" s="183"/>
    </row>
    <row r="23" spans="2:20" x14ac:dyDescent="0.25">
      <c r="B23" s="181">
        <f t="shared" si="0"/>
        <v>109.01203450313437</v>
      </c>
      <c r="C23" s="182" t="str">
        <f>'Features Data'!P36</f>
        <v>Unemployed and seeking work</v>
      </c>
      <c r="D23" s="183"/>
      <c r="E23" s="184">
        <f>'Features Data'!R36</f>
        <v>109.01203450313437</v>
      </c>
      <c r="F23" s="183"/>
      <c r="G23" s="183"/>
      <c r="H23" s="181">
        <f t="shared" si="1"/>
        <v>100</v>
      </c>
      <c r="I23" s="182" t="str">
        <f>'Features Data'!S36</f>
        <v/>
      </c>
      <c r="J23" s="183"/>
      <c r="K23" s="184" t="str">
        <f>'Features Data'!U36</f>
        <v/>
      </c>
      <c r="L23" s="183"/>
      <c r="M23" s="183"/>
      <c r="N23" s="181">
        <f t="shared" si="2"/>
        <v>100</v>
      </c>
      <c r="O23" s="182" t="str">
        <f>'Features Data'!V36</f>
        <v/>
      </c>
      <c r="P23" s="183"/>
      <c r="Q23" s="184" t="str">
        <f>'Features Data'!X36</f>
        <v/>
      </c>
      <c r="R23" s="183"/>
      <c r="S23" s="183"/>
      <c r="T23" s="183"/>
    </row>
    <row r="24" spans="2:20" x14ac:dyDescent="0.25">
      <c r="B24" s="181">
        <f t="shared" si="0"/>
        <v>88.424076235219445</v>
      </c>
      <c r="C24" s="182" t="str">
        <f>'Features Data'!P37</f>
        <v>Student</v>
      </c>
      <c r="D24" s="183"/>
      <c r="E24" s="184">
        <f>'Features Data'!R37</f>
        <v>88.424076235219445</v>
      </c>
      <c r="F24" s="183"/>
      <c r="G24" s="183"/>
      <c r="H24" s="181">
        <f t="shared" si="1"/>
        <v>100</v>
      </c>
      <c r="I24" s="182" t="str">
        <f>'Features Data'!S37</f>
        <v/>
      </c>
      <c r="J24" s="183"/>
      <c r="K24" s="184" t="str">
        <f>'Features Data'!U37</f>
        <v/>
      </c>
      <c r="L24" s="183"/>
      <c r="M24" s="183"/>
      <c r="N24" s="181">
        <f t="shared" si="2"/>
        <v>100</v>
      </c>
      <c r="O24" s="182" t="str">
        <f>'Features Data'!V37</f>
        <v/>
      </c>
      <c r="P24" s="183"/>
      <c r="Q24" s="184" t="str">
        <f>'Features Data'!X37</f>
        <v/>
      </c>
      <c r="R24" s="183"/>
      <c r="S24" s="183"/>
      <c r="T24" s="183"/>
    </row>
    <row r="25" spans="2:20" x14ac:dyDescent="0.25">
      <c r="B25" s="181">
        <f t="shared" si="0"/>
        <v>106.87836673363353</v>
      </c>
      <c r="C25" s="182" t="str">
        <f>'Features Data'!P38</f>
        <v>Looking after home or family</v>
      </c>
      <c r="D25" s="183"/>
      <c r="E25" s="184">
        <f>'Features Data'!R38</f>
        <v>106.87836673363353</v>
      </c>
      <c r="F25" s="183"/>
      <c r="G25" s="183"/>
      <c r="H25" s="181">
        <f t="shared" si="1"/>
        <v>100</v>
      </c>
      <c r="I25" s="182" t="str">
        <f>'Features Data'!S38</f>
        <v/>
      </c>
      <c r="J25" s="183"/>
      <c r="K25" s="184" t="str">
        <f>'Features Data'!U38</f>
        <v/>
      </c>
      <c r="L25" s="183"/>
      <c r="M25" s="183"/>
      <c r="N25" s="181">
        <f t="shared" si="2"/>
        <v>100</v>
      </c>
      <c r="O25" s="182" t="str">
        <f>'Features Data'!V38</f>
        <v/>
      </c>
      <c r="P25" s="183"/>
      <c r="Q25" s="184" t="str">
        <f>'Features Data'!X38</f>
        <v/>
      </c>
      <c r="R25" s="183"/>
      <c r="S25" s="183"/>
      <c r="T25" s="183"/>
    </row>
    <row r="26" spans="2:20" x14ac:dyDescent="0.25">
      <c r="B26" s="181">
        <f t="shared" si="0"/>
        <v>100</v>
      </c>
      <c r="C26" s="182" t="str">
        <f>'Features Data'!P39</f>
        <v/>
      </c>
      <c r="D26" s="183"/>
      <c r="E26" s="184" t="str">
        <f>'Features Data'!R39</f>
        <v/>
      </c>
      <c r="F26" s="183"/>
      <c r="G26" s="183"/>
      <c r="H26" s="181">
        <f t="shared" si="1"/>
        <v>100</v>
      </c>
      <c r="I26" s="182" t="str">
        <f>'Features Data'!S39</f>
        <v/>
      </c>
      <c r="J26" s="183"/>
      <c r="K26" s="184" t="str">
        <f>'Features Data'!U39</f>
        <v/>
      </c>
      <c r="L26" s="183"/>
      <c r="M26" s="183"/>
      <c r="N26" s="181">
        <f t="shared" si="2"/>
        <v>100</v>
      </c>
      <c r="O26" s="182" t="str">
        <f>'Features Data'!V39</f>
        <v/>
      </c>
      <c r="P26" s="183"/>
      <c r="Q26" s="184" t="str">
        <f>'Features Data'!X39</f>
        <v/>
      </c>
      <c r="R26" s="183"/>
      <c r="S26" s="183"/>
      <c r="T26" s="183"/>
    </row>
    <row r="27" spans="2:20" x14ac:dyDescent="0.25">
      <c r="B27" s="181">
        <f t="shared" si="0"/>
        <v>100</v>
      </c>
      <c r="C27" s="182" t="str">
        <f>'Features Data'!P40</f>
        <v/>
      </c>
      <c r="D27" s="183"/>
      <c r="E27" s="184" t="str">
        <f>'Features Data'!R40</f>
        <v/>
      </c>
      <c r="F27" s="183"/>
      <c r="G27" s="183"/>
      <c r="H27" s="181">
        <f t="shared" si="1"/>
        <v>100</v>
      </c>
      <c r="I27" s="182" t="str">
        <f>'Features Data'!S40</f>
        <v/>
      </c>
      <c r="J27" s="183"/>
      <c r="K27" s="184" t="str">
        <f>'Features Data'!U40</f>
        <v/>
      </c>
      <c r="L27" s="183"/>
      <c r="M27" s="183"/>
      <c r="N27" s="181">
        <f t="shared" si="2"/>
        <v>100</v>
      </c>
      <c r="O27" s="182" t="str">
        <f>'Features Data'!V40</f>
        <v/>
      </c>
      <c r="P27" s="183"/>
      <c r="Q27" s="184" t="str">
        <f>'Features Data'!X40</f>
        <v/>
      </c>
      <c r="R27" s="183"/>
      <c r="S27" s="183"/>
      <c r="T27" s="183"/>
    </row>
    <row r="28" spans="2:20" x14ac:dyDescent="0.25">
      <c r="B28" s="181">
        <f t="shared" si="0"/>
        <v>100</v>
      </c>
      <c r="C28" s="182" t="str">
        <f>'Features Data'!P41</f>
        <v/>
      </c>
      <c r="D28" s="183"/>
      <c r="E28" s="184" t="str">
        <f>'Features Data'!R41</f>
        <v/>
      </c>
      <c r="F28" s="183"/>
      <c r="G28" s="183"/>
      <c r="H28" s="181">
        <f t="shared" si="1"/>
        <v>100</v>
      </c>
      <c r="I28" s="182" t="str">
        <f>'Features Data'!S41</f>
        <v/>
      </c>
      <c r="J28" s="183"/>
      <c r="K28" s="184" t="str">
        <f>'Features Data'!U41</f>
        <v/>
      </c>
      <c r="L28" s="183"/>
      <c r="M28" s="183"/>
      <c r="N28" s="181">
        <f t="shared" si="2"/>
        <v>100</v>
      </c>
      <c r="O28" s="182" t="str">
        <f>'Features Data'!V41</f>
        <v/>
      </c>
      <c r="P28" s="183"/>
      <c r="Q28" s="184" t="str">
        <f>'Features Data'!X41</f>
        <v/>
      </c>
      <c r="R28" s="183"/>
      <c r="S28" s="183"/>
      <c r="T28" s="183"/>
    </row>
    <row r="29" spans="2:20" x14ac:dyDescent="0.25">
      <c r="B29" s="181">
        <f t="shared" si="0"/>
        <v>100</v>
      </c>
      <c r="C29" s="182" t="str">
        <f>'Features Data'!P42</f>
        <v/>
      </c>
      <c r="D29" s="183"/>
      <c r="E29" s="184" t="str">
        <f>'Features Data'!R42</f>
        <v/>
      </c>
      <c r="F29" s="183"/>
      <c r="G29" s="183"/>
      <c r="H29" s="181">
        <f t="shared" si="1"/>
        <v>100</v>
      </c>
      <c r="I29" s="182" t="str">
        <f>'Features Data'!S42</f>
        <v/>
      </c>
      <c r="J29" s="183"/>
      <c r="K29" s="184" t="str">
        <f>'Features Data'!U42</f>
        <v/>
      </c>
      <c r="L29" s="183"/>
      <c r="M29" s="183"/>
      <c r="N29" s="181">
        <f t="shared" si="2"/>
        <v>100</v>
      </c>
      <c r="O29" s="182" t="str">
        <f>'Features Data'!V42</f>
        <v/>
      </c>
      <c r="P29" s="183"/>
      <c r="Q29" s="184" t="str">
        <f>'Features Data'!X42</f>
        <v/>
      </c>
      <c r="R29" s="183"/>
      <c r="S29" s="183"/>
      <c r="T29" s="183"/>
    </row>
    <row r="30" spans="2:20" x14ac:dyDescent="0.25">
      <c r="B30" s="181">
        <f t="shared" si="0"/>
        <v>100</v>
      </c>
      <c r="C30" s="182" t="str">
        <f>'Features Data'!P43</f>
        <v/>
      </c>
      <c r="D30" s="183"/>
      <c r="E30" s="184" t="str">
        <f>'Features Data'!R43</f>
        <v/>
      </c>
      <c r="F30" s="183"/>
      <c r="G30" s="183"/>
      <c r="H30" s="181">
        <f t="shared" si="1"/>
        <v>100</v>
      </c>
      <c r="I30" s="182" t="str">
        <f>'Features Data'!S43</f>
        <v/>
      </c>
      <c r="J30" s="183"/>
      <c r="K30" s="184" t="str">
        <f>'Features Data'!U43</f>
        <v/>
      </c>
      <c r="L30" s="183"/>
      <c r="M30" s="183"/>
      <c r="N30" s="181">
        <f t="shared" si="2"/>
        <v>100</v>
      </c>
      <c r="O30" s="182" t="str">
        <f>'Features Data'!V43</f>
        <v/>
      </c>
      <c r="P30" s="183"/>
      <c r="Q30" s="184" t="str">
        <f>'Features Data'!X43</f>
        <v/>
      </c>
      <c r="R30" s="183"/>
      <c r="S30" s="183"/>
      <c r="T30" s="183"/>
    </row>
    <row r="31" spans="2:20" x14ac:dyDescent="0.25">
      <c r="B31" s="181">
        <f t="shared" si="0"/>
        <v>100</v>
      </c>
      <c r="C31" s="182" t="str">
        <f>'Features Data'!P44</f>
        <v/>
      </c>
      <c r="D31" s="183"/>
      <c r="E31" s="184" t="str">
        <f>'Features Data'!R44</f>
        <v/>
      </c>
      <c r="F31" s="183"/>
      <c r="G31" s="183"/>
      <c r="H31" s="181">
        <f t="shared" si="1"/>
        <v>100</v>
      </c>
      <c r="I31" s="182" t="str">
        <f>'Features Data'!S44</f>
        <v/>
      </c>
      <c r="J31" s="183"/>
      <c r="K31" s="184" t="str">
        <f>'Features Data'!U44</f>
        <v/>
      </c>
      <c r="L31" s="183"/>
      <c r="M31" s="183"/>
      <c r="N31" s="181">
        <f t="shared" si="2"/>
        <v>100</v>
      </c>
      <c r="O31" s="182" t="str">
        <f>'Features Data'!V44</f>
        <v/>
      </c>
      <c r="P31" s="183"/>
      <c r="Q31" s="184" t="str">
        <f>'Features Data'!X44</f>
        <v/>
      </c>
      <c r="R31" s="183"/>
      <c r="S31" s="183"/>
      <c r="T31" s="183"/>
    </row>
    <row r="32" spans="2:20" x14ac:dyDescent="0.25">
      <c r="B32" s="181">
        <f t="shared" si="0"/>
        <v>100</v>
      </c>
      <c r="C32" s="182" t="str">
        <f>'Features Data'!P45</f>
        <v/>
      </c>
      <c r="D32" s="183"/>
      <c r="E32" s="184" t="str">
        <f>'Features Data'!R45</f>
        <v/>
      </c>
      <c r="F32" s="183"/>
      <c r="G32" s="183"/>
      <c r="H32" s="181">
        <f t="shared" si="1"/>
        <v>100</v>
      </c>
      <c r="I32" s="182" t="str">
        <f>'Features Data'!S45</f>
        <v/>
      </c>
      <c r="J32" s="183"/>
      <c r="K32" s="184" t="str">
        <f>'Features Data'!U45</f>
        <v/>
      </c>
      <c r="L32" s="183"/>
      <c r="M32" s="183"/>
      <c r="N32" s="181">
        <f t="shared" si="2"/>
        <v>100</v>
      </c>
      <c r="O32" s="182" t="str">
        <f>'Features Data'!V45</f>
        <v/>
      </c>
      <c r="P32" s="183"/>
      <c r="Q32" s="184" t="str">
        <f>'Features Data'!X45</f>
        <v/>
      </c>
      <c r="R32" s="183"/>
      <c r="S32" s="183"/>
      <c r="T32" s="183"/>
    </row>
    <row r="33" spans="2:20" x14ac:dyDescent="0.25">
      <c r="B33" s="181">
        <f t="shared" si="0"/>
        <v>100</v>
      </c>
      <c r="C33" s="182" t="str">
        <f>'Features Data'!P46</f>
        <v/>
      </c>
      <c r="D33" s="183"/>
      <c r="E33" s="184" t="str">
        <f>'Features Data'!R46</f>
        <v/>
      </c>
      <c r="F33" s="183"/>
      <c r="G33" s="183"/>
      <c r="H33" s="181">
        <f t="shared" si="1"/>
        <v>100</v>
      </c>
      <c r="I33" s="182" t="str">
        <f>'Features Data'!S46</f>
        <v/>
      </c>
      <c r="J33" s="183"/>
      <c r="K33" s="184" t="str">
        <f>'Features Data'!U46</f>
        <v/>
      </c>
      <c r="L33" s="183"/>
      <c r="M33" s="183"/>
      <c r="N33" s="181">
        <f t="shared" si="2"/>
        <v>100</v>
      </c>
      <c r="O33" s="182" t="str">
        <f>'Features Data'!V46</f>
        <v/>
      </c>
      <c r="P33" s="183"/>
      <c r="Q33" s="184" t="str">
        <f>'Features Data'!X46</f>
        <v/>
      </c>
      <c r="R33" s="183"/>
      <c r="S33" s="183"/>
      <c r="T33" s="183"/>
    </row>
    <row r="34" spans="2:20" x14ac:dyDescent="0.25">
      <c r="B34" s="181">
        <f t="shared" si="0"/>
        <v>100</v>
      </c>
      <c r="C34" s="182" t="str">
        <f>'Features Data'!P47</f>
        <v/>
      </c>
      <c r="D34" s="183"/>
      <c r="E34" s="184" t="str">
        <f>'Features Data'!R47</f>
        <v/>
      </c>
      <c r="F34" s="183"/>
      <c r="G34" s="183"/>
      <c r="H34" s="181">
        <f t="shared" si="1"/>
        <v>100</v>
      </c>
      <c r="I34" s="182" t="str">
        <f>'Features Data'!S47</f>
        <v/>
      </c>
      <c r="J34" s="183"/>
      <c r="K34" s="184" t="str">
        <f>'Features Data'!U47</f>
        <v/>
      </c>
      <c r="L34" s="183"/>
      <c r="M34" s="183"/>
      <c r="N34" s="181">
        <f t="shared" si="2"/>
        <v>100</v>
      </c>
      <c r="O34" s="182" t="str">
        <f>'Features Data'!V47</f>
        <v/>
      </c>
      <c r="P34" s="183"/>
      <c r="Q34" s="184" t="str">
        <f>'Features Data'!X47</f>
        <v/>
      </c>
      <c r="R34" s="183"/>
      <c r="S34" s="183"/>
      <c r="T34" s="183"/>
    </row>
    <row r="35" spans="2:20" x14ac:dyDescent="0.25">
      <c r="B35" s="181">
        <f t="shared" si="0"/>
        <v>100</v>
      </c>
      <c r="C35" s="182" t="str">
        <f>'Features Data'!P48</f>
        <v/>
      </c>
      <c r="D35" s="183"/>
      <c r="E35" s="184" t="str">
        <f>'Features Data'!R48</f>
        <v/>
      </c>
      <c r="F35" s="183"/>
      <c r="G35" s="183"/>
      <c r="H35" s="181">
        <f t="shared" si="1"/>
        <v>100</v>
      </c>
      <c r="I35" s="182" t="str">
        <f>'Features Data'!S48</f>
        <v/>
      </c>
      <c r="J35" s="183"/>
      <c r="K35" s="184" t="str">
        <f>'Features Data'!U48</f>
        <v/>
      </c>
      <c r="L35" s="183"/>
      <c r="M35" s="183"/>
      <c r="N35" s="181">
        <f t="shared" si="2"/>
        <v>100</v>
      </c>
      <c r="O35" s="182" t="str">
        <f>'Features Data'!V48</f>
        <v/>
      </c>
      <c r="P35" s="183"/>
      <c r="Q35" s="184" t="str">
        <f>'Features Data'!X48</f>
        <v/>
      </c>
      <c r="R35" s="183"/>
      <c r="S35" s="183"/>
      <c r="T35" s="183"/>
    </row>
    <row r="36" spans="2:20" x14ac:dyDescent="0.25">
      <c r="B36" s="181">
        <f t="shared" si="0"/>
        <v>100</v>
      </c>
      <c r="C36" s="182" t="str">
        <f>'Features Data'!P49</f>
        <v/>
      </c>
      <c r="D36" s="183"/>
      <c r="E36" s="184" t="str">
        <f>'Features Data'!R49</f>
        <v/>
      </c>
      <c r="F36" s="183"/>
      <c r="G36" s="183"/>
      <c r="H36" s="181">
        <f t="shared" si="1"/>
        <v>100</v>
      </c>
      <c r="I36" s="182" t="str">
        <f>'Features Data'!S49</f>
        <v/>
      </c>
      <c r="J36" s="183"/>
      <c r="K36" s="184" t="str">
        <f>'Features Data'!U49</f>
        <v/>
      </c>
      <c r="L36" s="183"/>
      <c r="M36" s="183"/>
      <c r="N36" s="181">
        <f t="shared" si="2"/>
        <v>100</v>
      </c>
      <c r="O36" s="182" t="str">
        <f>'Features Data'!V49</f>
        <v/>
      </c>
      <c r="P36" s="183"/>
      <c r="Q36" s="184" t="str">
        <f>'Features Data'!X49</f>
        <v/>
      </c>
      <c r="R36" s="183"/>
      <c r="S36" s="183"/>
      <c r="T36" s="183"/>
    </row>
    <row r="37" spans="2:20" x14ac:dyDescent="0.25">
      <c r="B37" s="181">
        <f t="shared" si="0"/>
        <v>100</v>
      </c>
      <c r="C37" s="182" t="str">
        <f>'Features Data'!P50</f>
        <v/>
      </c>
      <c r="D37" s="183"/>
      <c r="E37" s="184" t="str">
        <f>'Features Data'!R50</f>
        <v/>
      </c>
      <c r="F37" s="183"/>
      <c r="G37" s="183"/>
      <c r="H37" s="181">
        <f t="shared" si="1"/>
        <v>100</v>
      </c>
      <c r="I37" s="182" t="str">
        <f>'Features Data'!S50</f>
        <v/>
      </c>
      <c r="J37" s="183"/>
      <c r="K37" s="184" t="str">
        <f>'Features Data'!U50</f>
        <v/>
      </c>
      <c r="L37" s="183"/>
      <c r="M37" s="183"/>
      <c r="N37" s="181">
        <f t="shared" si="2"/>
        <v>100</v>
      </c>
      <c r="O37" s="182" t="str">
        <f>'Features Data'!V50</f>
        <v/>
      </c>
      <c r="P37" s="183"/>
      <c r="Q37" s="184" t="str">
        <f>'Features Data'!X50</f>
        <v/>
      </c>
      <c r="R37" s="183"/>
      <c r="S37" s="183"/>
      <c r="T37" s="183"/>
    </row>
    <row r="38" spans="2:20" x14ac:dyDescent="0.25">
      <c r="B38" s="181">
        <f t="shared" si="0"/>
        <v>100</v>
      </c>
      <c r="C38" s="182" t="str">
        <f>'Features Data'!P51</f>
        <v/>
      </c>
      <c r="D38" s="183"/>
      <c r="E38" s="184" t="str">
        <f>'Features Data'!R51</f>
        <v/>
      </c>
      <c r="F38" s="183"/>
      <c r="G38" s="183"/>
      <c r="H38" s="181">
        <f t="shared" si="1"/>
        <v>100</v>
      </c>
      <c r="I38" s="182" t="str">
        <f>'Features Data'!S51</f>
        <v/>
      </c>
      <c r="J38" s="183"/>
      <c r="K38" s="184" t="str">
        <f>'Features Data'!U51</f>
        <v/>
      </c>
      <c r="L38" s="183"/>
      <c r="M38" s="183"/>
      <c r="N38" s="181">
        <f t="shared" si="2"/>
        <v>100</v>
      </c>
      <c r="O38" s="182" t="str">
        <f>'Features Data'!V51</f>
        <v/>
      </c>
      <c r="P38" s="183"/>
      <c r="Q38" s="184" t="str">
        <f>'Features Data'!X51</f>
        <v/>
      </c>
      <c r="R38" s="183"/>
      <c r="S38" s="183"/>
      <c r="T38" s="183"/>
    </row>
    <row r="39" spans="2:20" x14ac:dyDescent="0.25">
      <c r="B39" s="181">
        <f t="shared" si="0"/>
        <v>100</v>
      </c>
      <c r="C39" s="182" t="str">
        <f>'Features Data'!P52</f>
        <v/>
      </c>
      <c r="D39" s="183"/>
      <c r="E39" s="184" t="str">
        <f>'Features Data'!R52</f>
        <v/>
      </c>
      <c r="F39" s="183"/>
      <c r="G39" s="183"/>
      <c r="H39" s="181">
        <f t="shared" si="1"/>
        <v>100</v>
      </c>
      <c r="I39" s="182" t="str">
        <f>'Features Data'!S52</f>
        <v/>
      </c>
      <c r="J39" s="183"/>
      <c r="K39" s="184" t="str">
        <f>'Features Data'!U52</f>
        <v/>
      </c>
      <c r="L39" s="183"/>
      <c r="M39" s="183"/>
      <c r="N39" s="181">
        <f t="shared" si="2"/>
        <v>100</v>
      </c>
      <c r="O39" s="182" t="str">
        <f>'Features Data'!V52</f>
        <v/>
      </c>
      <c r="P39" s="183"/>
      <c r="Q39" s="184" t="str">
        <f>'Features Data'!X52</f>
        <v/>
      </c>
      <c r="R39" s="183"/>
      <c r="S39" s="183"/>
      <c r="T39" s="183"/>
    </row>
    <row r="40" spans="2:20" x14ac:dyDescent="0.25">
      <c r="B40" s="181">
        <f t="shared" si="0"/>
        <v>100</v>
      </c>
      <c r="C40" s="182" t="str">
        <f>'Features Data'!P53</f>
        <v/>
      </c>
      <c r="D40" s="183"/>
      <c r="E40" s="184" t="str">
        <f>'Features Data'!R53</f>
        <v/>
      </c>
      <c r="F40" s="183"/>
      <c r="G40" s="183"/>
      <c r="H40" s="181">
        <f t="shared" si="1"/>
        <v>100</v>
      </c>
      <c r="I40" s="182" t="str">
        <f>'Features Data'!S53</f>
        <v/>
      </c>
      <c r="J40" s="183"/>
      <c r="K40" s="184" t="str">
        <f>'Features Data'!U53</f>
        <v/>
      </c>
      <c r="L40" s="183"/>
      <c r="M40" s="183"/>
      <c r="N40" s="181">
        <f t="shared" si="2"/>
        <v>100</v>
      </c>
      <c r="O40" s="182" t="str">
        <f>'Features Data'!V53</f>
        <v/>
      </c>
      <c r="P40" s="183"/>
      <c r="Q40" s="184" t="str">
        <f>'Features Data'!X53</f>
        <v/>
      </c>
      <c r="R40" s="183"/>
      <c r="S40" s="183"/>
      <c r="T40" s="183"/>
    </row>
    <row r="41" spans="2:20" x14ac:dyDescent="0.25">
      <c r="B41" s="181">
        <f t="shared" si="0"/>
        <v>100</v>
      </c>
      <c r="C41" s="182" t="str">
        <f>'Features Data'!P54</f>
        <v/>
      </c>
      <c r="D41" s="183"/>
      <c r="E41" s="184" t="str">
        <f>'Features Data'!R54</f>
        <v/>
      </c>
      <c r="F41" s="183"/>
      <c r="G41" s="183"/>
      <c r="H41" s="181">
        <f t="shared" si="1"/>
        <v>100</v>
      </c>
      <c r="I41" s="182" t="str">
        <f>'Features Data'!S54</f>
        <v/>
      </c>
      <c r="J41" s="183"/>
      <c r="K41" s="184" t="str">
        <f>'Features Data'!U54</f>
        <v/>
      </c>
      <c r="L41" s="183"/>
      <c r="M41" s="183"/>
      <c r="N41" s="181">
        <f t="shared" si="2"/>
        <v>100</v>
      </c>
      <c r="O41" s="182" t="str">
        <f>'Features Data'!V54</f>
        <v/>
      </c>
      <c r="P41" s="183"/>
      <c r="Q41" s="184" t="str">
        <f>'Features Data'!X54</f>
        <v/>
      </c>
      <c r="R41" s="183"/>
      <c r="S41" s="183"/>
      <c r="T41" s="183"/>
    </row>
    <row r="42" spans="2:20" x14ac:dyDescent="0.25">
      <c r="B42" s="181">
        <f t="shared" si="0"/>
        <v>100</v>
      </c>
      <c r="C42" s="182" t="str">
        <f>'Features Data'!P55</f>
        <v/>
      </c>
      <c r="D42" s="183"/>
      <c r="E42" s="184" t="str">
        <f>'Features Data'!R55</f>
        <v/>
      </c>
      <c r="F42" s="183"/>
      <c r="G42" s="183"/>
      <c r="H42" s="181">
        <f t="shared" si="1"/>
        <v>100</v>
      </c>
      <c r="I42" s="182" t="str">
        <f>'Features Data'!S55</f>
        <v/>
      </c>
      <c r="J42" s="183"/>
      <c r="K42" s="184" t="str">
        <f>'Features Data'!U55</f>
        <v/>
      </c>
      <c r="L42" s="183"/>
      <c r="M42" s="183"/>
      <c r="N42" s="181">
        <f t="shared" si="2"/>
        <v>100</v>
      </c>
      <c r="O42" s="182" t="str">
        <f>'Features Data'!V55</f>
        <v/>
      </c>
      <c r="P42" s="183"/>
      <c r="Q42" s="184" t="str">
        <f>'Features Data'!X55</f>
        <v/>
      </c>
      <c r="R42" s="183"/>
      <c r="S42" s="183"/>
      <c r="T42" s="183"/>
    </row>
    <row r="43" spans="2:20" x14ac:dyDescent="0.25">
      <c r="B43" s="181">
        <f t="shared" si="0"/>
        <v>100</v>
      </c>
      <c r="C43" s="182" t="str">
        <f>'Features Data'!P56</f>
        <v/>
      </c>
      <c r="D43" s="183"/>
      <c r="E43" s="184" t="str">
        <f>'Features Data'!R56</f>
        <v/>
      </c>
      <c r="F43" s="183"/>
      <c r="G43" s="183"/>
      <c r="H43" s="181">
        <f t="shared" si="1"/>
        <v>100</v>
      </c>
      <c r="I43" s="182" t="str">
        <f>'Features Data'!S56</f>
        <v/>
      </c>
      <c r="J43" s="183"/>
      <c r="K43" s="184" t="str">
        <f>'Features Data'!U56</f>
        <v/>
      </c>
      <c r="L43" s="183"/>
      <c r="M43" s="183"/>
      <c r="N43" s="181">
        <f t="shared" si="2"/>
        <v>100</v>
      </c>
      <c r="O43" s="182" t="str">
        <f>'Features Data'!V56</f>
        <v/>
      </c>
      <c r="P43" s="183"/>
      <c r="Q43" s="184" t="str">
        <f>'Features Data'!X56</f>
        <v/>
      </c>
      <c r="R43" s="183"/>
      <c r="S43" s="183"/>
      <c r="T43" s="183"/>
    </row>
    <row r="44" spans="2:20" x14ac:dyDescent="0.25">
      <c r="B44" s="181">
        <f t="shared" si="0"/>
        <v>100</v>
      </c>
      <c r="C44" s="182" t="str">
        <f>'Features Data'!P57</f>
        <v/>
      </c>
      <c r="D44" s="183"/>
      <c r="E44" s="184" t="str">
        <f>'Features Data'!R57</f>
        <v/>
      </c>
      <c r="F44" s="183"/>
      <c r="G44" s="183"/>
      <c r="H44" s="181">
        <f t="shared" si="1"/>
        <v>100</v>
      </c>
      <c r="I44" s="182" t="str">
        <f>'Features Data'!S57</f>
        <v/>
      </c>
      <c r="J44" s="183"/>
      <c r="K44" s="184" t="str">
        <f>'Features Data'!U57</f>
        <v/>
      </c>
      <c r="L44" s="183"/>
      <c r="M44" s="183"/>
      <c r="N44" s="181">
        <f t="shared" si="2"/>
        <v>100</v>
      </c>
      <c r="O44" s="182" t="str">
        <f>'Features Data'!V57</f>
        <v/>
      </c>
      <c r="P44" s="183"/>
      <c r="Q44" s="184" t="str">
        <f>'Features Data'!X57</f>
        <v/>
      </c>
      <c r="R44" s="183"/>
      <c r="S44" s="183"/>
      <c r="T44" s="183"/>
    </row>
    <row r="45" spans="2:20" x14ac:dyDescent="0.25">
      <c r="B45" s="181">
        <f t="shared" si="0"/>
        <v>100</v>
      </c>
      <c r="C45" s="182" t="str">
        <f>'Features Data'!P58</f>
        <v/>
      </c>
      <c r="D45" s="183"/>
      <c r="E45" s="184" t="str">
        <f>'Features Data'!R58</f>
        <v/>
      </c>
      <c r="F45" s="183"/>
      <c r="G45" s="183"/>
      <c r="H45" s="181">
        <f t="shared" si="1"/>
        <v>100</v>
      </c>
      <c r="I45" s="182" t="str">
        <f>'Features Data'!S58</f>
        <v/>
      </c>
      <c r="J45" s="183"/>
      <c r="K45" s="184" t="str">
        <f>'Features Data'!U58</f>
        <v/>
      </c>
      <c r="L45" s="183"/>
      <c r="M45" s="183"/>
      <c r="N45" s="181">
        <f t="shared" si="2"/>
        <v>100</v>
      </c>
      <c r="O45" s="182" t="str">
        <f>'Features Data'!V58</f>
        <v/>
      </c>
      <c r="P45" s="183"/>
      <c r="Q45" s="184" t="str">
        <f>'Features Data'!X58</f>
        <v/>
      </c>
      <c r="R45" s="183"/>
      <c r="S45" s="183"/>
      <c r="T45" s="183"/>
    </row>
    <row r="46" spans="2:20" x14ac:dyDescent="0.25">
      <c r="B46" s="181">
        <f t="shared" si="0"/>
        <v>100</v>
      </c>
      <c r="C46" s="182" t="str">
        <f>'Features Data'!P59</f>
        <v/>
      </c>
      <c r="D46" s="183"/>
      <c r="E46" s="184" t="str">
        <f>'Features Data'!R59</f>
        <v/>
      </c>
      <c r="F46" s="183"/>
      <c r="G46" s="183"/>
      <c r="H46" s="181">
        <f t="shared" si="1"/>
        <v>100</v>
      </c>
      <c r="I46" s="182" t="str">
        <f>'Features Data'!S59</f>
        <v/>
      </c>
      <c r="J46" s="183"/>
      <c r="K46" s="184" t="str">
        <f>'Features Data'!U59</f>
        <v/>
      </c>
      <c r="L46" s="183"/>
      <c r="M46" s="183"/>
      <c r="N46" s="181">
        <f t="shared" si="2"/>
        <v>100</v>
      </c>
      <c r="O46" s="182" t="str">
        <f>'Features Data'!V59</f>
        <v/>
      </c>
      <c r="P46" s="183"/>
      <c r="Q46" s="184" t="str">
        <f>'Features Data'!X59</f>
        <v/>
      </c>
      <c r="R46" s="183"/>
      <c r="S46" s="183"/>
      <c r="T46" s="183"/>
    </row>
    <row r="47" spans="2:20" x14ac:dyDescent="0.25">
      <c r="B47" s="181">
        <f t="shared" si="0"/>
        <v>100</v>
      </c>
      <c r="C47" s="182" t="str">
        <f>'Features Data'!P60</f>
        <v/>
      </c>
      <c r="D47" s="183"/>
      <c r="E47" s="184" t="str">
        <f>'Features Data'!R60</f>
        <v/>
      </c>
      <c r="F47" s="183"/>
      <c r="G47" s="183"/>
      <c r="H47" s="181">
        <f t="shared" si="1"/>
        <v>100</v>
      </c>
      <c r="I47" s="182" t="str">
        <f>'Features Data'!S60</f>
        <v/>
      </c>
      <c r="J47" s="183"/>
      <c r="K47" s="184" t="str">
        <f>'Features Data'!U60</f>
        <v/>
      </c>
      <c r="L47" s="183"/>
      <c r="M47" s="183"/>
      <c r="N47" s="181">
        <f t="shared" si="2"/>
        <v>100</v>
      </c>
      <c r="O47" s="182" t="str">
        <f>'Features Data'!V60</f>
        <v/>
      </c>
      <c r="P47" s="183"/>
      <c r="Q47" s="184" t="str">
        <f>'Features Data'!X60</f>
        <v/>
      </c>
      <c r="R47" s="183"/>
      <c r="S47" s="183"/>
      <c r="T47" s="183"/>
    </row>
    <row r="48" spans="2:20" x14ac:dyDescent="0.25">
      <c r="B48" s="181">
        <f t="shared" si="0"/>
        <v>100</v>
      </c>
      <c r="C48" s="182" t="str">
        <f>'Features Data'!P61</f>
        <v/>
      </c>
      <c r="D48" s="183"/>
      <c r="E48" s="184" t="str">
        <f>'Features Data'!R61</f>
        <v/>
      </c>
      <c r="F48" s="183"/>
      <c r="G48" s="183"/>
      <c r="H48" s="181">
        <f t="shared" si="1"/>
        <v>100</v>
      </c>
      <c r="I48" s="182" t="str">
        <f>'Features Data'!S61</f>
        <v/>
      </c>
      <c r="J48" s="183"/>
      <c r="K48" s="184" t="str">
        <f>'Features Data'!U61</f>
        <v/>
      </c>
      <c r="L48" s="183"/>
      <c r="M48" s="183"/>
      <c r="N48" s="181">
        <f t="shared" si="2"/>
        <v>100</v>
      </c>
      <c r="O48" s="182" t="str">
        <f>'Features Data'!V61</f>
        <v/>
      </c>
      <c r="P48" s="183"/>
      <c r="Q48" s="184" t="str">
        <f>'Features Data'!X61</f>
        <v/>
      </c>
      <c r="R48" s="183"/>
      <c r="S48" s="183"/>
      <c r="T48" s="183"/>
    </row>
    <row r="49" spans="2:20" x14ac:dyDescent="0.25">
      <c r="B49" s="181">
        <f t="shared" si="0"/>
        <v>100</v>
      </c>
      <c r="C49" s="182" t="str">
        <f>'Features Data'!P62</f>
        <v/>
      </c>
      <c r="D49" s="183"/>
      <c r="E49" s="184" t="str">
        <f>'Features Data'!R62</f>
        <v/>
      </c>
      <c r="F49" s="183"/>
      <c r="G49" s="183"/>
      <c r="H49" s="181">
        <f t="shared" si="1"/>
        <v>100</v>
      </c>
      <c r="I49" s="182" t="str">
        <f>'Features Data'!S62</f>
        <v/>
      </c>
      <c r="J49" s="183"/>
      <c r="K49" s="184" t="str">
        <f>'Features Data'!U62</f>
        <v/>
      </c>
      <c r="L49" s="183"/>
      <c r="M49" s="183"/>
      <c r="N49" s="181">
        <f t="shared" si="2"/>
        <v>100</v>
      </c>
      <c r="O49" s="182" t="str">
        <f>'Features Data'!V62</f>
        <v/>
      </c>
      <c r="P49" s="183"/>
      <c r="Q49" s="184" t="str">
        <f>'Features Data'!X62</f>
        <v/>
      </c>
      <c r="R49" s="183"/>
      <c r="S49" s="183"/>
      <c r="T49" s="183"/>
    </row>
    <row r="50" spans="2:20" x14ac:dyDescent="0.25">
      <c r="B50" s="181">
        <f t="shared" si="0"/>
        <v>100</v>
      </c>
      <c r="C50" s="182" t="str">
        <f>'Features Data'!P63</f>
        <v/>
      </c>
      <c r="D50" s="183"/>
      <c r="E50" s="184" t="str">
        <f>'Features Data'!R63</f>
        <v/>
      </c>
      <c r="F50" s="183"/>
      <c r="G50" s="183"/>
      <c r="H50" s="181">
        <f t="shared" si="1"/>
        <v>100</v>
      </c>
      <c r="I50" s="182" t="str">
        <f>'Features Data'!S63</f>
        <v/>
      </c>
      <c r="J50" s="183"/>
      <c r="K50" s="184" t="str">
        <f>'Features Data'!U63</f>
        <v/>
      </c>
      <c r="L50" s="183"/>
      <c r="M50" s="183"/>
      <c r="N50" s="181">
        <f t="shared" si="2"/>
        <v>100</v>
      </c>
      <c r="O50" s="182" t="str">
        <f>'Features Data'!V63</f>
        <v/>
      </c>
      <c r="P50" s="183"/>
      <c r="Q50" s="184" t="str">
        <f>'Features Data'!X63</f>
        <v/>
      </c>
      <c r="R50" s="183"/>
      <c r="S50" s="183"/>
      <c r="T50" s="183"/>
    </row>
    <row r="51" spans="2:20" x14ac:dyDescent="0.25">
      <c r="B51" s="181">
        <f t="shared" si="0"/>
        <v>100</v>
      </c>
      <c r="C51" s="182" t="str">
        <f>'Features Data'!P64</f>
        <v/>
      </c>
      <c r="D51" s="183"/>
      <c r="E51" s="184" t="str">
        <f>'Features Data'!R64</f>
        <v/>
      </c>
      <c r="F51" s="183"/>
      <c r="G51" s="183"/>
      <c r="H51" s="181">
        <f t="shared" si="1"/>
        <v>100</v>
      </c>
      <c r="I51" s="182" t="str">
        <f>'Features Data'!S64</f>
        <v/>
      </c>
      <c r="J51" s="183"/>
      <c r="K51" s="184" t="str">
        <f>'Features Data'!U64</f>
        <v/>
      </c>
      <c r="L51" s="183"/>
      <c r="M51" s="183"/>
      <c r="N51" s="181">
        <f t="shared" si="2"/>
        <v>100</v>
      </c>
      <c r="O51" s="182" t="str">
        <f>'Features Data'!V64</f>
        <v/>
      </c>
      <c r="P51" s="183"/>
      <c r="Q51" s="184" t="str">
        <f>'Features Data'!X64</f>
        <v/>
      </c>
      <c r="R51" s="183"/>
      <c r="S51" s="183"/>
      <c r="T51" s="183"/>
    </row>
    <row r="52" spans="2:20" x14ac:dyDescent="0.25">
      <c r="B52" s="181">
        <f t="shared" si="0"/>
        <v>100</v>
      </c>
      <c r="C52" s="182" t="str">
        <f>'Features Data'!P65</f>
        <v/>
      </c>
      <c r="D52" s="183"/>
      <c r="E52" s="184" t="str">
        <f>'Features Data'!R65</f>
        <v/>
      </c>
      <c r="F52" s="183"/>
      <c r="G52" s="183"/>
      <c r="H52" s="181">
        <f t="shared" si="1"/>
        <v>100</v>
      </c>
      <c r="I52" s="182" t="str">
        <f>'Features Data'!S65</f>
        <v/>
      </c>
      <c r="J52" s="183"/>
      <c r="K52" s="184" t="str">
        <f>'Features Data'!U65</f>
        <v/>
      </c>
      <c r="L52" s="183"/>
      <c r="M52" s="183"/>
      <c r="N52" s="181">
        <f t="shared" si="2"/>
        <v>100</v>
      </c>
      <c r="O52" s="182" t="str">
        <f>'Features Data'!V65</f>
        <v/>
      </c>
      <c r="P52" s="183"/>
      <c r="Q52" s="184" t="str">
        <f>'Features Data'!X65</f>
        <v/>
      </c>
      <c r="R52" s="183"/>
      <c r="S52" s="183"/>
      <c r="T52" s="183"/>
    </row>
    <row r="53" spans="2:20" x14ac:dyDescent="0.25">
      <c r="B53" s="181">
        <f t="shared" si="0"/>
        <v>100</v>
      </c>
      <c r="C53" s="182" t="str">
        <f>'Features Data'!P66</f>
        <v/>
      </c>
      <c r="D53" s="183"/>
      <c r="E53" s="184" t="str">
        <f>'Features Data'!R66</f>
        <v/>
      </c>
      <c r="F53" s="183"/>
      <c r="G53" s="183"/>
      <c r="H53" s="181">
        <f t="shared" si="1"/>
        <v>100</v>
      </c>
      <c r="I53" s="182" t="str">
        <f>'Features Data'!S66</f>
        <v/>
      </c>
      <c r="J53" s="183"/>
      <c r="K53" s="184" t="str">
        <f>'Features Data'!U66</f>
        <v/>
      </c>
      <c r="L53" s="183"/>
      <c r="M53" s="183"/>
      <c r="N53" s="181">
        <f t="shared" si="2"/>
        <v>100</v>
      </c>
      <c r="O53" s="182" t="str">
        <f>'Features Data'!V66</f>
        <v/>
      </c>
      <c r="P53" s="183"/>
      <c r="Q53" s="184" t="str">
        <f>'Features Data'!X66</f>
        <v/>
      </c>
      <c r="R53" s="183"/>
      <c r="S53" s="183"/>
      <c r="T53" s="183"/>
    </row>
    <row r="54" spans="2:20" x14ac:dyDescent="0.25">
      <c r="B54" s="181">
        <f t="shared" si="0"/>
        <v>100</v>
      </c>
      <c r="C54" s="182" t="str">
        <f>'Features Data'!P67</f>
        <v/>
      </c>
      <c r="D54" s="183"/>
      <c r="E54" s="184" t="str">
        <f>'Features Data'!R67</f>
        <v/>
      </c>
      <c r="F54" s="183"/>
      <c r="G54" s="183"/>
      <c r="H54" s="181">
        <f t="shared" si="1"/>
        <v>100</v>
      </c>
      <c r="I54" s="182" t="str">
        <f>'Features Data'!S67</f>
        <v/>
      </c>
      <c r="J54" s="183"/>
      <c r="K54" s="184" t="str">
        <f>'Features Data'!U67</f>
        <v/>
      </c>
      <c r="L54" s="183"/>
      <c r="M54" s="183"/>
      <c r="N54" s="181">
        <f t="shared" si="2"/>
        <v>100</v>
      </c>
      <c r="O54" s="182" t="str">
        <f>'Features Data'!V67</f>
        <v/>
      </c>
      <c r="P54" s="183"/>
      <c r="Q54" s="184" t="str">
        <f>'Features Data'!X67</f>
        <v/>
      </c>
      <c r="R54" s="183"/>
      <c r="S54" s="183"/>
      <c r="T54" s="183"/>
    </row>
    <row r="55" spans="2:20" x14ac:dyDescent="0.25">
      <c r="B55" s="181">
        <f t="shared" si="0"/>
        <v>100</v>
      </c>
      <c r="C55" s="182" t="str">
        <f>'Features Data'!P68</f>
        <v/>
      </c>
      <c r="D55" s="183"/>
      <c r="E55" s="184" t="str">
        <f>'Features Data'!R68</f>
        <v/>
      </c>
      <c r="F55" s="183"/>
      <c r="G55" s="183"/>
      <c r="H55" s="181">
        <f t="shared" si="1"/>
        <v>100</v>
      </c>
      <c r="I55" s="182" t="str">
        <f>'Features Data'!S68</f>
        <v/>
      </c>
      <c r="J55" s="183"/>
      <c r="K55" s="184" t="str">
        <f>'Features Data'!U68</f>
        <v/>
      </c>
      <c r="L55" s="183"/>
      <c r="M55" s="183"/>
      <c r="N55" s="181">
        <f t="shared" si="2"/>
        <v>100</v>
      </c>
      <c r="O55" s="182" t="str">
        <f>'Features Data'!V68</f>
        <v/>
      </c>
      <c r="P55" s="183"/>
      <c r="Q55" s="184" t="str">
        <f>'Features Data'!X68</f>
        <v/>
      </c>
      <c r="R55" s="183"/>
      <c r="S55" s="183"/>
      <c r="T55" s="183"/>
    </row>
    <row r="56" spans="2:20" x14ac:dyDescent="0.25">
      <c r="B56" s="181">
        <f t="shared" si="0"/>
        <v>100</v>
      </c>
      <c r="C56" s="182" t="str">
        <f>'Features Data'!P69</f>
        <v/>
      </c>
      <c r="D56" s="183"/>
      <c r="E56" s="184" t="str">
        <f>'Features Data'!R69</f>
        <v/>
      </c>
      <c r="F56" s="183"/>
      <c r="G56" s="183"/>
      <c r="H56" s="181">
        <f t="shared" si="1"/>
        <v>100</v>
      </c>
      <c r="I56" s="182" t="str">
        <f>'Features Data'!S69</f>
        <v/>
      </c>
      <c r="J56" s="183"/>
      <c r="K56" s="184" t="str">
        <f>'Features Data'!U69</f>
        <v/>
      </c>
      <c r="L56" s="183"/>
      <c r="M56" s="183"/>
      <c r="N56" s="181">
        <f t="shared" si="2"/>
        <v>100</v>
      </c>
      <c r="O56" s="182" t="str">
        <f>'Features Data'!V69</f>
        <v/>
      </c>
      <c r="P56" s="183"/>
      <c r="Q56" s="184" t="str">
        <f>'Features Data'!X69</f>
        <v/>
      </c>
      <c r="R56" s="183"/>
      <c r="S56" s="183"/>
      <c r="T56" s="183"/>
    </row>
    <row r="57" spans="2:20" x14ac:dyDescent="0.25">
      <c r="B57" s="181">
        <f t="shared" si="0"/>
        <v>100</v>
      </c>
      <c r="C57" s="182" t="str">
        <f>'Features Data'!P70</f>
        <v/>
      </c>
      <c r="D57" s="183"/>
      <c r="E57" s="184" t="str">
        <f>'Features Data'!R70</f>
        <v/>
      </c>
      <c r="F57" s="183"/>
      <c r="G57" s="183"/>
      <c r="H57" s="181">
        <f t="shared" si="1"/>
        <v>100</v>
      </c>
      <c r="I57" s="182" t="str">
        <f>'Features Data'!S70</f>
        <v/>
      </c>
      <c r="J57" s="183"/>
      <c r="K57" s="184" t="str">
        <f>'Features Data'!U70</f>
        <v/>
      </c>
      <c r="L57" s="183"/>
      <c r="M57" s="183"/>
      <c r="N57" s="181">
        <f t="shared" si="2"/>
        <v>100</v>
      </c>
      <c r="O57" s="182" t="str">
        <f>'Features Data'!V70</f>
        <v/>
      </c>
      <c r="P57" s="183"/>
      <c r="Q57" s="184" t="str">
        <f>'Features Data'!X70</f>
        <v/>
      </c>
      <c r="R57" s="183"/>
      <c r="S57" s="183"/>
      <c r="T57" s="183"/>
    </row>
    <row r="58" spans="2:20" x14ac:dyDescent="0.25">
      <c r="B58" s="181">
        <f t="shared" si="0"/>
        <v>100</v>
      </c>
      <c r="C58" s="182" t="str">
        <f>'Features Data'!P71</f>
        <v/>
      </c>
      <c r="D58" s="183"/>
      <c r="E58" s="184" t="str">
        <f>'Features Data'!R71</f>
        <v/>
      </c>
      <c r="F58" s="183"/>
      <c r="G58" s="183"/>
      <c r="H58" s="181">
        <f t="shared" si="1"/>
        <v>100</v>
      </c>
      <c r="I58" s="182" t="str">
        <f>'Features Data'!S71</f>
        <v/>
      </c>
      <c r="J58" s="183"/>
      <c r="K58" s="184" t="str">
        <f>'Features Data'!U71</f>
        <v/>
      </c>
      <c r="L58" s="183"/>
      <c r="M58" s="183"/>
      <c r="N58" s="181">
        <f t="shared" si="2"/>
        <v>100</v>
      </c>
      <c r="O58" s="182" t="str">
        <f>'Features Data'!V71</f>
        <v/>
      </c>
      <c r="P58" s="183"/>
      <c r="Q58" s="184" t="str">
        <f>'Features Data'!X71</f>
        <v/>
      </c>
      <c r="R58" s="183"/>
      <c r="S58" s="183"/>
      <c r="T58" s="183"/>
    </row>
    <row r="59" spans="2:20" x14ac:dyDescent="0.25">
      <c r="B59" s="181">
        <f t="shared" si="0"/>
        <v>100</v>
      </c>
      <c r="C59" s="182" t="str">
        <f>'Features Data'!P72</f>
        <v/>
      </c>
      <c r="D59" s="183"/>
      <c r="E59" s="184" t="str">
        <f>'Features Data'!R72</f>
        <v/>
      </c>
      <c r="F59" s="183"/>
      <c r="G59" s="183"/>
      <c r="H59" s="181">
        <f t="shared" si="1"/>
        <v>100</v>
      </c>
      <c r="I59" s="182" t="str">
        <f>'Features Data'!S72</f>
        <v/>
      </c>
      <c r="J59" s="183"/>
      <c r="K59" s="184" t="str">
        <f>'Features Data'!U72</f>
        <v/>
      </c>
      <c r="L59" s="183"/>
      <c r="M59" s="183"/>
      <c r="N59" s="181">
        <f t="shared" si="2"/>
        <v>100</v>
      </c>
      <c r="O59" s="182" t="str">
        <f>'Features Data'!V72</f>
        <v/>
      </c>
      <c r="P59" s="183"/>
      <c r="Q59" s="184" t="str">
        <f>'Features Data'!X72</f>
        <v/>
      </c>
      <c r="R59" s="183"/>
      <c r="S59" s="183"/>
      <c r="T59" s="183"/>
    </row>
    <row r="60" spans="2:20" x14ac:dyDescent="0.25">
      <c r="B60" s="181">
        <f t="shared" si="0"/>
        <v>100</v>
      </c>
      <c r="C60" s="182" t="str">
        <f>'Features Data'!P73</f>
        <v/>
      </c>
      <c r="D60" s="183"/>
      <c r="E60" s="184" t="str">
        <f>'Features Data'!R73</f>
        <v/>
      </c>
      <c r="F60" s="183"/>
      <c r="G60" s="183"/>
      <c r="H60" s="181">
        <f t="shared" si="1"/>
        <v>100</v>
      </c>
      <c r="I60" s="182" t="str">
        <f>'Features Data'!S73</f>
        <v/>
      </c>
      <c r="J60" s="183"/>
      <c r="K60" s="184" t="str">
        <f>'Features Data'!U73</f>
        <v/>
      </c>
      <c r="L60" s="183"/>
      <c r="M60" s="183"/>
      <c r="N60" s="181">
        <f t="shared" si="2"/>
        <v>100</v>
      </c>
      <c r="O60" s="182" t="str">
        <f>'Features Data'!V73</f>
        <v/>
      </c>
      <c r="P60" s="183"/>
      <c r="Q60" s="184" t="str">
        <f>'Features Data'!X73</f>
        <v/>
      </c>
      <c r="R60" s="183"/>
      <c r="S60" s="183"/>
      <c r="T60" s="183"/>
    </row>
    <row r="61" spans="2:20" x14ac:dyDescent="0.25">
      <c r="B61" s="181">
        <f t="shared" si="0"/>
        <v>100</v>
      </c>
      <c r="C61" s="182" t="str">
        <f>'Features Data'!P74</f>
        <v/>
      </c>
      <c r="D61" s="183"/>
      <c r="E61" s="184" t="str">
        <f>'Features Data'!R74</f>
        <v/>
      </c>
      <c r="F61" s="183"/>
      <c r="G61" s="183"/>
      <c r="H61" s="181">
        <f t="shared" si="1"/>
        <v>100</v>
      </c>
      <c r="I61" s="182" t="str">
        <f>'Features Data'!S74</f>
        <v/>
      </c>
      <c r="J61" s="183"/>
      <c r="K61" s="184" t="str">
        <f>'Features Data'!U74</f>
        <v/>
      </c>
      <c r="L61" s="183"/>
      <c r="M61" s="183"/>
      <c r="N61" s="181">
        <f t="shared" si="2"/>
        <v>100</v>
      </c>
      <c r="O61" s="182" t="str">
        <f>'Features Data'!V74</f>
        <v/>
      </c>
      <c r="P61" s="183"/>
      <c r="Q61" s="184" t="str">
        <f>'Features Data'!X74</f>
        <v/>
      </c>
      <c r="R61" s="183"/>
      <c r="S61" s="183"/>
      <c r="T61" s="183"/>
    </row>
    <row r="62" spans="2:20" x14ac:dyDescent="0.25">
      <c r="B62" s="181">
        <f t="shared" si="0"/>
        <v>100</v>
      </c>
      <c r="C62" s="182" t="str">
        <f>'Features Data'!P75</f>
        <v/>
      </c>
      <c r="D62" s="183"/>
      <c r="E62" s="184" t="str">
        <f>'Features Data'!R75</f>
        <v/>
      </c>
      <c r="F62" s="183"/>
      <c r="G62" s="183"/>
      <c r="H62" s="181">
        <f t="shared" si="1"/>
        <v>100</v>
      </c>
      <c r="I62" s="182" t="str">
        <f>'Features Data'!S75</f>
        <v/>
      </c>
      <c r="J62" s="183"/>
      <c r="K62" s="184" t="str">
        <f>'Features Data'!U75</f>
        <v/>
      </c>
      <c r="L62" s="183"/>
      <c r="M62" s="183"/>
      <c r="N62" s="181">
        <f t="shared" si="2"/>
        <v>100</v>
      </c>
      <c r="O62" s="182" t="str">
        <f>'Features Data'!V75</f>
        <v/>
      </c>
      <c r="P62" s="183"/>
      <c r="Q62" s="184" t="str">
        <f>'Features Data'!X75</f>
        <v/>
      </c>
      <c r="R62" s="183"/>
      <c r="S62" s="183"/>
      <c r="T62" s="183"/>
    </row>
    <row r="63" spans="2:20" x14ac:dyDescent="0.25">
      <c r="B63" s="181">
        <f t="shared" si="0"/>
        <v>100</v>
      </c>
      <c r="C63" s="182" t="str">
        <f>'Features Data'!P76</f>
        <v/>
      </c>
      <c r="D63" s="183"/>
      <c r="E63" s="184" t="str">
        <f>'Features Data'!R76</f>
        <v/>
      </c>
      <c r="F63" s="183"/>
      <c r="G63" s="183"/>
      <c r="H63" s="181">
        <f t="shared" si="1"/>
        <v>100</v>
      </c>
      <c r="I63" s="182" t="str">
        <f>'Features Data'!S76</f>
        <v/>
      </c>
      <c r="J63" s="183"/>
      <c r="K63" s="184" t="str">
        <f>'Features Data'!U76</f>
        <v/>
      </c>
      <c r="L63" s="183"/>
      <c r="M63" s="183"/>
      <c r="N63" s="181">
        <f t="shared" si="2"/>
        <v>100</v>
      </c>
      <c r="O63" s="182" t="str">
        <f>'Features Data'!V76</f>
        <v/>
      </c>
      <c r="P63" s="183"/>
      <c r="Q63" s="184" t="str">
        <f>'Features Data'!X76</f>
        <v/>
      </c>
      <c r="R63" s="183"/>
      <c r="S63" s="183"/>
      <c r="T63" s="183"/>
    </row>
    <row r="64" spans="2:20" x14ac:dyDescent="0.25">
      <c r="B64" s="181">
        <f t="shared" si="0"/>
        <v>100</v>
      </c>
      <c r="C64" s="182" t="str">
        <f>'Features Data'!P77</f>
        <v/>
      </c>
      <c r="D64" s="183"/>
      <c r="E64" s="184" t="str">
        <f>'Features Data'!R77</f>
        <v/>
      </c>
      <c r="F64" s="183"/>
      <c r="G64" s="183"/>
      <c r="H64" s="181">
        <f t="shared" si="1"/>
        <v>100</v>
      </c>
      <c r="I64" s="182" t="str">
        <f>'Features Data'!S77</f>
        <v/>
      </c>
      <c r="J64" s="183"/>
      <c r="K64" s="184" t="str">
        <f>'Features Data'!U77</f>
        <v/>
      </c>
      <c r="L64" s="183"/>
      <c r="M64" s="183"/>
      <c r="N64" s="181">
        <f t="shared" si="2"/>
        <v>100</v>
      </c>
      <c r="O64" s="182" t="str">
        <f>'Features Data'!V77</f>
        <v/>
      </c>
      <c r="P64" s="183"/>
      <c r="Q64" s="184" t="str">
        <f>'Features Data'!X77</f>
        <v/>
      </c>
      <c r="R64" s="183"/>
      <c r="S64" s="183"/>
      <c r="T64" s="183"/>
    </row>
    <row r="65" spans="2:20" x14ac:dyDescent="0.25">
      <c r="B65" s="181">
        <f t="shared" si="0"/>
        <v>100</v>
      </c>
      <c r="C65" s="182" t="str">
        <f>'Features Data'!P78</f>
        <v/>
      </c>
      <c r="D65" s="183"/>
      <c r="E65" s="184" t="str">
        <f>'Features Data'!R78</f>
        <v/>
      </c>
      <c r="F65" s="183"/>
      <c r="G65" s="183"/>
      <c r="H65" s="181">
        <f t="shared" si="1"/>
        <v>100</v>
      </c>
      <c r="I65" s="182" t="str">
        <f>'Features Data'!S78</f>
        <v/>
      </c>
      <c r="J65" s="183"/>
      <c r="K65" s="184" t="str">
        <f>'Features Data'!U78</f>
        <v/>
      </c>
      <c r="L65" s="183"/>
      <c r="M65" s="183"/>
      <c r="N65" s="181">
        <f t="shared" si="2"/>
        <v>100</v>
      </c>
      <c r="O65" s="182" t="str">
        <f>'Features Data'!V78</f>
        <v/>
      </c>
      <c r="P65" s="183"/>
      <c r="Q65" s="184" t="str">
        <f>'Features Data'!X78</f>
        <v/>
      </c>
      <c r="R65" s="183"/>
      <c r="S65" s="183"/>
      <c r="T65" s="183"/>
    </row>
    <row r="66" spans="2:20" x14ac:dyDescent="0.25">
      <c r="B66" s="181">
        <f t="shared" si="0"/>
        <v>100</v>
      </c>
      <c r="C66" s="182" t="str">
        <f>'Features Data'!P79</f>
        <v/>
      </c>
      <c r="D66" s="183"/>
      <c r="E66" s="184" t="str">
        <f>'Features Data'!R79</f>
        <v/>
      </c>
      <c r="F66" s="183"/>
      <c r="G66" s="183"/>
      <c r="H66" s="181">
        <f t="shared" si="1"/>
        <v>100</v>
      </c>
      <c r="I66" s="182" t="str">
        <f>'Features Data'!S79</f>
        <v/>
      </c>
      <c r="J66" s="183"/>
      <c r="K66" s="184" t="str">
        <f>'Features Data'!U79</f>
        <v/>
      </c>
      <c r="L66" s="183"/>
      <c r="M66" s="183"/>
      <c r="N66" s="181">
        <f t="shared" si="2"/>
        <v>100</v>
      </c>
      <c r="O66" s="182" t="str">
        <f>'Features Data'!V79</f>
        <v/>
      </c>
      <c r="P66" s="183"/>
      <c r="Q66" s="184" t="str">
        <f>'Features Data'!X79</f>
        <v/>
      </c>
      <c r="R66" s="183"/>
      <c r="S66" s="183"/>
      <c r="T66" s="183"/>
    </row>
    <row r="67" spans="2:20" x14ac:dyDescent="0.25">
      <c r="B67" s="181">
        <f t="shared" si="0"/>
        <v>100</v>
      </c>
      <c r="C67" s="182" t="str">
        <f>'Features Data'!P80</f>
        <v/>
      </c>
      <c r="D67" s="183"/>
      <c r="E67" s="184" t="str">
        <f>'Features Data'!R80</f>
        <v/>
      </c>
      <c r="F67" s="183"/>
      <c r="G67" s="183"/>
      <c r="H67" s="181">
        <f t="shared" si="1"/>
        <v>100</v>
      </c>
      <c r="I67" s="182" t="str">
        <f>'Features Data'!S80</f>
        <v/>
      </c>
      <c r="J67" s="183"/>
      <c r="K67" s="184" t="str">
        <f>'Features Data'!U80</f>
        <v/>
      </c>
      <c r="L67" s="183"/>
      <c r="M67" s="183"/>
      <c r="N67" s="181">
        <f t="shared" si="2"/>
        <v>100</v>
      </c>
      <c r="O67" s="182" t="str">
        <f>'Features Data'!V80</f>
        <v/>
      </c>
      <c r="P67" s="183"/>
      <c r="Q67" s="184" t="str">
        <f>'Features Data'!X80</f>
        <v/>
      </c>
      <c r="R67" s="183"/>
      <c r="S67" s="183"/>
      <c r="T67" s="183"/>
    </row>
    <row r="68" spans="2:20" x14ac:dyDescent="0.25">
      <c r="B68" s="181">
        <f t="shared" si="0"/>
        <v>100</v>
      </c>
      <c r="C68" s="182" t="str">
        <f>'Features Data'!P81</f>
        <v/>
      </c>
      <c r="D68" s="183"/>
      <c r="E68" s="184" t="str">
        <f>'Features Data'!R81</f>
        <v/>
      </c>
      <c r="F68" s="183"/>
      <c r="G68" s="183"/>
      <c r="H68" s="181">
        <f t="shared" si="1"/>
        <v>100</v>
      </c>
      <c r="I68" s="182" t="str">
        <f>'Features Data'!S81</f>
        <v/>
      </c>
      <c r="J68" s="183"/>
      <c r="K68" s="184" t="str">
        <f>'Features Data'!U81</f>
        <v/>
      </c>
      <c r="L68" s="183"/>
      <c r="M68" s="183"/>
      <c r="N68" s="181">
        <f t="shared" si="2"/>
        <v>100</v>
      </c>
      <c r="O68" s="182" t="str">
        <f>'Features Data'!V81</f>
        <v/>
      </c>
      <c r="P68" s="183"/>
      <c r="Q68" s="184" t="str">
        <f>'Features Data'!X81</f>
        <v/>
      </c>
      <c r="R68" s="183"/>
      <c r="S68" s="183"/>
      <c r="T68" s="183"/>
    </row>
    <row r="69" spans="2:20" x14ac:dyDescent="0.25">
      <c r="B69" s="181">
        <f t="shared" si="0"/>
        <v>100</v>
      </c>
      <c r="C69" s="182" t="str">
        <f>'Features Data'!P82</f>
        <v/>
      </c>
      <c r="D69" s="183"/>
      <c r="E69" s="184" t="str">
        <f>'Features Data'!R82</f>
        <v/>
      </c>
      <c r="F69" s="183"/>
      <c r="G69" s="183"/>
      <c r="H69" s="181">
        <f t="shared" si="1"/>
        <v>100</v>
      </c>
      <c r="I69" s="182" t="str">
        <f>'Features Data'!S82</f>
        <v/>
      </c>
      <c r="J69" s="183"/>
      <c r="K69" s="184" t="str">
        <f>'Features Data'!U82</f>
        <v/>
      </c>
      <c r="L69" s="183"/>
      <c r="M69" s="183"/>
      <c r="N69" s="181">
        <f t="shared" si="2"/>
        <v>100</v>
      </c>
      <c r="O69" s="182" t="str">
        <f>'Features Data'!V82</f>
        <v/>
      </c>
      <c r="P69" s="183"/>
      <c r="Q69" s="184" t="str">
        <f>'Features Data'!X82</f>
        <v/>
      </c>
      <c r="R69" s="183"/>
      <c r="S69" s="183"/>
      <c r="T69" s="183"/>
    </row>
    <row r="70" spans="2:20" x14ac:dyDescent="0.25">
      <c r="B70" s="181">
        <f t="shared" si="0"/>
        <v>100</v>
      </c>
      <c r="C70" s="182" t="str">
        <f>'Features Data'!P83</f>
        <v/>
      </c>
      <c r="D70" s="183"/>
      <c r="E70" s="184" t="str">
        <f>'Features Data'!R83</f>
        <v/>
      </c>
      <c r="F70" s="183"/>
      <c r="G70" s="183"/>
      <c r="H70" s="181">
        <f t="shared" si="1"/>
        <v>100</v>
      </c>
      <c r="I70" s="182" t="str">
        <f>'Features Data'!S83</f>
        <v/>
      </c>
      <c r="J70" s="183"/>
      <c r="K70" s="184" t="str">
        <f>'Features Data'!U83</f>
        <v/>
      </c>
      <c r="L70" s="183"/>
      <c r="M70" s="183"/>
      <c r="N70" s="181">
        <f t="shared" si="2"/>
        <v>100</v>
      </c>
      <c r="O70" s="182" t="str">
        <f>'Features Data'!V83</f>
        <v/>
      </c>
      <c r="P70" s="183"/>
      <c r="Q70" s="184" t="str">
        <f>'Features Data'!X83</f>
        <v/>
      </c>
      <c r="R70" s="183"/>
      <c r="S70" s="183"/>
      <c r="T70" s="183"/>
    </row>
    <row r="71" spans="2:20" x14ac:dyDescent="0.25">
      <c r="B71" s="181">
        <f t="shared" si="0"/>
        <v>100</v>
      </c>
      <c r="C71" s="182" t="str">
        <f>'Features Data'!P84</f>
        <v/>
      </c>
      <c r="D71" s="183"/>
      <c r="E71" s="184" t="str">
        <f>'Features Data'!R84</f>
        <v/>
      </c>
      <c r="F71" s="183"/>
      <c r="G71" s="183"/>
      <c r="H71" s="181">
        <f t="shared" si="1"/>
        <v>100</v>
      </c>
      <c r="I71" s="182" t="str">
        <f>'Features Data'!S84</f>
        <v/>
      </c>
      <c r="J71" s="183"/>
      <c r="K71" s="184" t="str">
        <f>'Features Data'!U84</f>
        <v/>
      </c>
      <c r="L71" s="183"/>
      <c r="M71" s="183"/>
      <c r="N71" s="181">
        <f t="shared" si="2"/>
        <v>100</v>
      </c>
      <c r="O71" s="182" t="str">
        <f>'Features Data'!V84</f>
        <v/>
      </c>
      <c r="P71" s="183"/>
      <c r="Q71" s="184" t="str">
        <f>'Features Data'!X84</f>
        <v/>
      </c>
      <c r="R71" s="183"/>
      <c r="S71" s="183"/>
      <c r="T71" s="183"/>
    </row>
    <row r="72" spans="2:20" x14ac:dyDescent="0.25">
      <c r="B72" s="181">
        <f t="shared" si="0"/>
        <v>100</v>
      </c>
      <c r="C72" s="182" t="str">
        <f>'Features Data'!P85</f>
        <v/>
      </c>
      <c r="D72" s="183"/>
      <c r="E72" s="184" t="str">
        <f>'Features Data'!R85</f>
        <v/>
      </c>
      <c r="F72" s="183"/>
      <c r="G72" s="183"/>
      <c r="H72" s="181">
        <f t="shared" si="1"/>
        <v>100</v>
      </c>
      <c r="I72" s="182" t="str">
        <f>'Features Data'!S85</f>
        <v/>
      </c>
      <c r="J72" s="183"/>
      <c r="K72" s="184" t="str">
        <f>'Features Data'!U85</f>
        <v/>
      </c>
      <c r="L72" s="183"/>
      <c r="M72" s="183"/>
      <c r="N72" s="181">
        <f t="shared" si="2"/>
        <v>100</v>
      </c>
      <c r="O72" s="182" t="str">
        <f>'Features Data'!V85</f>
        <v/>
      </c>
      <c r="P72" s="183"/>
      <c r="Q72" s="184" t="str">
        <f>'Features Data'!X85</f>
        <v/>
      </c>
      <c r="R72" s="183"/>
      <c r="S72" s="183"/>
      <c r="T72" s="183"/>
    </row>
    <row r="73" spans="2:20" x14ac:dyDescent="0.25">
      <c r="B73" s="181">
        <f t="shared" si="0"/>
        <v>100</v>
      </c>
      <c r="C73" s="182" t="str">
        <f>'Features Data'!P86</f>
        <v/>
      </c>
      <c r="D73" s="183"/>
      <c r="E73" s="184" t="str">
        <f>'Features Data'!R86</f>
        <v/>
      </c>
      <c r="F73" s="183"/>
      <c r="G73" s="183"/>
      <c r="H73" s="181">
        <f t="shared" si="1"/>
        <v>100</v>
      </c>
      <c r="I73" s="182" t="str">
        <f>'Features Data'!S86</f>
        <v/>
      </c>
      <c r="J73" s="183"/>
      <c r="K73" s="184" t="str">
        <f>'Features Data'!U86</f>
        <v/>
      </c>
      <c r="L73" s="183"/>
      <c r="M73" s="183"/>
      <c r="N73" s="181">
        <f t="shared" si="2"/>
        <v>100</v>
      </c>
      <c r="O73" s="182" t="str">
        <f>'Features Data'!V86</f>
        <v/>
      </c>
      <c r="P73" s="183"/>
      <c r="Q73" s="184" t="str">
        <f>'Features Data'!X86</f>
        <v/>
      </c>
      <c r="R73" s="183"/>
      <c r="S73" s="183"/>
      <c r="T73" s="183"/>
    </row>
    <row r="74" spans="2:20" x14ac:dyDescent="0.25">
      <c r="B74" s="181">
        <f t="shared" si="0"/>
        <v>100</v>
      </c>
      <c r="C74" s="182" t="str">
        <f>'Features Data'!P87</f>
        <v/>
      </c>
      <c r="D74" s="183"/>
      <c r="E74" s="184" t="str">
        <f>'Features Data'!R87</f>
        <v/>
      </c>
      <c r="F74" s="183"/>
      <c r="G74" s="183"/>
      <c r="H74" s="181">
        <f t="shared" si="1"/>
        <v>100</v>
      </c>
      <c r="I74" s="182" t="str">
        <f>'Features Data'!S87</f>
        <v/>
      </c>
      <c r="J74" s="183"/>
      <c r="K74" s="184" t="str">
        <f>'Features Data'!U87</f>
        <v/>
      </c>
      <c r="L74" s="183"/>
      <c r="M74" s="183"/>
      <c r="N74" s="181">
        <f t="shared" si="2"/>
        <v>100</v>
      </c>
      <c r="O74" s="182" t="str">
        <f>'Features Data'!V87</f>
        <v/>
      </c>
      <c r="P74" s="183"/>
      <c r="Q74" s="184" t="str">
        <f>'Features Data'!X87</f>
        <v/>
      </c>
      <c r="R74" s="183"/>
      <c r="S74" s="183"/>
      <c r="T74" s="183"/>
    </row>
    <row r="75" spans="2:20" x14ac:dyDescent="0.25">
      <c r="B75" s="181">
        <f t="shared" si="0"/>
        <v>100</v>
      </c>
      <c r="C75" s="182" t="str">
        <f>'Features Data'!P88</f>
        <v/>
      </c>
      <c r="D75" s="183"/>
      <c r="E75" s="184" t="str">
        <f>'Features Data'!R88</f>
        <v/>
      </c>
      <c r="F75" s="183"/>
      <c r="G75" s="183"/>
      <c r="H75" s="181">
        <f t="shared" si="1"/>
        <v>100</v>
      </c>
      <c r="I75" s="182" t="str">
        <f>'Features Data'!S88</f>
        <v/>
      </c>
      <c r="J75" s="183"/>
      <c r="K75" s="184" t="str">
        <f>'Features Data'!U88</f>
        <v/>
      </c>
      <c r="L75" s="183"/>
      <c r="M75" s="183"/>
      <c r="N75" s="181">
        <f t="shared" si="2"/>
        <v>100</v>
      </c>
      <c r="O75" s="182" t="str">
        <f>'Features Data'!V88</f>
        <v/>
      </c>
      <c r="P75" s="183"/>
      <c r="Q75" s="184" t="str">
        <f>'Features Data'!X88</f>
        <v/>
      </c>
      <c r="R75" s="183"/>
      <c r="S75" s="183"/>
      <c r="T75" s="183"/>
    </row>
    <row r="76" spans="2:20" x14ac:dyDescent="0.25">
      <c r="B76" s="181">
        <f t="shared" si="0"/>
        <v>100</v>
      </c>
      <c r="C76" s="182" t="str">
        <f>'Features Data'!P89</f>
        <v/>
      </c>
      <c r="D76" s="183"/>
      <c r="E76" s="184" t="str">
        <f>'Features Data'!R89</f>
        <v/>
      </c>
      <c r="F76" s="183"/>
      <c r="G76" s="183"/>
      <c r="H76" s="181">
        <f t="shared" si="1"/>
        <v>100</v>
      </c>
      <c r="I76" s="182" t="str">
        <f>'Features Data'!S89</f>
        <v/>
      </c>
      <c r="J76" s="183"/>
      <c r="K76" s="184" t="str">
        <f>'Features Data'!U89</f>
        <v/>
      </c>
      <c r="L76" s="183"/>
      <c r="M76" s="183"/>
      <c r="N76" s="181">
        <f t="shared" si="2"/>
        <v>100</v>
      </c>
      <c r="O76" s="182" t="str">
        <f>'Features Data'!V89</f>
        <v/>
      </c>
      <c r="P76" s="183"/>
      <c r="Q76" s="184" t="str">
        <f>'Features Data'!X89</f>
        <v/>
      </c>
      <c r="R76" s="183"/>
      <c r="S76" s="183"/>
      <c r="T76" s="183"/>
    </row>
    <row r="77" spans="2:20" x14ac:dyDescent="0.25">
      <c r="B77" s="181">
        <f t="shared" si="0"/>
        <v>100</v>
      </c>
      <c r="C77" s="182" t="str">
        <f>'Features Data'!P90</f>
        <v/>
      </c>
      <c r="D77" s="183"/>
      <c r="E77" s="184" t="str">
        <f>'Features Data'!R90</f>
        <v/>
      </c>
      <c r="F77" s="183"/>
      <c r="G77" s="183"/>
      <c r="H77" s="181">
        <f t="shared" si="1"/>
        <v>100</v>
      </c>
      <c r="I77" s="182" t="str">
        <f>'Features Data'!S90</f>
        <v/>
      </c>
      <c r="J77" s="183"/>
      <c r="K77" s="184" t="str">
        <f>'Features Data'!U90</f>
        <v/>
      </c>
      <c r="L77" s="183"/>
      <c r="M77" s="183"/>
      <c r="N77" s="181">
        <f t="shared" si="2"/>
        <v>100</v>
      </c>
      <c r="O77" s="182" t="str">
        <f>'Features Data'!V90</f>
        <v/>
      </c>
      <c r="P77" s="183"/>
      <c r="Q77" s="184" t="str">
        <f>'Features Data'!X90</f>
        <v/>
      </c>
      <c r="R77" s="183"/>
      <c r="S77" s="183"/>
      <c r="T77" s="183"/>
    </row>
    <row r="78" spans="2:20" x14ac:dyDescent="0.25">
      <c r="B78" s="181">
        <f t="shared" si="0"/>
        <v>100</v>
      </c>
      <c r="C78" s="182" t="str">
        <f>'Features Data'!P91</f>
        <v/>
      </c>
      <c r="D78" s="183"/>
      <c r="E78" s="184" t="str">
        <f>'Features Data'!R91</f>
        <v/>
      </c>
      <c r="F78" s="183"/>
      <c r="G78" s="183"/>
      <c r="H78" s="181">
        <f t="shared" si="1"/>
        <v>100</v>
      </c>
      <c r="I78" s="182" t="str">
        <f>'Features Data'!S91</f>
        <v/>
      </c>
      <c r="J78" s="183"/>
      <c r="K78" s="184" t="str">
        <f>'Features Data'!U91</f>
        <v/>
      </c>
      <c r="L78" s="183"/>
      <c r="M78" s="183"/>
      <c r="N78" s="181">
        <f t="shared" si="2"/>
        <v>100</v>
      </c>
      <c r="O78" s="182" t="str">
        <f>'Features Data'!V91</f>
        <v/>
      </c>
      <c r="P78" s="183"/>
      <c r="Q78" s="184" t="str">
        <f>'Features Data'!X91</f>
        <v/>
      </c>
      <c r="R78" s="183"/>
      <c r="S78" s="183"/>
      <c r="T78" s="183"/>
    </row>
    <row r="79" spans="2:20" x14ac:dyDescent="0.25">
      <c r="B79" s="181">
        <f t="shared" si="0"/>
        <v>100</v>
      </c>
      <c r="C79" s="182" t="str">
        <f>'Features Data'!P92</f>
        <v/>
      </c>
      <c r="D79" s="183"/>
      <c r="E79" s="184" t="str">
        <f>'Features Data'!R92</f>
        <v/>
      </c>
      <c r="F79" s="183"/>
      <c r="G79" s="183"/>
      <c r="H79" s="181">
        <f t="shared" si="1"/>
        <v>100</v>
      </c>
      <c r="I79" s="182" t="str">
        <f>'Features Data'!S92</f>
        <v/>
      </c>
      <c r="J79" s="183"/>
      <c r="K79" s="184" t="str">
        <f>'Features Data'!U92</f>
        <v/>
      </c>
      <c r="L79" s="183"/>
      <c r="M79" s="183"/>
      <c r="N79" s="181">
        <f t="shared" si="2"/>
        <v>100</v>
      </c>
      <c r="O79" s="182" t="str">
        <f>'Features Data'!V92</f>
        <v/>
      </c>
      <c r="P79" s="183"/>
      <c r="Q79" s="184" t="str">
        <f>'Features Data'!X92</f>
        <v/>
      </c>
      <c r="R79" s="183"/>
      <c r="S79" s="183"/>
      <c r="T79" s="183"/>
    </row>
    <row r="80" spans="2:20" x14ac:dyDescent="0.25">
      <c r="B80" s="181">
        <f t="shared" si="0"/>
        <v>100</v>
      </c>
      <c r="C80" s="182" t="str">
        <f>'Features Data'!P93</f>
        <v/>
      </c>
      <c r="D80" s="183"/>
      <c r="E80" s="184" t="str">
        <f>'Features Data'!R93</f>
        <v/>
      </c>
      <c r="F80" s="183"/>
      <c r="G80" s="183"/>
      <c r="H80" s="181">
        <f t="shared" si="1"/>
        <v>100</v>
      </c>
      <c r="I80" s="182" t="str">
        <f>'Features Data'!S93</f>
        <v/>
      </c>
      <c r="J80" s="183"/>
      <c r="K80" s="184" t="str">
        <f>'Features Data'!U93</f>
        <v/>
      </c>
      <c r="L80" s="183"/>
      <c r="M80" s="183"/>
      <c r="N80" s="181">
        <f t="shared" si="2"/>
        <v>100</v>
      </c>
      <c r="O80" s="182" t="str">
        <f>'Features Data'!V93</f>
        <v/>
      </c>
      <c r="P80" s="183"/>
      <c r="Q80" s="184" t="str">
        <f>'Features Data'!X93</f>
        <v/>
      </c>
      <c r="R80" s="183"/>
      <c r="S80" s="183"/>
      <c r="T80" s="183"/>
    </row>
    <row r="81" spans="2:20" x14ac:dyDescent="0.25">
      <c r="B81" s="181">
        <f t="shared" si="0"/>
        <v>100</v>
      </c>
      <c r="C81" s="182" t="str">
        <f>'Features Data'!P94</f>
        <v/>
      </c>
      <c r="D81" s="183"/>
      <c r="E81" s="184" t="str">
        <f>'Features Data'!R94</f>
        <v/>
      </c>
      <c r="F81" s="183"/>
      <c r="G81" s="183"/>
      <c r="H81" s="181">
        <f t="shared" si="1"/>
        <v>100</v>
      </c>
      <c r="I81" s="182" t="str">
        <f>'Features Data'!S94</f>
        <v/>
      </c>
      <c r="J81" s="183"/>
      <c r="K81" s="184" t="str">
        <f>'Features Data'!U94</f>
        <v/>
      </c>
      <c r="L81" s="183"/>
      <c r="M81" s="183"/>
      <c r="N81" s="181">
        <f t="shared" si="2"/>
        <v>100</v>
      </c>
      <c r="O81" s="182" t="str">
        <f>'Features Data'!V94</f>
        <v/>
      </c>
      <c r="P81" s="183"/>
      <c r="Q81" s="184" t="str">
        <f>'Features Data'!X94</f>
        <v/>
      </c>
      <c r="R81" s="183"/>
      <c r="S81" s="183"/>
      <c r="T81" s="183"/>
    </row>
    <row r="82" spans="2:20" x14ac:dyDescent="0.25">
      <c r="B82" s="181">
        <f t="shared" si="0"/>
        <v>100</v>
      </c>
      <c r="C82" s="182" t="str">
        <f>'Features Data'!P95</f>
        <v/>
      </c>
      <c r="D82" s="183"/>
      <c r="E82" s="184" t="str">
        <f>'Features Data'!R95</f>
        <v/>
      </c>
      <c r="F82" s="183"/>
      <c r="G82" s="183"/>
      <c r="H82" s="181">
        <f t="shared" si="1"/>
        <v>100</v>
      </c>
      <c r="I82" s="182" t="str">
        <f>'Features Data'!S95</f>
        <v/>
      </c>
      <c r="J82" s="183"/>
      <c r="K82" s="184" t="str">
        <f>'Features Data'!U95</f>
        <v/>
      </c>
      <c r="L82" s="183"/>
      <c r="M82" s="183"/>
      <c r="N82" s="181">
        <f t="shared" si="2"/>
        <v>100</v>
      </c>
      <c r="O82" s="182" t="str">
        <f>'Features Data'!V95</f>
        <v/>
      </c>
      <c r="P82" s="183"/>
      <c r="Q82" s="184" t="str">
        <f>'Features Data'!X95</f>
        <v/>
      </c>
      <c r="R82" s="183"/>
      <c r="S82" s="183"/>
      <c r="T82" s="183"/>
    </row>
    <row r="83" spans="2:20" x14ac:dyDescent="0.25">
      <c r="B83" s="181">
        <f t="shared" si="0"/>
        <v>100</v>
      </c>
      <c r="C83" s="182" t="str">
        <f>'Features Data'!P96</f>
        <v/>
      </c>
      <c r="D83" s="183"/>
      <c r="E83" s="184" t="str">
        <f>'Features Data'!R96</f>
        <v/>
      </c>
      <c r="F83" s="183"/>
      <c r="G83" s="183"/>
      <c r="H83" s="181">
        <f t="shared" si="1"/>
        <v>100</v>
      </c>
      <c r="I83" s="182" t="str">
        <f>'Features Data'!S96</f>
        <v/>
      </c>
      <c r="J83" s="183"/>
      <c r="K83" s="184" t="str">
        <f>'Features Data'!U96</f>
        <v/>
      </c>
      <c r="L83" s="183"/>
      <c r="M83" s="183"/>
      <c r="N83" s="181">
        <f t="shared" si="2"/>
        <v>100</v>
      </c>
      <c r="O83" s="182" t="str">
        <f>'Features Data'!V96</f>
        <v/>
      </c>
      <c r="P83" s="183"/>
      <c r="Q83" s="184" t="str">
        <f>'Features Data'!X96</f>
        <v/>
      </c>
      <c r="R83" s="183"/>
      <c r="S83" s="183"/>
      <c r="T83" s="183"/>
    </row>
    <row r="84" spans="2:20" x14ac:dyDescent="0.25">
      <c r="B84" s="181">
        <f t="shared" ref="B84:B96" si="3">IF(E84="",100,E84)</f>
        <v>100</v>
      </c>
      <c r="C84" s="182" t="str">
        <f>'Features Data'!P97</f>
        <v/>
      </c>
      <c r="D84" s="183"/>
      <c r="E84" s="184" t="str">
        <f>'Features Data'!R97</f>
        <v/>
      </c>
      <c r="F84" s="183"/>
      <c r="G84" s="183"/>
      <c r="H84" s="181">
        <f t="shared" ref="H84:H96" si="4">IF(K84="",100,K84)</f>
        <v>100</v>
      </c>
      <c r="I84" s="182" t="str">
        <f>'Features Data'!S97</f>
        <v/>
      </c>
      <c r="J84" s="183"/>
      <c r="K84" s="184" t="str">
        <f>'Features Data'!U97</f>
        <v/>
      </c>
      <c r="L84" s="183"/>
      <c r="M84" s="183"/>
      <c r="N84" s="181">
        <f t="shared" ref="N84:N96" si="5">IF(Q84="",100,Q84)</f>
        <v>100</v>
      </c>
      <c r="O84" s="182" t="str">
        <f>'Features Data'!V97</f>
        <v/>
      </c>
      <c r="P84" s="183"/>
      <c r="Q84" s="184" t="str">
        <f>'Features Data'!X97</f>
        <v/>
      </c>
      <c r="R84" s="183"/>
      <c r="S84" s="183"/>
      <c r="T84" s="183"/>
    </row>
    <row r="85" spans="2:20" x14ac:dyDescent="0.25">
      <c r="B85" s="181">
        <f t="shared" si="3"/>
        <v>100</v>
      </c>
      <c r="C85" s="182" t="str">
        <f>'Features Data'!P98</f>
        <v/>
      </c>
      <c r="D85" s="183"/>
      <c r="E85" s="184" t="str">
        <f>'Features Data'!R98</f>
        <v/>
      </c>
      <c r="F85" s="183"/>
      <c r="G85" s="183"/>
      <c r="H85" s="181">
        <f t="shared" si="4"/>
        <v>100</v>
      </c>
      <c r="I85" s="182" t="str">
        <f>'Features Data'!S98</f>
        <v/>
      </c>
      <c r="J85" s="183"/>
      <c r="K85" s="184" t="str">
        <f>'Features Data'!U98</f>
        <v/>
      </c>
      <c r="L85" s="183"/>
      <c r="M85" s="183"/>
      <c r="N85" s="181">
        <f t="shared" si="5"/>
        <v>100</v>
      </c>
      <c r="O85" s="182" t="str">
        <f>'Features Data'!V98</f>
        <v/>
      </c>
      <c r="P85" s="183"/>
      <c r="Q85" s="184" t="str">
        <f>'Features Data'!X98</f>
        <v/>
      </c>
      <c r="R85" s="183"/>
      <c r="S85" s="183"/>
      <c r="T85" s="183"/>
    </row>
    <row r="86" spans="2:20" x14ac:dyDescent="0.25">
      <c r="B86" s="181">
        <f t="shared" si="3"/>
        <v>100</v>
      </c>
      <c r="C86" s="182" t="str">
        <f>'Features Data'!P99</f>
        <v/>
      </c>
      <c r="D86" s="183"/>
      <c r="E86" s="184" t="str">
        <f>'Features Data'!R99</f>
        <v/>
      </c>
      <c r="F86" s="183"/>
      <c r="G86" s="183"/>
      <c r="H86" s="181">
        <f t="shared" si="4"/>
        <v>100</v>
      </c>
      <c r="I86" s="182" t="str">
        <f>'Features Data'!S99</f>
        <v/>
      </c>
      <c r="J86" s="183"/>
      <c r="K86" s="184" t="str">
        <f>'Features Data'!U99</f>
        <v/>
      </c>
      <c r="L86" s="183"/>
      <c r="M86" s="183"/>
      <c r="N86" s="181">
        <f t="shared" si="5"/>
        <v>100</v>
      </c>
      <c r="O86" s="182" t="str">
        <f>'Features Data'!V99</f>
        <v/>
      </c>
      <c r="P86" s="183"/>
      <c r="Q86" s="184" t="str">
        <f>'Features Data'!X99</f>
        <v/>
      </c>
      <c r="R86" s="183"/>
      <c r="S86" s="183"/>
      <c r="T86" s="183"/>
    </row>
    <row r="87" spans="2:20" x14ac:dyDescent="0.25">
      <c r="B87" s="181">
        <f t="shared" si="3"/>
        <v>100</v>
      </c>
      <c r="C87" s="182" t="str">
        <f>'Features Data'!P100</f>
        <v/>
      </c>
      <c r="D87" s="183"/>
      <c r="E87" s="184" t="str">
        <f>'Features Data'!R100</f>
        <v/>
      </c>
      <c r="F87" s="183"/>
      <c r="G87" s="183"/>
      <c r="H87" s="181">
        <f t="shared" si="4"/>
        <v>100</v>
      </c>
      <c r="I87" s="182" t="str">
        <f>'Features Data'!S100</f>
        <v/>
      </c>
      <c r="J87" s="183"/>
      <c r="K87" s="184" t="str">
        <f>'Features Data'!U100</f>
        <v/>
      </c>
      <c r="L87" s="183"/>
      <c r="M87" s="183"/>
      <c r="N87" s="181">
        <f t="shared" si="5"/>
        <v>100</v>
      </c>
      <c r="O87" s="182" t="str">
        <f>'Features Data'!V100</f>
        <v/>
      </c>
      <c r="P87" s="183"/>
      <c r="Q87" s="184" t="str">
        <f>'Features Data'!X100</f>
        <v/>
      </c>
      <c r="R87" s="183"/>
      <c r="S87" s="183"/>
      <c r="T87" s="183"/>
    </row>
    <row r="88" spans="2:20" x14ac:dyDescent="0.25">
      <c r="B88" s="181">
        <f t="shared" si="3"/>
        <v>100</v>
      </c>
      <c r="C88" s="182" t="str">
        <f>'Features Data'!P101</f>
        <v/>
      </c>
      <c r="D88" s="183"/>
      <c r="E88" s="184" t="str">
        <f>'Features Data'!R101</f>
        <v/>
      </c>
      <c r="F88" s="183"/>
      <c r="G88" s="183"/>
      <c r="H88" s="181">
        <f t="shared" si="4"/>
        <v>100</v>
      </c>
      <c r="I88" s="182" t="str">
        <f>'Features Data'!S101</f>
        <v/>
      </c>
      <c r="J88" s="183"/>
      <c r="K88" s="184" t="str">
        <f>'Features Data'!U101</f>
        <v/>
      </c>
      <c r="L88" s="183"/>
      <c r="M88" s="183"/>
      <c r="N88" s="181">
        <f t="shared" si="5"/>
        <v>100</v>
      </c>
      <c r="O88" s="182" t="str">
        <f>'Features Data'!V101</f>
        <v/>
      </c>
      <c r="P88" s="183"/>
      <c r="Q88" s="184" t="str">
        <f>'Features Data'!X101</f>
        <v/>
      </c>
      <c r="R88" s="183"/>
      <c r="S88" s="183"/>
      <c r="T88" s="183"/>
    </row>
    <row r="89" spans="2:20" x14ac:dyDescent="0.25">
      <c r="B89" s="181">
        <f t="shared" si="3"/>
        <v>100</v>
      </c>
      <c r="C89" s="182" t="str">
        <f>'Features Data'!P102</f>
        <v/>
      </c>
      <c r="D89" s="183"/>
      <c r="E89" s="184" t="str">
        <f>'Features Data'!R102</f>
        <v/>
      </c>
      <c r="F89" s="183"/>
      <c r="G89" s="183"/>
      <c r="H89" s="181">
        <f t="shared" si="4"/>
        <v>100</v>
      </c>
      <c r="I89" s="182" t="str">
        <f>'Features Data'!S102</f>
        <v/>
      </c>
      <c r="J89" s="183"/>
      <c r="K89" s="184" t="str">
        <f>'Features Data'!U102</f>
        <v/>
      </c>
      <c r="L89" s="183"/>
      <c r="M89" s="183"/>
      <c r="N89" s="181">
        <f t="shared" si="5"/>
        <v>100</v>
      </c>
      <c r="O89" s="182" t="str">
        <f>'Features Data'!V102</f>
        <v/>
      </c>
      <c r="P89" s="183"/>
      <c r="Q89" s="184" t="str">
        <f>'Features Data'!X102</f>
        <v/>
      </c>
      <c r="R89" s="183"/>
      <c r="S89" s="183"/>
      <c r="T89" s="183"/>
    </row>
    <row r="90" spans="2:20" x14ac:dyDescent="0.25">
      <c r="B90" s="181">
        <f t="shared" si="3"/>
        <v>100</v>
      </c>
      <c r="C90" s="182" t="str">
        <f>'Features Data'!P103</f>
        <v/>
      </c>
      <c r="D90" s="183"/>
      <c r="E90" s="184" t="str">
        <f>'Features Data'!R103</f>
        <v/>
      </c>
      <c r="F90" s="183"/>
      <c r="G90" s="183"/>
      <c r="H90" s="181">
        <f t="shared" si="4"/>
        <v>100</v>
      </c>
      <c r="I90" s="182" t="str">
        <f>'Features Data'!S103</f>
        <v/>
      </c>
      <c r="J90" s="183"/>
      <c r="K90" s="184" t="str">
        <f>'Features Data'!U103</f>
        <v/>
      </c>
      <c r="L90" s="183"/>
      <c r="M90" s="183"/>
      <c r="N90" s="181">
        <f t="shared" si="5"/>
        <v>100</v>
      </c>
      <c r="O90" s="182" t="str">
        <f>'Features Data'!V103</f>
        <v/>
      </c>
      <c r="P90" s="183"/>
      <c r="Q90" s="184" t="str">
        <f>'Features Data'!X103</f>
        <v/>
      </c>
      <c r="R90" s="183"/>
      <c r="S90" s="183"/>
      <c r="T90" s="183"/>
    </row>
    <row r="91" spans="2:20" x14ac:dyDescent="0.25">
      <c r="B91" s="181">
        <f t="shared" si="3"/>
        <v>100</v>
      </c>
      <c r="C91" s="182" t="str">
        <f>'Features Data'!P104</f>
        <v/>
      </c>
      <c r="D91" s="183"/>
      <c r="E91" s="184" t="str">
        <f>'Features Data'!R104</f>
        <v/>
      </c>
      <c r="F91" s="183"/>
      <c r="G91" s="183"/>
      <c r="H91" s="181">
        <f t="shared" si="4"/>
        <v>100</v>
      </c>
      <c r="I91" s="182" t="str">
        <f>'Features Data'!S104</f>
        <v/>
      </c>
      <c r="J91" s="183"/>
      <c r="K91" s="184" t="str">
        <f>'Features Data'!U104</f>
        <v/>
      </c>
      <c r="L91" s="183"/>
      <c r="M91" s="183"/>
      <c r="N91" s="181">
        <f t="shared" si="5"/>
        <v>100</v>
      </c>
      <c r="O91" s="182" t="str">
        <f>'Features Data'!V104</f>
        <v/>
      </c>
      <c r="P91" s="183"/>
      <c r="Q91" s="184" t="str">
        <f>'Features Data'!X104</f>
        <v/>
      </c>
      <c r="R91" s="183"/>
      <c r="S91" s="183"/>
      <c r="T91" s="183"/>
    </row>
    <row r="92" spans="2:20" x14ac:dyDescent="0.25">
      <c r="B92" s="181">
        <f t="shared" si="3"/>
        <v>100</v>
      </c>
      <c r="C92" s="182" t="str">
        <f>'Features Data'!P105</f>
        <v/>
      </c>
      <c r="D92" s="183"/>
      <c r="E92" s="184" t="str">
        <f>'Features Data'!R105</f>
        <v/>
      </c>
      <c r="F92" s="183"/>
      <c r="G92" s="183"/>
      <c r="H92" s="181">
        <f t="shared" si="4"/>
        <v>100</v>
      </c>
      <c r="I92" s="182" t="str">
        <f>'Features Data'!S105</f>
        <v/>
      </c>
      <c r="J92" s="183"/>
      <c r="K92" s="184" t="str">
        <f>'Features Data'!U105</f>
        <v/>
      </c>
      <c r="L92" s="183"/>
      <c r="M92" s="183"/>
      <c r="N92" s="181">
        <f t="shared" si="5"/>
        <v>100</v>
      </c>
      <c r="O92" s="182" t="str">
        <f>'Features Data'!V105</f>
        <v/>
      </c>
      <c r="P92" s="183"/>
      <c r="Q92" s="184" t="str">
        <f>'Features Data'!X105</f>
        <v/>
      </c>
      <c r="R92" s="183"/>
      <c r="S92" s="183"/>
      <c r="T92" s="183"/>
    </row>
    <row r="93" spans="2:20" x14ac:dyDescent="0.25">
      <c r="B93" s="181">
        <f t="shared" si="3"/>
        <v>100</v>
      </c>
      <c r="C93" s="182" t="str">
        <f>'Features Data'!P106</f>
        <v/>
      </c>
      <c r="D93" s="183"/>
      <c r="E93" s="184" t="str">
        <f>'Features Data'!R106</f>
        <v/>
      </c>
      <c r="F93" s="183"/>
      <c r="G93" s="183"/>
      <c r="H93" s="181">
        <f t="shared" si="4"/>
        <v>100</v>
      </c>
      <c r="I93" s="182" t="str">
        <f>'Features Data'!S106</f>
        <v/>
      </c>
      <c r="J93" s="183"/>
      <c r="K93" s="184" t="str">
        <f>'Features Data'!U106</f>
        <v/>
      </c>
      <c r="L93" s="183"/>
      <c r="M93" s="183"/>
      <c r="N93" s="181">
        <f t="shared" si="5"/>
        <v>100</v>
      </c>
      <c r="O93" s="182" t="str">
        <f>'Features Data'!V106</f>
        <v/>
      </c>
      <c r="P93" s="183"/>
      <c r="Q93" s="184" t="str">
        <f>'Features Data'!X106</f>
        <v/>
      </c>
      <c r="R93" s="183"/>
      <c r="S93" s="183"/>
      <c r="T93" s="183"/>
    </row>
    <row r="94" spans="2:20" x14ac:dyDescent="0.25">
      <c r="B94" s="181">
        <f t="shared" si="3"/>
        <v>100</v>
      </c>
      <c r="C94" s="182" t="str">
        <f>'Features Data'!P107</f>
        <v/>
      </c>
      <c r="D94" s="183"/>
      <c r="E94" s="184" t="str">
        <f>'Features Data'!R107</f>
        <v/>
      </c>
      <c r="F94" s="183"/>
      <c r="G94" s="183"/>
      <c r="H94" s="181">
        <f t="shared" si="4"/>
        <v>100</v>
      </c>
      <c r="I94" s="182" t="str">
        <f>'Features Data'!S107</f>
        <v/>
      </c>
      <c r="J94" s="183"/>
      <c r="K94" s="184" t="str">
        <f>'Features Data'!U107</f>
        <v/>
      </c>
      <c r="L94" s="183"/>
      <c r="M94" s="183"/>
      <c r="N94" s="181">
        <f t="shared" si="5"/>
        <v>100</v>
      </c>
      <c r="O94" s="182" t="str">
        <f>'Features Data'!V107</f>
        <v/>
      </c>
      <c r="P94" s="183"/>
      <c r="Q94" s="184" t="str">
        <f>'Features Data'!X107</f>
        <v/>
      </c>
      <c r="R94" s="183"/>
      <c r="S94" s="183"/>
      <c r="T94" s="183"/>
    </row>
    <row r="95" spans="2:20" x14ac:dyDescent="0.25">
      <c r="B95" s="181">
        <f t="shared" si="3"/>
        <v>100</v>
      </c>
      <c r="C95" s="182" t="str">
        <f>'Features Data'!P108</f>
        <v/>
      </c>
      <c r="D95" s="183"/>
      <c r="E95" s="184" t="str">
        <f>'Features Data'!R108</f>
        <v/>
      </c>
      <c r="F95" s="183"/>
      <c r="G95" s="183"/>
      <c r="H95" s="181">
        <f t="shared" si="4"/>
        <v>100</v>
      </c>
      <c r="I95" s="182" t="str">
        <f>'Features Data'!S108</f>
        <v/>
      </c>
      <c r="J95" s="183"/>
      <c r="K95" s="184" t="str">
        <f>'Features Data'!U108</f>
        <v/>
      </c>
      <c r="L95" s="183"/>
      <c r="M95" s="183"/>
      <c r="N95" s="181">
        <f t="shared" si="5"/>
        <v>100</v>
      </c>
      <c r="O95" s="182" t="str">
        <f>'Features Data'!V108</f>
        <v/>
      </c>
      <c r="P95" s="183"/>
      <c r="Q95" s="184" t="str">
        <f>'Features Data'!X108</f>
        <v/>
      </c>
      <c r="R95" s="183"/>
      <c r="S95" s="183"/>
      <c r="T95" s="183"/>
    </row>
    <row r="96" spans="2:20" x14ac:dyDescent="0.25">
      <c r="B96" s="181">
        <f t="shared" si="3"/>
        <v>100</v>
      </c>
      <c r="C96" s="182" t="str">
        <f>'Features Data'!P109</f>
        <v/>
      </c>
      <c r="D96" s="183"/>
      <c r="E96" s="184" t="str">
        <f>'Features Data'!R109</f>
        <v/>
      </c>
      <c r="F96" s="183"/>
      <c r="G96" s="183"/>
      <c r="H96" s="181">
        <f t="shared" si="4"/>
        <v>100</v>
      </c>
      <c r="I96" s="182" t="str">
        <f>'Features Data'!S109</f>
        <v/>
      </c>
      <c r="J96" s="183"/>
      <c r="K96" s="184" t="str">
        <f>'Features Data'!U109</f>
        <v/>
      </c>
      <c r="L96" s="183"/>
      <c r="M96" s="183"/>
      <c r="N96" s="181">
        <f t="shared" si="5"/>
        <v>100</v>
      </c>
      <c r="O96" s="182" t="str">
        <f>'Features Data'!V109</f>
        <v/>
      </c>
      <c r="P96" s="183"/>
      <c r="Q96" s="184" t="str">
        <f>'Features Data'!X109</f>
        <v/>
      </c>
      <c r="R96" s="183"/>
      <c r="S96" s="183"/>
      <c r="T96" s="183"/>
    </row>
    <row r="97" spans="2:20" x14ac:dyDescent="0.25">
      <c r="B97" s="183"/>
      <c r="C97" s="183"/>
      <c r="D97" s="183"/>
      <c r="E97" s="183"/>
      <c r="F97" s="183"/>
      <c r="G97" s="183"/>
      <c r="H97" s="183"/>
      <c r="I97" s="183"/>
      <c r="J97" s="183"/>
      <c r="K97" s="183"/>
      <c r="L97" s="183"/>
      <c r="M97" s="183"/>
      <c r="N97" s="183"/>
      <c r="O97" s="183"/>
      <c r="P97" s="183"/>
      <c r="Q97" s="183"/>
      <c r="R97" s="183"/>
      <c r="S97" s="183"/>
      <c r="T97" s="183"/>
    </row>
    <row r="98" spans="2:20" x14ac:dyDescent="0.25">
      <c r="B98" s="183"/>
      <c r="C98" s="183"/>
      <c r="D98" s="183"/>
      <c r="E98" s="183"/>
      <c r="F98" s="183"/>
      <c r="G98" s="183"/>
      <c r="H98" s="183"/>
      <c r="I98" s="183"/>
      <c r="J98" s="183"/>
      <c r="K98" s="183"/>
      <c r="L98" s="183"/>
      <c r="M98" s="183"/>
      <c r="N98" s="183"/>
      <c r="O98" s="183"/>
      <c r="P98" s="183"/>
      <c r="Q98" s="183"/>
      <c r="R98" s="183"/>
      <c r="S98" s="183"/>
      <c r="T98" s="183"/>
    </row>
    <row r="99" spans="2:20" x14ac:dyDescent="0.25">
      <c r="B99" s="183"/>
      <c r="C99" s="183"/>
      <c r="D99" s="183"/>
      <c r="E99" s="183"/>
      <c r="F99" s="183"/>
      <c r="G99" s="183"/>
      <c r="H99" s="183"/>
      <c r="I99" s="183"/>
      <c r="J99" s="183"/>
      <c r="K99" s="183"/>
      <c r="L99" s="183"/>
      <c r="M99" s="183"/>
      <c r="N99" s="183"/>
      <c r="O99" s="183"/>
      <c r="P99" s="183"/>
      <c r="Q99" s="183"/>
      <c r="R99" s="183"/>
      <c r="S99" s="183"/>
      <c r="T99" s="183"/>
    </row>
    <row r="100" spans="2:20" x14ac:dyDescent="0.25">
      <c r="B100" s="183"/>
      <c r="C100" s="183"/>
      <c r="D100" s="183"/>
      <c r="E100" s="183"/>
      <c r="F100" s="183"/>
      <c r="G100" s="183"/>
      <c r="H100" s="183"/>
      <c r="I100" s="183"/>
      <c r="J100" s="183"/>
      <c r="K100" s="183"/>
      <c r="L100" s="183"/>
      <c r="M100" s="183"/>
      <c r="N100" s="183"/>
      <c r="O100" s="183"/>
      <c r="P100" s="183"/>
      <c r="Q100" s="183"/>
      <c r="R100" s="183"/>
      <c r="S100" s="183"/>
      <c r="T100" s="183"/>
    </row>
    <row r="101" spans="2:20" x14ac:dyDescent="0.25"/>
    <row r="102" spans="2:20" x14ac:dyDescent="0.25"/>
    <row r="103" spans="2:20" x14ac:dyDescent="0.25"/>
    <row r="104" spans="2:20" x14ac:dyDescent="0.25"/>
    <row r="105" spans="2:20" x14ac:dyDescent="0.25"/>
    <row r="106" spans="2:20" x14ac:dyDescent="0.25"/>
    <row r="107" spans="2:20" x14ac:dyDescent="0.25"/>
    <row r="108" spans="2:20" x14ac:dyDescent="0.25"/>
    <row r="109" spans="2:20" x14ac:dyDescent="0.25"/>
    <row r="110" spans="2:20" x14ac:dyDescent="0.25"/>
    <row r="111" spans="2:20" x14ac:dyDescent="0.25"/>
    <row r="112" spans="2:20" x14ac:dyDescent="0.25"/>
    <row r="113" x14ac:dyDescent="0.25"/>
    <row r="114" x14ac:dyDescent="0.25"/>
    <row r="115" x14ac:dyDescent="0.25"/>
  </sheetData>
  <sheetProtection password="9869" sheet="1" objects="1" scenarios="1"/>
  <mergeCells count="11">
    <mergeCell ref="F18:G18"/>
    <mergeCell ref="L18:M18"/>
    <mergeCell ref="R18:S18"/>
    <mergeCell ref="A14:B14"/>
    <mergeCell ref="C14:G14"/>
    <mergeCell ref="I14:M14"/>
    <mergeCell ref="O14:S14"/>
    <mergeCell ref="A16:B16"/>
    <mergeCell ref="C16:G16"/>
    <mergeCell ref="I16:M16"/>
    <mergeCell ref="O16:S16"/>
  </mergeCells>
  <dataValidations count="4">
    <dataValidation type="list" allowBlank="1" showInputMessage="1" showErrorMessage="1" sqref="O16:S16">
      <formula1>PF_List03</formula1>
    </dataValidation>
    <dataValidation type="list" allowBlank="1" showInputMessage="1" showErrorMessage="1" sqref="I16:M16">
      <formula1>PF_List02</formula1>
    </dataValidation>
    <dataValidation type="list" allowBlank="1" showInputMessage="1" showErrorMessage="1" sqref="C14 I14 O14">
      <formula1>Feature_List</formula1>
    </dataValidation>
    <dataValidation type="list" allowBlank="1" showInputMessage="1" showErrorMessage="1" sqref="C16:G16">
      <formula1>PF_List01</formula1>
    </dataValidation>
  </dataValidations>
  <pageMargins left="0.7" right="0.7" top="0.75" bottom="0.75" header="0.3" footer="0.3"/>
  <pageSetup paperSize="9" scale="57" fitToHeight="0"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64"/>
  <sheetViews>
    <sheetView showGridLines="0" topLeftCell="A22" zoomScaleNormal="100" workbookViewId="0"/>
  </sheetViews>
  <sheetFormatPr defaultColWidth="0" defaultRowHeight="12.75" customHeight="1" zeroHeight="1" x14ac:dyDescent="0.25"/>
  <cols>
    <col min="1" max="1" width="2.28515625" style="6" customWidth="1"/>
    <col min="2" max="2" width="2.85546875" style="6" customWidth="1"/>
    <col min="3" max="3" width="53.85546875" style="6" customWidth="1"/>
    <col min="4" max="4" width="9.140625" style="6" customWidth="1"/>
    <col min="5" max="5" width="8.140625" style="6" customWidth="1"/>
    <col min="6" max="6" width="9.140625" style="6" customWidth="1"/>
    <col min="7" max="7" width="8.140625" style="6" customWidth="1"/>
    <col min="8" max="8" width="11.140625" style="6" customWidth="1"/>
    <col min="9" max="13" width="9.140625" style="6" customWidth="1"/>
    <col min="14" max="14" width="0.85546875" style="191" customWidth="1"/>
    <col min="15" max="20" width="0" style="191" hidden="1" customWidth="1"/>
    <col min="21" max="22" width="0" style="6" hidden="1" customWidth="1"/>
    <col min="23" max="16384" width="9.140625" style="6" hidden="1"/>
  </cols>
  <sheetData>
    <row r="1" spans="1:22" s="1" customFormat="1" ht="15" x14ac:dyDescent="0.25">
      <c r="N1" s="5"/>
      <c r="O1" s="5"/>
      <c r="P1" s="5"/>
      <c r="Q1" s="5"/>
      <c r="R1" s="5"/>
      <c r="S1" s="5"/>
      <c r="T1" s="5"/>
    </row>
    <row r="2" spans="1:22" s="1" customFormat="1" ht="15" x14ac:dyDescent="0.25">
      <c r="N2" s="5"/>
      <c r="O2" s="5"/>
      <c r="P2" s="5"/>
      <c r="Q2" s="5"/>
      <c r="R2" s="5"/>
      <c r="S2" s="5"/>
      <c r="T2" s="5"/>
    </row>
    <row r="3" spans="1:22" s="1" customFormat="1" ht="15" x14ac:dyDescent="0.25">
      <c r="N3" s="5"/>
      <c r="O3" s="5"/>
      <c r="P3" s="5"/>
      <c r="Q3" s="5"/>
      <c r="R3" s="5"/>
      <c r="S3" s="5"/>
      <c r="T3" s="5"/>
    </row>
    <row r="4" spans="1:22" s="1" customFormat="1" ht="15" x14ac:dyDescent="0.25">
      <c r="N4" s="5"/>
      <c r="O4" s="5"/>
      <c r="P4" s="5"/>
      <c r="Q4" s="5"/>
      <c r="R4" s="5"/>
      <c r="S4" s="5"/>
      <c r="T4" s="5"/>
    </row>
    <row r="5" spans="1:22" s="1" customFormat="1" ht="15" x14ac:dyDescent="0.25">
      <c r="N5" s="5"/>
      <c r="O5" s="5"/>
      <c r="P5" s="5"/>
      <c r="Q5" s="5"/>
      <c r="R5" s="5"/>
      <c r="S5" s="5"/>
      <c r="T5" s="5"/>
    </row>
    <row r="6" spans="1:22" s="1" customFormat="1" ht="15" x14ac:dyDescent="0.25">
      <c r="N6" s="5"/>
      <c r="O6" s="5"/>
      <c r="P6" s="5"/>
      <c r="Q6" s="5"/>
      <c r="R6" s="5"/>
      <c r="S6" s="5"/>
      <c r="T6" s="5"/>
    </row>
    <row r="7" spans="1:22" s="154" customFormat="1" ht="15" x14ac:dyDescent="0.25">
      <c r="N7" s="185"/>
      <c r="O7" s="185"/>
      <c r="P7" s="185"/>
      <c r="Q7" s="185"/>
      <c r="R7" s="185"/>
      <c r="S7" s="185"/>
      <c r="T7" s="185"/>
    </row>
    <row r="8" spans="1:22" s="154" customFormat="1" ht="15" x14ac:dyDescent="0.25">
      <c r="N8" s="185"/>
      <c r="O8" s="185"/>
      <c r="P8" s="185"/>
      <c r="Q8" s="185"/>
      <c r="R8" s="185"/>
      <c r="S8" s="185"/>
      <c r="T8" s="185"/>
    </row>
    <row r="9" spans="1:22" s="154" customFormat="1" ht="15" x14ac:dyDescent="0.25">
      <c r="N9" s="185"/>
      <c r="O9" s="185"/>
      <c r="P9" s="185"/>
      <c r="Q9" s="185"/>
      <c r="R9" s="185"/>
      <c r="S9" s="185"/>
      <c r="T9" s="185"/>
    </row>
    <row r="10" spans="1:22" s="1" customFormat="1" ht="15" x14ac:dyDescent="0.25">
      <c r="N10" s="5"/>
      <c r="O10" s="5"/>
      <c r="P10" s="5"/>
      <c r="Q10" s="5"/>
      <c r="R10" s="5"/>
      <c r="S10" s="5"/>
      <c r="T10" s="5"/>
    </row>
    <row r="11" spans="1:22" ht="25.5" x14ac:dyDescent="0.25">
      <c r="A11" s="186" t="s">
        <v>434</v>
      </c>
      <c r="B11" s="187"/>
      <c r="C11" s="187"/>
      <c r="D11" s="188" t="s">
        <v>178</v>
      </c>
      <c r="E11" s="188" t="s">
        <v>435</v>
      </c>
      <c r="F11" s="188" t="s">
        <v>179</v>
      </c>
      <c r="G11" s="188" t="s">
        <v>435</v>
      </c>
      <c r="H11" s="188" t="s">
        <v>436</v>
      </c>
      <c r="I11" s="188" t="s">
        <v>437</v>
      </c>
      <c r="J11" s="188" t="s">
        <v>230</v>
      </c>
      <c r="K11" s="189">
        <v>0</v>
      </c>
      <c r="L11" s="180">
        <v>100</v>
      </c>
      <c r="M11" s="190">
        <v>200</v>
      </c>
    </row>
    <row r="12" spans="1:22" ht="15" customHeight="1" x14ac:dyDescent="0.25"/>
    <row r="13" spans="1:22" ht="15.75" customHeight="1" thickBot="1" x14ac:dyDescent="0.3">
      <c r="A13" s="192"/>
      <c r="B13" s="193" t="s">
        <v>438</v>
      </c>
      <c r="D13" s="194">
        <f>SUM(Group!D14:D16)</f>
        <v>3095</v>
      </c>
      <c r="E13" s="195">
        <f t="shared" ref="E13:E18" si="0">IF($D$20&gt;0,D13/$D$20*100,0)</f>
        <v>16.078757338043534</v>
      </c>
      <c r="F13" s="194">
        <f>SUM(Group!F14:F16)</f>
        <v>12092903</v>
      </c>
      <c r="G13" s="195">
        <f t="shared" ref="G13:G18" si="1">IF($F$20&gt;0,F13/$F$20*100,0)</f>
        <v>23.110878813456981</v>
      </c>
      <c r="H13" s="195">
        <f>IF(F13&gt;0,D13/F13*100,0)</f>
        <v>2.5593523738675482E-2</v>
      </c>
      <c r="I13" s="195">
        <f t="shared" ref="I13:I18" si="2">IF(AND((SQRT((G13*(100-G13))/$D$20))&gt;0, $D$20&gt;0),(E13-G13)/(SQRT((G13*(100-G13))/$D$20)),0)</f>
        <v>-23.144604926019554</v>
      </c>
      <c r="J13" s="196">
        <f t="shared" ref="J13:J18" si="3">IF(AND(H13&gt;0,$H$20&gt;0),E13/G13*100,0)</f>
        <v>69.572245468576511</v>
      </c>
      <c r="K13" s="197"/>
      <c r="L13" s="197"/>
      <c r="M13" s="197"/>
    </row>
    <row r="14" spans="1:22" ht="15.75" customHeight="1" thickBot="1" x14ac:dyDescent="0.3">
      <c r="A14" s="198"/>
      <c r="B14" s="193" t="s">
        <v>439</v>
      </c>
      <c r="D14" s="194">
        <f>SUM(Group!D18:D19)</f>
        <v>1530</v>
      </c>
      <c r="E14" s="195">
        <f t="shared" si="0"/>
        <v>7.9484648553171597</v>
      </c>
      <c r="F14" s="194">
        <f>SUM(Group!F18:F19)</f>
        <v>4903568</v>
      </c>
      <c r="G14" s="195">
        <f t="shared" si="1"/>
        <v>9.3712622851225724</v>
      </c>
      <c r="H14" s="195">
        <f t="shared" ref="H14:H18" si="4">IF(F14&gt;0,D14/F14*100,0)</f>
        <v>3.1201769813327764E-2</v>
      </c>
      <c r="I14" s="195">
        <f t="shared" si="2"/>
        <v>-6.7735313637603412</v>
      </c>
      <c r="J14" s="196">
        <f t="shared" si="3"/>
        <v>84.817440953881032</v>
      </c>
      <c r="K14" s="197"/>
      <c r="L14" s="197"/>
      <c r="M14" s="197"/>
      <c r="U14" s="199"/>
      <c r="V14" s="199"/>
    </row>
    <row r="15" spans="1:22" ht="15.75" customHeight="1" thickBot="1" x14ac:dyDescent="0.3">
      <c r="A15" s="198"/>
      <c r="B15" s="193" t="s">
        <v>440</v>
      </c>
      <c r="D15" s="194">
        <f>SUM(Group!D21:D25)</f>
        <v>5732</v>
      </c>
      <c r="E15" s="195">
        <f t="shared" si="0"/>
        <v>29.778170294560759</v>
      </c>
      <c r="F15" s="194">
        <f>SUM(Group!F21:F25)</f>
        <v>14081606</v>
      </c>
      <c r="G15" s="195">
        <f t="shared" si="1"/>
        <v>26.911510806367069</v>
      </c>
      <c r="H15" s="195">
        <f t="shared" si="4"/>
        <v>4.0705584292018961E-2</v>
      </c>
      <c r="I15" s="195">
        <f t="shared" si="2"/>
        <v>8.9678154666085703</v>
      </c>
      <c r="J15" s="196">
        <f t="shared" si="3"/>
        <v>110.65216854163185</v>
      </c>
      <c r="K15" s="197"/>
      <c r="L15" s="197"/>
      <c r="M15" s="197"/>
    </row>
    <row r="16" spans="1:22" ht="15.75" customHeight="1" thickBot="1" x14ac:dyDescent="0.3">
      <c r="A16" s="198"/>
      <c r="B16" s="193" t="s">
        <v>441</v>
      </c>
      <c r="D16" s="194">
        <f>SUM(Group!D27:D30)</f>
        <v>4920</v>
      </c>
      <c r="E16" s="195">
        <f t="shared" si="0"/>
        <v>25.559769338666943</v>
      </c>
      <c r="F16" s="194">
        <f>SUM(Group!F27:F30)</f>
        <v>11856725</v>
      </c>
      <c r="G16" s="195">
        <f t="shared" si="1"/>
        <v>22.659516461802902</v>
      </c>
      <c r="H16" s="195">
        <f t="shared" si="4"/>
        <v>4.149543824285374E-2</v>
      </c>
      <c r="I16" s="195">
        <f t="shared" si="2"/>
        <v>9.611943116289078</v>
      </c>
      <c r="J16" s="196">
        <f t="shared" si="3"/>
        <v>112.79927081300694</v>
      </c>
      <c r="K16" s="197"/>
      <c r="L16" s="197"/>
      <c r="M16" s="197"/>
    </row>
    <row r="17" spans="1:13" ht="15.75" customHeight="1" thickBot="1" x14ac:dyDescent="0.3">
      <c r="A17" s="198"/>
      <c r="B17" s="193" t="s">
        <v>442</v>
      </c>
      <c r="D17" s="194">
        <f>SUM(Group!D32:D34)</f>
        <v>3900</v>
      </c>
      <c r="E17" s="195">
        <f t="shared" si="0"/>
        <v>20.260792768455506</v>
      </c>
      <c r="F17" s="194">
        <f>SUM(Group!F32:F34)</f>
        <v>8820498</v>
      </c>
      <c r="G17" s="195">
        <f t="shared" si="1"/>
        <v>16.856949927766696</v>
      </c>
      <c r="H17" s="195">
        <f t="shared" si="4"/>
        <v>4.4215190570872531E-2</v>
      </c>
      <c r="I17" s="195">
        <f t="shared" si="2"/>
        <v>12.614531095835993</v>
      </c>
      <c r="J17" s="196">
        <f t="shared" si="3"/>
        <v>120.19251914061877</v>
      </c>
      <c r="K17" s="197"/>
      <c r="L17" s="197"/>
      <c r="M17" s="197"/>
    </row>
    <row r="18" spans="1:13" ht="15.75" customHeight="1" x14ac:dyDescent="0.25">
      <c r="A18" s="200"/>
      <c r="B18" s="193" t="s">
        <v>443</v>
      </c>
      <c r="D18" s="194">
        <f>Group!D36</f>
        <v>72</v>
      </c>
      <c r="E18" s="195">
        <f t="shared" si="0"/>
        <v>0.37404540495610161</v>
      </c>
      <c r="F18" s="194">
        <f>Group!F36</f>
        <v>570287</v>
      </c>
      <c r="G18" s="195">
        <f t="shared" si="1"/>
        <v>1.0898817054837817</v>
      </c>
      <c r="H18" s="195">
        <f t="shared" si="4"/>
        <v>1.2625222037325067E-2</v>
      </c>
      <c r="I18" s="195">
        <f t="shared" si="2"/>
        <v>-9.5655018987922862</v>
      </c>
      <c r="J18" s="196">
        <f t="shared" si="3"/>
        <v>34.319816827282978</v>
      </c>
      <c r="K18" s="197"/>
      <c r="L18" s="197"/>
      <c r="M18" s="197"/>
    </row>
    <row r="19" spans="1:13" x14ac:dyDescent="0.25">
      <c r="D19" s="197"/>
      <c r="E19" s="197"/>
      <c r="F19" s="197"/>
      <c r="G19" s="197"/>
      <c r="H19" s="197"/>
      <c r="I19" s="197"/>
      <c r="J19" s="197"/>
      <c r="K19" s="197"/>
      <c r="L19" s="197"/>
      <c r="M19" s="197"/>
    </row>
    <row r="20" spans="1:13" x14ac:dyDescent="0.25">
      <c r="C20" s="17" t="s">
        <v>444</v>
      </c>
      <c r="D20" s="201">
        <f>SUM(D13:D18)</f>
        <v>19249</v>
      </c>
      <c r="E20" s="197"/>
      <c r="F20" s="201">
        <f>SUM(F13:F18)</f>
        <v>52325587</v>
      </c>
      <c r="G20" s="197"/>
      <c r="H20" s="202">
        <f t="shared" ref="H20" si="5">IF(F20&gt;0,D20/F20*100,0)</f>
        <v>3.6786973837484138E-2</v>
      </c>
      <c r="I20" s="197"/>
      <c r="J20" s="197"/>
      <c r="K20" s="197"/>
      <c r="L20" s="197"/>
      <c r="M20" s="197"/>
    </row>
    <row r="21" spans="1:13" x14ac:dyDescent="0.25"/>
    <row r="22" spans="1:13" x14ac:dyDescent="0.25"/>
    <row r="23" spans="1:13" x14ac:dyDescent="0.25"/>
    <row r="24" spans="1:13" x14ac:dyDescent="0.25"/>
    <row r="25" spans="1:13" x14ac:dyDescent="0.25"/>
    <row r="26" spans="1:13" x14ac:dyDescent="0.25">
      <c r="M26" s="191"/>
    </row>
    <row r="27" spans="1:13" x14ac:dyDescent="0.25">
      <c r="M27" s="191"/>
    </row>
    <row r="28" spans="1:13" x14ac:dyDescent="0.25">
      <c r="M28" s="191"/>
    </row>
    <row r="29" spans="1:13" x14ac:dyDescent="0.25">
      <c r="M29" s="191"/>
    </row>
    <row r="30" spans="1:13" x14ac:dyDescent="0.25">
      <c r="M30" s="191"/>
    </row>
    <row r="31" spans="1:13" x14ac:dyDescent="0.25">
      <c r="M31" s="191"/>
    </row>
    <row r="32" spans="1:13" x14ac:dyDescent="0.25">
      <c r="M32" s="191"/>
    </row>
    <row r="33" spans="13:13" x14ac:dyDescent="0.25">
      <c r="M33" s="191"/>
    </row>
    <row r="34" spans="13:13" x14ac:dyDescent="0.25">
      <c r="M34" s="191"/>
    </row>
    <row r="35" spans="13:13" x14ac:dyDescent="0.25">
      <c r="M35" s="191"/>
    </row>
    <row r="36" spans="13:13" x14ac:dyDescent="0.25">
      <c r="M36" s="191"/>
    </row>
    <row r="37" spans="13:13" x14ac:dyDescent="0.25">
      <c r="M37" s="191"/>
    </row>
    <row r="38" spans="13:13" x14ac:dyDescent="0.25">
      <c r="M38" s="191"/>
    </row>
    <row r="39" spans="13:13" x14ac:dyDescent="0.25">
      <c r="M39" s="191"/>
    </row>
    <row r="40" spans="13:13" x14ac:dyDescent="0.25"/>
    <row r="41" spans="13:13" x14ac:dyDescent="0.25"/>
    <row r="42" spans="13:13" x14ac:dyDescent="0.25"/>
    <row r="43" spans="13:13" x14ac:dyDescent="0.25"/>
    <row r="44" spans="13:13" x14ac:dyDescent="0.25"/>
    <row r="45" spans="13:13" x14ac:dyDescent="0.25"/>
    <row r="46" spans="13:13" x14ac:dyDescent="0.25"/>
    <row r="47" spans="13:13" x14ac:dyDescent="0.25"/>
    <row r="48" spans="13:13" x14ac:dyDescent="0.25"/>
    <row r="49" spans="3:13" x14ac:dyDescent="0.25"/>
    <row r="50" spans="3:13" x14ac:dyDescent="0.25"/>
    <row r="51" spans="3:13" x14ac:dyDescent="0.25">
      <c r="M51" s="17"/>
    </row>
    <row r="52" spans="3:13" x14ac:dyDescent="0.25"/>
    <row r="53" spans="3:13" x14ac:dyDescent="0.25">
      <c r="M53" s="203"/>
    </row>
    <row r="54" spans="3:13" x14ac:dyDescent="0.25"/>
    <row r="55" spans="3:13" x14ac:dyDescent="0.25">
      <c r="M55" s="164"/>
    </row>
    <row r="56" spans="3:13" x14ac:dyDescent="0.25"/>
    <row r="57" spans="3:13" x14ac:dyDescent="0.25">
      <c r="F57" s="194"/>
      <c r="G57" s="195"/>
      <c r="H57" s="194"/>
      <c r="I57" s="195"/>
      <c r="J57" s="195"/>
      <c r="K57" s="195"/>
      <c r="L57" s="196"/>
    </row>
    <row r="58" spans="3:13" x14ac:dyDescent="0.25">
      <c r="C58" s="168"/>
      <c r="D58" s="168"/>
      <c r="E58" s="204" t="b">
        <v>1</v>
      </c>
      <c r="F58" s="194"/>
      <c r="G58" s="195"/>
      <c r="H58" s="194"/>
      <c r="I58" s="195"/>
      <c r="J58" s="195"/>
      <c r="K58" s="195"/>
      <c r="L58" s="196"/>
    </row>
    <row r="59" spans="3:13" x14ac:dyDescent="0.25">
      <c r="C59" s="205" t="s">
        <v>445</v>
      </c>
      <c r="D59" s="172">
        <f t="shared" ref="D59:D64" si="6">E13</f>
        <v>16.078757338043534</v>
      </c>
      <c r="E59" s="172">
        <f t="shared" ref="E59:E64" si="7">IF($E$58,G13,"")</f>
        <v>23.110878813456981</v>
      </c>
      <c r="F59" s="194"/>
      <c r="G59" s="195"/>
      <c r="H59" s="194"/>
      <c r="I59" s="195"/>
      <c r="J59" s="195"/>
      <c r="K59" s="195"/>
      <c r="L59" s="196"/>
    </row>
    <row r="60" spans="3:13" x14ac:dyDescent="0.25">
      <c r="C60" s="205" t="s">
        <v>446</v>
      </c>
      <c r="D60" s="172">
        <f t="shared" si="6"/>
        <v>7.9484648553171597</v>
      </c>
      <c r="E60" s="172">
        <f t="shared" si="7"/>
        <v>9.3712622851225724</v>
      </c>
      <c r="F60" s="194"/>
      <c r="G60" s="195"/>
      <c r="H60" s="194"/>
      <c r="I60" s="195"/>
      <c r="J60" s="195"/>
      <c r="K60" s="195"/>
      <c r="L60" s="196"/>
    </row>
    <row r="61" spans="3:13" x14ac:dyDescent="0.25">
      <c r="C61" s="205" t="s">
        <v>447</v>
      </c>
      <c r="D61" s="172">
        <f t="shared" si="6"/>
        <v>29.778170294560759</v>
      </c>
      <c r="E61" s="172">
        <f t="shared" si="7"/>
        <v>26.911510806367069</v>
      </c>
      <c r="F61" s="194"/>
      <c r="G61" s="195"/>
      <c r="H61" s="194"/>
      <c r="I61" s="195"/>
      <c r="J61" s="195"/>
      <c r="K61" s="195"/>
      <c r="L61" s="196"/>
    </row>
    <row r="62" spans="3:13" x14ac:dyDescent="0.25">
      <c r="C62" s="205" t="s">
        <v>448</v>
      </c>
      <c r="D62" s="172">
        <f t="shared" si="6"/>
        <v>25.559769338666943</v>
      </c>
      <c r="E62" s="172">
        <f t="shared" si="7"/>
        <v>22.659516461802902</v>
      </c>
      <c r="F62" s="194"/>
      <c r="G62" s="195"/>
      <c r="H62" s="194"/>
      <c r="I62" s="195"/>
      <c r="J62" s="195"/>
      <c r="K62" s="195"/>
      <c r="L62" s="196"/>
    </row>
    <row r="63" spans="3:13" x14ac:dyDescent="0.25">
      <c r="C63" s="205" t="s">
        <v>449</v>
      </c>
      <c r="D63" s="172">
        <f t="shared" si="6"/>
        <v>20.260792768455506</v>
      </c>
      <c r="E63" s="172">
        <f t="shared" si="7"/>
        <v>16.856949927766696</v>
      </c>
    </row>
    <row r="64" spans="3:13" x14ac:dyDescent="0.25">
      <c r="C64" s="205" t="s">
        <v>450</v>
      </c>
      <c r="D64" s="172">
        <f t="shared" si="6"/>
        <v>0.37404540495610161</v>
      </c>
      <c r="E64" s="172">
        <f t="shared" si="7"/>
        <v>1.0898817054837817</v>
      </c>
    </row>
  </sheetData>
  <sheetProtection password="9869" sheet="1" objects="1" scenarios="1"/>
  <pageMargins left="0.7" right="0.7" top="0.75" bottom="0.75" header="0.3" footer="0.3"/>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locked="0" defaultSize="0" autoFill="0" autoLine="0" autoPict="0">
                <anchor moveWithCells="1">
                  <from>
                    <xdr:col>11</xdr:col>
                    <xdr:colOff>95250</xdr:colOff>
                    <xdr:row>22</xdr:row>
                    <xdr:rowOff>57150</xdr:rowOff>
                  </from>
                  <to>
                    <xdr:col>12</xdr:col>
                    <xdr:colOff>76200</xdr:colOff>
                    <xdr:row>23</xdr:row>
                    <xdr:rowOff>19050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98"/>
  <sheetViews>
    <sheetView showGridLines="0" topLeftCell="A7" zoomScaleNormal="100" workbookViewId="0">
      <selection activeCell="C29" sqref="C29"/>
    </sheetView>
  </sheetViews>
  <sheetFormatPr defaultColWidth="0" defaultRowHeight="12.75" customHeight="1" zeroHeight="1" x14ac:dyDescent="0.25"/>
  <cols>
    <col min="1" max="1" width="2.28515625" style="6" customWidth="1"/>
    <col min="2" max="2" width="2.85546875" style="6" customWidth="1"/>
    <col min="3" max="3" width="53.85546875" style="6" customWidth="1"/>
    <col min="4" max="4" width="9.140625" style="6" customWidth="1"/>
    <col min="5" max="5" width="8.140625" style="6" customWidth="1"/>
    <col min="6" max="6" width="9.140625" style="6" customWidth="1"/>
    <col min="7" max="7" width="8.140625" style="6" customWidth="1"/>
    <col min="8" max="8" width="11.140625" style="6" customWidth="1"/>
    <col min="9" max="13" width="9.140625" style="6" customWidth="1"/>
    <col min="14" max="14" width="1" style="191" customWidth="1"/>
    <col min="15" max="21" width="5.28515625" style="191" hidden="1" customWidth="1"/>
    <col min="22" max="16384" width="5.28515625" style="6" hidden="1"/>
  </cols>
  <sheetData>
    <row r="1" spans="1:21" s="1" customFormat="1" ht="15" x14ac:dyDescent="0.25">
      <c r="A1" s="154"/>
      <c r="N1" s="5"/>
      <c r="O1" s="5"/>
      <c r="P1" s="5"/>
      <c r="Q1" s="5"/>
      <c r="R1" s="5"/>
      <c r="S1" s="5"/>
      <c r="T1" s="5"/>
      <c r="U1" s="5"/>
    </row>
    <row r="2" spans="1:21" s="1" customFormat="1" ht="15" x14ac:dyDescent="0.25">
      <c r="N2" s="5"/>
      <c r="O2" s="5"/>
      <c r="P2" s="5"/>
      <c r="Q2" s="5"/>
      <c r="R2" s="5"/>
      <c r="S2" s="5"/>
      <c r="T2" s="5"/>
      <c r="U2" s="5"/>
    </row>
    <row r="3" spans="1:21" s="1" customFormat="1" ht="15" x14ac:dyDescent="0.25">
      <c r="N3" s="5"/>
      <c r="O3" s="5"/>
      <c r="P3" s="5"/>
      <c r="Q3" s="5"/>
      <c r="R3" s="5"/>
      <c r="S3" s="5"/>
      <c r="T3" s="5"/>
      <c r="U3" s="5"/>
    </row>
    <row r="4" spans="1:21" s="1" customFormat="1" ht="15" x14ac:dyDescent="0.25">
      <c r="N4" s="5"/>
      <c r="O4" s="5"/>
      <c r="P4" s="5"/>
      <c r="Q4" s="5"/>
      <c r="R4" s="5"/>
      <c r="S4" s="5"/>
      <c r="T4" s="5"/>
      <c r="U4" s="5"/>
    </row>
    <row r="5" spans="1:21" s="1" customFormat="1" ht="15" x14ac:dyDescent="0.25">
      <c r="N5" s="5"/>
      <c r="O5" s="5"/>
      <c r="P5" s="5"/>
      <c r="Q5" s="5"/>
      <c r="R5" s="5"/>
      <c r="S5" s="5"/>
      <c r="T5" s="5"/>
      <c r="U5" s="5"/>
    </row>
    <row r="6" spans="1:21" s="1" customFormat="1" ht="15" x14ac:dyDescent="0.25">
      <c r="N6" s="5"/>
      <c r="O6" s="5"/>
      <c r="P6" s="5"/>
      <c r="Q6" s="5"/>
      <c r="R6" s="5"/>
      <c r="S6" s="5"/>
      <c r="T6" s="5"/>
      <c r="U6" s="5"/>
    </row>
    <row r="7" spans="1:21" s="154" customFormat="1" ht="15" x14ac:dyDescent="0.25">
      <c r="N7" s="185"/>
      <c r="O7" s="185"/>
      <c r="P7" s="185"/>
      <c r="Q7" s="185"/>
      <c r="R7" s="185"/>
      <c r="S7" s="185"/>
      <c r="T7" s="185"/>
      <c r="U7" s="185"/>
    </row>
    <row r="8" spans="1:21" s="154" customFormat="1" ht="15" x14ac:dyDescent="0.25">
      <c r="N8" s="185"/>
      <c r="O8" s="185"/>
      <c r="P8" s="185"/>
      <c r="Q8" s="185"/>
      <c r="R8" s="185"/>
      <c r="S8" s="185"/>
      <c r="T8" s="185"/>
      <c r="U8" s="185"/>
    </row>
    <row r="9" spans="1:21" s="154" customFormat="1" ht="15" x14ac:dyDescent="0.25">
      <c r="N9" s="185"/>
      <c r="O9" s="185"/>
      <c r="P9" s="185"/>
      <c r="Q9" s="185"/>
      <c r="R9" s="185"/>
      <c r="S9" s="185"/>
      <c r="T9" s="185"/>
      <c r="U9" s="185"/>
    </row>
    <row r="10" spans="1:21" s="1" customFormat="1" ht="15" x14ac:dyDescent="0.25">
      <c r="N10" s="5"/>
      <c r="O10" s="206" t="s">
        <v>451</v>
      </c>
      <c r="P10" s="206"/>
      <c r="Q10" s="206"/>
      <c r="R10" s="5"/>
      <c r="S10" s="5"/>
      <c r="T10" s="5"/>
      <c r="U10" s="5"/>
    </row>
    <row r="11" spans="1:21" ht="25.5" x14ac:dyDescent="0.25">
      <c r="A11" s="186" t="s">
        <v>452</v>
      </c>
      <c r="B11" s="187"/>
      <c r="C11" s="187"/>
      <c r="D11" s="188" t="s">
        <v>178</v>
      </c>
      <c r="E11" s="188" t="s">
        <v>435</v>
      </c>
      <c r="F11" s="188" t="s">
        <v>179</v>
      </c>
      <c r="G11" s="188" t="s">
        <v>435</v>
      </c>
      <c r="H11" s="188" t="s">
        <v>436</v>
      </c>
      <c r="I11" s="188" t="s">
        <v>437</v>
      </c>
      <c r="J11" s="188" t="s">
        <v>230</v>
      </c>
      <c r="K11" s="189">
        <v>0</v>
      </c>
      <c r="L11" s="180">
        <v>100</v>
      </c>
      <c r="M11" s="190">
        <v>200</v>
      </c>
      <c r="O11" s="207">
        <v>2</v>
      </c>
      <c r="P11" s="208"/>
      <c r="Q11" s="208"/>
    </row>
    <row r="12" spans="1:21" ht="15" customHeight="1" x14ac:dyDescent="0.25">
      <c r="O12" s="208"/>
      <c r="P12" s="208"/>
      <c r="Q12" s="208"/>
    </row>
    <row r="13" spans="1:21" ht="15.75" customHeight="1" x14ac:dyDescent="0.25">
      <c r="A13" s="355" t="s">
        <v>424</v>
      </c>
      <c r="B13" s="356"/>
      <c r="C13" s="209" t="s">
        <v>445</v>
      </c>
      <c r="O13" s="210"/>
      <c r="P13" s="208"/>
      <c r="Q13" s="208"/>
    </row>
    <row r="14" spans="1:21" s="197" customFormat="1" ht="15" x14ac:dyDescent="0.25">
      <c r="C14" s="197" t="s">
        <v>4</v>
      </c>
      <c r="D14" s="194">
        <f>SUM(Type!D15:D17)</f>
        <v>76</v>
      </c>
      <c r="E14" s="195">
        <f>IF($D$38&gt;0,D14/$D$38*100,0)</f>
        <v>0.39482570523144056</v>
      </c>
      <c r="F14" s="194">
        <f>SUM(Type!F15:F17)</f>
        <v>682500</v>
      </c>
      <c r="G14" s="195">
        <f>IF($F$38&gt;0,F14/$F$38*100,0)</f>
        <v>1.3043331936247557</v>
      </c>
      <c r="H14" s="195">
        <f>IF(F14&gt;0,D14/F14*100,0)</f>
        <v>1.1135531135531136E-2</v>
      </c>
      <c r="I14" s="195">
        <f>IF(AND((SQRT((G14*(100-G14))/$D$38))&gt;0, $D$38&gt;0),(E14-G14)/(SQRT((G14*(100-G14))/$D$38)),0)</f>
        <v>-11.121594318376939</v>
      </c>
      <c r="J14" s="196">
        <f>IF(AND(H14&gt;0,$H$38&gt;0),E14/G14*100,0)</f>
        <v>30.2703103134419</v>
      </c>
      <c r="N14" s="211"/>
      <c r="O14" s="212">
        <f ca="1">IF(J14="",0,IF($O$11=1,19-COUNT($D$14:D14),IF($O$11=2,J14+RAND()/1000,E14+RAND()/1000)))</f>
        <v>30.271152690477695</v>
      </c>
      <c r="P14" s="213">
        <f ca="1">RANK(O14,$O$14:$O$36)+COUNTIF($O14:O$14,O14)-1</f>
        <v>17</v>
      </c>
      <c r="Q14" s="213" t="s">
        <v>453</v>
      </c>
      <c r="R14" s="211"/>
      <c r="S14" s="211"/>
      <c r="T14" s="211"/>
      <c r="U14" s="211"/>
    </row>
    <row r="15" spans="1:21" s="197" customFormat="1" ht="15" x14ac:dyDescent="0.25">
      <c r="C15" s="197" t="s">
        <v>11</v>
      </c>
      <c r="D15" s="194">
        <f>SUM(Type!D19:D24)</f>
        <v>1612</v>
      </c>
      <c r="E15" s="195">
        <f>IF($D$38&gt;0,D15/$D$38*100,0)</f>
        <v>8.3744610109616069</v>
      </c>
      <c r="F15" s="194">
        <f>SUM(Type!F19:F24)</f>
        <v>6470172</v>
      </c>
      <c r="G15" s="195">
        <f>IF($F$38&gt;0,F15/$F$38*100,0)</f>
        <v>12.365216275547946</v>
      </c>
      <c r="H15" s="195">
        <f>IF(F15&gt;0,D15/F15*100,0)</f>
        <v>2.4914329943624372E-2</v>
      </c>
      <c r="I15" s="195">
        <f>IF(AND((SQRT((G15*(100-G15))/$D$38))&gt;0, $D$38&gt;0),(E15-G15)/(SQRT((G15*(100-G15))/$D$38)),0)</f>
        <v>-16.819770413335366</v>
      </c>
      <c r="J15" s="196">
        <f>IF(AND(H15&gt;0,$H$38&gt;0),E15/G15*100,0)</f>
        <v>67.725956621737339</v>
      </c>
      <c r="N15" s="211"/>
      <c r="O15" s="212">
        <f ca="1">IF(J15="",0,IF($O$11=1,19-COUNT($D$14:D15),IF($O$11=2,J15+RAND()/1000,E15+RAND()/1000)))</f>
        <v>67.726827949195197</v>
      </c>
      <c r="P15" s="213">
        <f ca="1">RANK(O15,$O$14:$O$36)+COUNTIF($O$14:O15,O15)-1</f>
        <v>13</v>
      </c>
      <c r="Q15" s="213" t="s">
        <v>454</v>
      </c>
      <c r="R15" s="211"/>
      <c r="S15" s="211"/>
      <c r="T15" s="211"/>
      <c r="U15" s="211"/>
    </row>
    <row r="16" spans="1:21" s="197" customFormat="1" ht="15" x14ac:dyDescent="0.25">
      <c r="C16" s="197" t="s">
        <v>24</v>
      </c>
      <c r="D16" s="194">
        <f>SUM(Type!D26:D29)</f>
        <v>1407</v>
      </c>
      <c r="E16" s="195">
        <f>IF($D$38&gt;0,D16/$D$38*100,0)</f>
        <v>7.3094706218504859</v>
      </c>
      <c r="F16" s="194">
        <f>SUM(Type!F26:F29)</f>
        <v>4940231</v>
      </c>
      <c r="G16" s="195">
        <f>IF($F$38&gt;0,F16/$F$38*100,0)</f>
        <v>9.4413293442842789</v>
      </c>
      <c r="H16" s="195">
        <f>IF(F16&gt;0,D16/F16*100,0)</f>
        <v>2.8480449598409466E-2</v>
      </c>
      <c r="I16" s="195">
        <f>IF(AND((SQRT((G16*(100-G16))/$D$38))&gt;0, $D$38&gt;0),(E16-G16)/(SQRT((G16*(100-G16))/$D$38)),0)</f>
        <v>-10.11534998979335</v>
      </c>
      <c r="J16" s="196">
        <f>IF(AND(H16&gt;0,$H$38&gt;0),E16/G16*100,0)</f>
        <v>77.419930555389357</v>
      </c>
      <c r="N16" s="211"/>
      <c r="O16" s="212">
        <f ca="1">IF(J16="",0,IF($O$11=1,19-COUNT($D$14:D16),IF($O$11=2,J16+RAND()/1000,E16+RAND()/1000)))</f>
        <v>77.420373141593075</v>
      </c>
      <c r="P16" s="213">
        <f ca="1">RANK(O16,$O$14:$O$36)+COUNTIF($O$14:O16,O16)-1</f>
        <v>11</v>
      </c>
      <c r="Q16" s="213" t="s">
        <v>455</v>
      </c>
      <c r="R16" s="211"/>
      <c r="S16" s="211"/>
      <c r="T16" s="211"/>
      <c r="U16" s="211"/>
    </row>
    <row r="17" spans="1:21" ht="15.75" customHeight="1" x14ac:dyDescent="0.25">
      <c r="A17" s="357" t="s">
        <v>428</v>
      </c>
      <c r="B17" s="358"/>
      <c r="C17" s="214" t="s">
        <v>446</v>
      </c>
      <c r="D17" s="194"/>
      <c r="E17" s="197"/>
      <c r="F17" s="194"/>
      <c r="O17" s="212">
        <f ca="1">IF(J17="",0,IF($O$11=1,19-COUNT($D$14:D17),IF($O$11=2,J17+RAND()/1000,E17+RAND()/1000)))</f>
        <v>0</v>
      </c>
      <c r="P17" s="213">
        <f ca="1">RANK(O17,$O$14:$O$36)+COUNTIF($O$14:O17,O17)-1</f>
        <v>19</v>
      </c>
      <c r="Q17" s="208"/>
    </row>
    <row r="18" spans="1:21" s="197" customFormat="1" ht="15" x14ac:dyDescent="0.25">
      <c r="C18" s="197" t="s">
        <v>34</v>
      </c>
      <c r="D18" s="194">
        <f>SUM(Type!D32:D35)</f>
        <v>268</v>
      </c>
      <c r="E18" s="195">
        <f>IF($D$38&gt;0,D18/$D$38*100,0)</f>
        <v>1.3922801184477116</v>
      </c>
      <c r="F18" s="194">
        <f>SUM(Type!F32:F35)</f>
        <v>1828592</v>
      </c>
      <c r="G18" s="195">
        <f>IF($F$38&gt;0,F18/$F$38*100,0)</f>
        <v>3.4946421145738893</v>
      </c>
      <c r="H18" s="195">
        <f>IF(F18&gt;0,D18/F18*100,0)</f>
        <v>1.4656085119042411E-2</v>
      </c>
      <c r="I18" s="195">
        <f>IF(AND((SQRT((G18*(100-G18))/$D$38))&gt;0, $D$38&gt;0),(E18-G18)/(SQRT((G18*(100-G18))/$D$38)),0)</f>
        <v>-15.883072473807301</v>
      </c>
      <c r="J18" s="196">
        <f>IF(AND(H18&gt;0,$H$38&gt;0),E18/G18*100,0)</f>
        <v>39.840420643974177</v>
      </c>
      <c r="N18" s="211"/>
      <c r="O18" s="212">
        <f ca="1">IF(J18="",0,IF($O$11=1,19-COUNT($D$14:D18),IF($O$11=2,J18+RAND()/1000,E18+RAND()/1000)))</f>
        <v>39.840780046668606</v>
      </c>
      <c r="P18" s="213">
        <f ca="1">RANK(O18,$O$14:$O$36)+COUNTIF($O$14:O18,O18)-1</f>
        <v>14</v>
      </c>
      <c r="Q18" s="213" t="s">
        <v>234</v>
      </c>
      <c r="R18" s="211"/>
      <c r="S18" s="211"/>
      <c r="T18" s="211"/>
      <c r="U18" s="211"/>
    </row>
    <row r="19" spans="1:21" s="197" customFormat="1" ht="15" x14ac:dyDescent="0.25">
      <c r="C19" s="197" t="s">
        <v>43</v>
      </c>
      <c r="D19" s="194">
        <f>SUM(Type!D37:D39)</f>
        <v>1262</v>
      </c>
      <c r="E19" s="195">
        <f>IF($D$38&gt;0,D19/$D$38*100,0)</f>
        <v>6.5561847368694481</v>
      </c>
      <c r="F19" s="194">
        <f>SUM(Type!F37:F39)</f>
        <v>3074976</v>
      </c>
      <c r="G19" s="195">
        <f>IF($F$38&gt;0,F19/$F$38*100,0)</f>
        <v>5.8766201705486836</v>
      </c>
      <c r="H19" s="195">
        <f>IF(F19&gt;0,D19/F19*100,0)</f>
        <v>4.1040970726275591E-2</v>
      </c>
      <c r="I19" s="195">
        <f>IF(AND((SQRT((G19*(100-G19))/$D$38))&gt;0, $D$38&gt;0),(E19-G19)/(SQRT((G19*(100-G19))/$D$38)),0)</f>
        <v>4.0088725060780144</v>
      </c>
      <c r="J19" s="196">
        <f>IF(AND(H19&gt;0,$H$38&gt;0),E19/G19*100,0)</f>
        <v>111.56386743738307</v>
      </c>
      <c r="N19" s="211"/>
      <c r="O19" s="212">
        <f ca="1">IF(J19="",0,IF($O$11=1,19-COUNT($D$14:D19),IF($O$11=2,J19+RAND()/1000,E19+RAND()/1000)))</f>
        <v>111.56431272660713</v>
      </c>
      <c r="P19" s="213">
        <f ca="1">RANK(O19,$O$14:$O$36)+COUNTIF($O$14:O19,O19)-1</f>
        <v>6</v>
      </c>
      <c r="Q19" s="213" t="s">
        <v>235</v>
      </c>
      <c r="R19" s="211"/>
      <c r="S19" s="211"/>
      <c r="T19" s="211"/>
      <c r="U19" s="211"/>
    </row>
    <row r="20" spans="1:21" ht="15" x14ac:dyDescent="0.25">
      <c r="A20" s="359" t="s">
        <v>456</v>
      </c>
      <c r="B20" s="360"/>
      <c r="C20" s="215" t="s">
        <v>447</v>
      </c>
      <c r="D20" s="194"/>
      <c r="E20" s="197"/>
      <c r="F20" s="194"/>
      <c r="O20" s="212">
        <f ca="1">IF(J20="",0,IF($O$11=1,19-COUNT($D$14:D20),IF($O$11=2,J20+RAND()/1000,E20+RAND()/1000)))</f>
        <v>0</v>
      </c>
      <c r="P20" s="213">
        <f ca="1">RANK(O20,$O$14:$O$36)+COUNTIF($O$14:O20,O20)-1</f>
        <v>20</v>
      </c>
      <c r="Q20" s="208"/>
    </row>
    <row r="21" spans="1:21" s="197" customFormat="1" ht="15" x14ac:dyDescent="0.25">
      <c r="C21" s="197" t="s">
        <v>51</v>
      </c>
      <c r="D21" s="194">
        <f>SUM(Type!D42:D44)</f>
        <v>446</v>
      </c>
      <c r="E21" s="195">
        <f>IF($D$38&gt;0,D21/$D$38*100,0)</f>
        <v>2.3170034807002962</v>
      </c>
      <c r="F21" s="194">
        <f>SUM(Type!F42:F44)</f>
        <v>3069981</v>
      </c>
      <c r="G21" s="195">
        <f>IF($F$38&gt;0,F21/$F$38*100,0)</f>
        <v>5.8670741715711658</v>
      </c>
      <c r="H21" s="195">
        <f>IF(F21&gt;0,D21/F21*100,0)</f>
        <v>1.4527777207741675E-2</v>
      </c>
      <c r="I21" s="195">
        <f>IF(AND((SQRT((G21*(100-G21))/$D$38))&gt;0, $D$38&gt;0),(E21-G21)/(SQRT((G21*(100-G21))/$D$38)),0)</f>
        <v>-20.958467291898472</v>
      </c>
      <c r="J21" s="196">
        <f>IF(AND(H21&gt;0,$H$38&gt;0),E21/G21*100,0)</f>
        <v>39.491634381022614</v>
      </c>
      <c r="N21" s="211"/>
      <c r="O21" s="212">
        <f ca="1">IF(J21="",0,IF($O$11=1,19-COUNT($D$14:D21),IF($O$11=2,J21+RAND()/1000,E21+RAND()/1000)))</f>
        <v>39.492629323052924</v>
      </c>
      <c r="P21" s="213">
        <f ca="1">RANK(O21,$O$14:$O$36)+COUNTIF($O$14:O21,O21)-1</f>
        <v>15</v>
      </c>
      <c r="Q21" s="213" t="s">
        <v>457</v>
      </c>
      <c r="R21" s="211"/>
      <c r="S21" s="211"/>
      <c r="T21" s="211"/>
      <c r="U21" s="211"/>
    </row>
    <row r="22" spans="1:21" s="197" customFormat="1" ht="15" x14ac:dyDescent="0.25">
      <c r="C22" s="197" t="s">
        <v>58</v>
      </c>
      <c r="D22" s="194">
        <f>SUM(Type!D46:D48)</f>
        <v>1217</v>
      </c>
      <c r="E22" s="195">
        <f>IF($D$38&gt;0,D22/$D$38*100,0)</f>
        <v>6.3224063587718842</v>
      </c>
      <c r="F22" s="194">
        <f>SUM(Type!F46:F48)</f>
        <v>3222950</v>
      </c>
      <c r="G22" s="195">
        <f>IF($F$38&gt;0,F22/$F$38*100,0)</f>
        <v>6.1594148958137822</v>
      </c>
      <c r="H22" s="195">
        <f>IF(F22&gt;0,D22/F22*100,0)</f>
        <v>3.776043686684559E-2</v>
      </c>
      <c r="I22" s="195">
        <f>IF(AND((SQRT((G22*(100-G22))/$D$38))&gt;0, $D$38&gt;0),(E22-G22)/(SQRT((G22*(100-G22))/$D$38)),0)</f>
        <v>0.94059758884226752</v>
      </c>
      <c r="J22" s="196">
        <f>IF(AND(H22&gt;0,$H$38&gt;0),E22/G22*100,0)</f>
        <v>102.64621665718407</v>
      </c>
      <c r="N22" s="211"/>
      <c r="O22" s="212">
        <f ca="1">IF(J22="",0,IF($O$11=1,19-COUNT($D$14:D22),IF($O$11=2,J22+RAND()/1000,E22+RAND()/1000)))</f>
        <v>102.64632438611167</v>
      </c>
      <c r="P22" s="213">
        <f ca="1">RANK(O22,$O$14:$O$36)+COUNTIF($O$14:O22,O22)-1</f>
        <v>7</v>
      </c>
      <c r="Q22" s="213" t="s">
        <v>458</v>
      </c>
      <c r="R22" s="211"/>
      <c r="S22" s="211"/>
      <c r="T22" s="211"/>
      <c r="U22" s="211"/>
    </row>
    <row r="23" spans="1:21" s="197" customFormat="1" ht="15" x14ac:dyDescent="0.25">
      <c r="C23" s="197" t="s">
        <v>65</v>
      </c>
      <c r="D23" s="194">
        <f>SUM(Type!D50:D52)</f>
        <v>2491</v>
      </c>
      <c r="E23" s="195">
        <f>IF($D$38&gt;0,D23/$D$38*100,0)</f>
        <v>12.94093199646735</v>
      </c>
      <c r="F23" s="194">
        <f>SUM(Type!F50:F52)</f>
        <v>4272501</v>
      </c>
      <c r="G23" s="195">
        <f>IF($F$38&gt;0,F23/$F$38*100,0)</f>
        <v>8.1652232587471971</v>
      </c>
      <c r="H23" s="195">
        <f>IF(F23&gt;0,D23/F23*100,0)</f>
        <v>5.8303087582659431E-2</v>
      </c>
      <c r="I23" s="195">
        <f>IF(AND((SQRT((G23*(100-G23))/$D$38))&gt;0, $D$38&gt;0),(E23-G23)/(SQRT((G23*(100-G23))/$D$38)),0)</f>
        <v>24.196597433607728</v>
      </c>
      <c r="J23" s="196">
        <f>IF(AND(H23&gt;0,$H$38&gt;0),E23/G23*100,0)</f>
        <v>158.4884036404523</v>
      </c>
      <c r="N23" s="211"/>
      <c r="O23" s="212">
        <f ca="1">IF(J23="",0,IF($O$11=1,19-COUNT($D$14:D23),IF($O$11=2,J23+RAND()/1000,E23+RAND()/1000)))</f>
        <v>158.48939472320896</v>
      </c>
      <c r="P23" s="213">
        <f ca="1">RANK(O23,$O$14:$O$36)+COUNTIF($O$14:O23,O23)-1</f>
        <v>2</v>
      </c>
      <c r="Q23" s="213" t="s">
        <v>459</v>
      </c>
      <c r="R23" s="211"/>
      <c r="S23" s="211"/>
      <c r="T23" s="211"/>
      <c r="U23" s="211"/>
    </row>
    <row r="24" spans="1:21" s="197" customFormat="1" ht="15" x14ac:dyDescent="0.25">
      <c r="C24" s="197" t="s">
        <v>72</v>
      </c>
      <c r="D24" s="194">
        <f>SUM(Type!D54:D55)</f>
        <v>522</v>
      </c>
      <c r="E24" s="195">
        <f>IF($D$38&gt;0,D24/$D$38*100,0)</f>
        <v>2.7118291859317365</v>
      </c>
      <c r="F24" s="194">
        <f>SUM(Type!F54:F55)</f>
        <v>1428828</v>
      </c>
      <c r="G24" s="195">
        <f>IF($F$38&gt;0,F24/$F$38*100,0)</f>
        <v>2.7306487741838423</v>
      </c>
      <c r="H24" s="195">
        <f>IF(F24&gt;0,D24/F24*100,0)</f>
        <v>3.6533438594428438E-2</v>
      </c>
      <c r="I24" s="195">
        <f>IF(AND((SQRT((G24*(100-G24))/$D$38))&gt;0, $D$38&gt;0),(E24-G24)/(SQRT((G24*(100-G24))/$D$38)),0)</f>
        <v>-0.16021134722753427</v>
      </c>
      <c r="J24" s="196">
        <f>IF(AND(H24&gt;0,$H$38&gt;0),E24/G24*100,0)</f>
        <v>99.310801578363709</v>
      </c>
      <c r="N24" s="211"/>
      <c r="O24" s="212">
        <f ca="1">IF(J24="",0,IF($O$11=1,19-COUNT($D$14:D24),IF($O$11=2,J24+RAND()/1000,E24+RAND()/1000)))</f>
        <v>99.3117413726508</v>
      </c>
      <c r="P24" s="213">
        <f ca="1">RANK(O24,$O$14:$O$36)+COUNTIF($O$14:O24,O24)-1</f>
        <v>8</v>
      </c>
      <c r="Q24" s="213" t="s">
        <v>460</v>
      </c>
      <c r="R24" s="211"/>
      <c r="S24" s="211"/>
      <c r="T24" s="211"/>
      <c r="U24" s="211"/>
    </row>
    <row r="25" spans="1:21" s="197" customFormat="1" ht="15" x14ac:dyDescent="0.25">
      <c r="C25" s="197" t="s">
        <v>77</v>
      </c>
      <c r="D25" s="194">
        <f>SUM(Type!D57:D58)</f>
        <v>1056</v>
      </c>
      <c r="E25" s="195">
        <f>IF($D$38&gt;0,D25/$D$38*100,0)</f>
        <v>5.4859992726894902</v>
      </c>
      <c r="F25" s="194">
        <f>SUM(Type!F57:F58)</f>
        <v>2087346</v>
      </c>
      <c r="G25" s="195">
        <f>IF($F$38&gt;0,F25/$F$38*100,0)</f>
        <v>3.9891497060510761</v>
      </c>
      <c r="H25" s="195">
        <f>IF(F25&gt;0,D25/F25*100,0)</f>
        <v>5.0590558537013025E-2</v>
      </c>
      <c r="I25" s="195">
        <f>IF(AND((SQRT((G25*(100-G25))/$D$38))&gt;0, $D$38&gt;0),(E25-G25)/(SQRT((G25*(100-G25))/$D$38)),0)</f>
        <v>10.611625550777374</v>
      </c>
      <c r="J25" s="196">
        <f>IF(AND(H25&gt;0,$H$38&gt;0),E25/G25*100,0)</f>
        <v>137.52302312364631</v>
      </c>
      <c r="N25" s="211"/>
      <c r="O25" s="212">
        <f ca="1">IF(J25="",0,IF($O$11=1,19-COUNT($D$14:D25),IF($O$11=2,J25+RAND()/1000,E25+RAND()/1000)))</f>
        <v>137.52357067797499</v>
      </c>
      <c r="P25" s="213">
        <f ca="1">RANK(O25,$O$14:$O$36)+COUNTIF($O$14:O25,O25)-1</f>
        <v>5</v>
      </c>
      <c r="Q25" s="213" t="s">
        <v>461</v>
      </c>
      <c r="R25" s="211"/>
      <c r="S25" s="211"/>
      <c r="T25" s="211"/>
      <c r="U25" s="211"/>
    </row>
    <row r="26" spans="1:21" ht="15" x14ac:dyDescent="0.25">
      <c r="A26" s="361" t="s">
        <v>462</v>
      </c>
      <c r="B26" s="362"/>
      <c r="C26" s="216" t="s">
        <v>448</v>
      </c>
      <c r="D26" s="194"/>
      <c r="E26" s="197"/>
      <c r="F26" s="194"/>
      <c r="O26" s="212">
        <f ca="1">IF(J26="",0,IF($O$11=1,19-COUNT($D$14:D26),IF($O$11=2,J26+RAND()/1000,E26+RAND()/1000)))</f>
        <v>0</v>
      </c>
      <c r="P26" s="213">
        <f ca="1">RANK(O26,$O$14:$O$36)+COUNTIF($O$14:O26,O26)-1</f>
        <v>21</v>
      </c>
      <c r="Q26" s="208"/>
    </row>
    <row r="27" spans="1:21" s="197" customFormat="1" ht="15" x14ac:dyDescent="0.25">
      <c r="C27" s="197" t="s">
        <v>83</v>
      </c>
      <c r="D27" s="194">
        <f>SUM(Type!D61:D63)</f>
        <v>119</v>
      </c>
      <c r="E27" s="195">
        <f>IF($D$38&gt;0,D27/$D$38*100,0)</f>
        <v>0.61821393319133466</v>
      </c>
      <c r="F27" s="194">
        <f>SUM(Type!F61:F63)</f>
        <v>1510124</v>
      </c>
      <c r="G27" s="195">
        <f>IF($F$38&gt;0,F27/$F$38*100,0)</f>
        <v>2.8860144464313415</v>
      </c>
      <c r="H27" s="195">
        <f>IF(F27&gt;0,D27/F27*100,0)</f>
        <v>7.8801475905289908E-3</v>
      </c>
      <c r="I27" s="195">
        <f>IF(AND((SQRT((G27*(100-G27))/$D$38))&gt;0, $D$38&gt;0),(E27-G27)/(SQRT((G27*(100-G27))/$D$38)),0)</f>
        <v>-18.793981550886535</v>
      </c>
      <c r="J27" s="196">
        <f>IF(AND(H27&gt;0,$H$38&gt;0),E27/G27*100,0)</f>
        <v>21.42102697911918</v>
      </c>
      <c r="N27" s="211"/>
      <c r="O27" s="212">
        <f ca="1">IF(J27="",0,IF($O$11=1,19-COUNT($D$14:D27),IF($O$11=2,J27+RAND()/1000,E27+RAND()/1000)))</f>
        <v>21.421278263210972</v>
      </c>
      <c r="P27" s="213">
        <f ca="1">RANK(O27,$O$14:$O$36)+COUNTIF($O$14:O27,O27)-1</f>
        <v>18</v>
      </c>
      <c r="Q27" s="213" t="s">
        <v>463</v>
      </c>
      <c r="R27" s="211"/>
      <c r="S27" s="211"/>
      <c r="T27" s="211"/>
      <c r="U27" s="211"/>
    </row>
    <row r="28" spans="1:21" s="197" customFormat="1" ht="15" x14ac:dyDescent="0.25">
      <c r="C28" s="197" t="s">
        <v>90</v>
      </c>
      <c r="D28" s="194">
        <f>SUM(Type!D65:D68)</f>
        <v>1156</v>
      </c>
      <c r="E28" s="195">
        <f>IF($D$38&gt;0,D28/$D$38*100,0)</f>
        <v>6.0055067795729649</v>
      </c>
      <c r="F28" s="194">
        <f>SUM(Type!F65:F68)</f>
        <v>3927458</v>
      </c>
      <c r="G28" s="195">
        <f>IF($F$38&gt;0,F28/$F$38*100,0)</f>
        <v>7.505807818266808</v>
      </c>
      <c r="H28" s="195">
        <f>IF(F28&gt;0,D28/F28*100,0)</f>
        <v>2.9433796618576185E-2</v>
      </c>
      <c r="I28" s="195">
        <f>IF(AND((SQRT((G28*(100-G28))/$D$38))&gt;0, $D$38&gt;0),(E28-G28)/(SQRT((G28*(100-G28))/$D$38)),0)</f>
        <v>-7.8999900471060815</v>
      </c>
      <c r="J28" s="196">
        <f>IF(AND(H28&gt;0,$H$38&gt;0),E28/G28*100,0)</f>
        <v>80.011464788072843</v>
      </c>
      <c r="N28" s="211"/>
      <c r="O28" s="212">
        <f ca="1">IF(J28="",0,IF($O$11=1,19-COUNT($D$14:D28),IF($O$11=2,J28+RAND()/1000,E28+RAND()/1000)))</f>
        <v>80.011650542584562</v>
      </c>
      <c r="P28" s="213">
        <f ca="1">RANK(O28,$O$14:$O$36)+COUNTIF($O$14:O28,O28)-1</f>
        <v>9</v>
      </c>
      <c r="Q28" s="213" t="s">
        <v>464</v>
      </c>
      <c r="R28" s="211"/>
      <c r="S28" s="211"/>
      <c r="T28" s="211"/>
      <c r="U28" s="211"/>
    </row>
    <row r="29" spans="1:21" s="197" customFormat="1" ht="15" x14ac:dyDescent="0.25">
      <c r="C29" s="197" t="s">
        <v>99</v>
      </c>
      <c r="D29" s="194">
        <f>SUM(Type!D70:D73)</f>
        <v>2942</v>
      </c>
      <c r="E29" s="195">
        <f>IF($D$38&gt;0,D29/$D$38*100,0)</f>
        <v>15.28391085251182</v>
      </c>
      <c r="F29" s="194">
        <f>SUM(Type!F70:F73)</f>
        <v>4028716</v>
      </c>
      <c r="G29" s="195">
        <f>IF($F$38&gt;0,F29/$F$38*100,0)</f>
        <v>7.69932308642806</v>
      </c>
      <c r="H29" s="195">
        <f>IF(F29&gt;0,D29/F29*100,0)</f>
        <v>7.3025748154002423E-2</v>
      </c>
      <c r="I29" s="195">
        <f>IF(AND((SQRT((G29*(100-G29))/$D$38))&gt;0, $D$38&gt;0),(E29-G29)/(SQRT((G29*(100-G29))/$D$38)),0)</f>
        <v>39.473656018931734</v>
      </c>
      <c r="J29" s="196">
        <f>IF(AND(H29&gt;0,$H$38&gt;0),E29/G29*100,0)</f>
        <v>198.5097998998568</v>
      </c>
      <c r="N29" s="211"/>
      <c r="O29" s="212">
        <f ca="1">IF(J29="",0,IF($O$11=1,19-COUNT($D$14:D29),IF($O$11=2,J29+RAND()/1000,E29+RAND()/1000)))</f>
        <v>198.51032968791429</v>
      </c>
      <c r="P29" s="213">
        <f ca="1">RANK(O29,$O$14:$O$36)+COUNTIF($O$14:O29,O29)-1</f>
        <v>1</v>
      </c>
      <c r="Q29" s="213" t="s">
        <v>465</v>
      </c>
      <c r="R29" s="211"/>
      <c r="S29" s="211"/>
      <c r="T29" s="211"/>
      <c r="U29" s="211"/>
    </row>
    <row r="30" spans="1:21" s="197" customFormat="1" ht="15" x14ac:dyDescent="0.25">
      <c r="C30" s="197" t="s">
        <v>393</v>
      </c>
      <c r="D30" s="194">
        <f>SUM(Type!D75:D78)</f>
        <v>703</v>
      </c>
      <c r="E30" s="195">
        <f>IF($D$38&gt;0,D30/$D$38*100,0)</f>
        <v>3.6521377733908253</v>
      </c>
      <c r="F30" s="194">
        <f>SUM(Type!F75:F78)</f>
        <v>2390427</v>
      </c>
      <c r="G30" s="195">
        <f>IF($F$38&gt;0,F30/$F$38*100,0)</f>
        <v>4.5683711106766944</v>
      </c>
      <c r="H30" s="195">
        <f>IF(F30&gt;0,D30/F30*100,0)</f>
        <v>2.9408971702545195E-2</v>
      </c>
      <c r="I30" s="195">
        <f>IF(AND((SQRT((G30*(100-G30))/$D$38))&gt;0, $D$38&gt;0),(E30-G30)/(SQRT((G30*(100-G30))/$D$38)),0)</f>
        <v>-6.0881216153601532</v>
      </c>
      <c r="J30" s="196">
        <f>IF(AND(H30&gt;0,$H$38&gt;0),E30/G30*100,0)</f>
        <v>79.943981890075662</v>
      </c>
      <c r="N30" s="211"/>
      <c r="O30" s="212">
        <f ca="1">IF(J30="",0,IF($O$11=1,19-COUNT($D$14:D30),IF($O$11=2,J30+RAND()/1000,E30+RAND()/1000)))</f>
        <v>79.944417933603688</v>
      </c>
      <c r="P30" s="213">
        <f ca="1">RANK(O30,$O$14:$O$36)+COUNTIF($O$14:O30,O30)-1</f>
        <v>10</v>
      </c>
      <c r="Q30" s="213" t="s">
        <v>466</v>
      </c>
      <c r="R30" s="211"/>
      <c r="S30" s="211"/>
      <c r="T30" s="211"/>
      <c r="U30" s="211"/>
    </row>
    <row r="31" spans="1:21" ht="15" x14ac:dyDescent="0.25">
      <c r="A31" s="363" t="s">
        <v>467</v>
      </c>
      <c r="B31" s="364"/>
      <c r="C31" s="217" t="s">
        <v>449</v>
      </c>
      <c r="D31" s="194"/>
      <c r="E31" s="197"/>
      <c r="F31" s="194"/>
      <c r="O31" s="212">
        <f ca="1">IF(J31="",0,IF($O$11=1,19-COUNT($D$14:D31),IF($O$11=2,J31+RAND()/1000,E31+RAND()/1000)))</f>
        <v>0</v>
      </c>
      <c r="P31" s="213">
        <f ca="1">RANK(O31,$O$14:$O$36)+COUNTIF($O$14:O31,O31)-1</f>
        <v>22</v>
      </c>
      <c r="Q31" s="208"/>
    </row>
    <row r="32" spans="1:21" s="197" customFormat="1" ht="15" x14ac:dyDescent="0.25">
      <c r="C32" s="197" t="s">
        <v>118</v>
      </c>
      <c r="D32" s="194">
        <f>SUM(Type!D81:D83)</f>
        <v>717</v>
      </c>
      <c r="E32" s="195">
        <f>IF($D$38&gt;0,D32/$D$38*100,0)</f>
        <v>3.7248688243545116</v>
      </c>
      <c r="F32" s="194">
        <f>SUM(Type!F81:F83)</f>
        <v>2753415</v>
      </c>
      <c r="G32" s="195">
        <f>IF($F$38&gt;0,F32/$F$38*100,0)</f>
        <v>5.2620814363726103</v>
      </c>
      <c r="H32" s="195">
        <f>IF(F32&gt;0,D32/F32*100,0)</f>
        <v>2.6040389843158405E-2</v>
      </c>
      <c r="I32" s="195">
        <f>IF(AND((SQRT((G32*(100-G32))/$D$38))&gt;0, $D$38&gt;0),(E32-G32)/(SQRT((G32*(100-G32))/$D$38)),0)</f>
        <v>-9.5520661925310222</v>
      </c>
      <c r="J32" s="196">
        <f>IF(AND(H32&gt;0,$H$38&gt;0),E32/G32*100,0)</f>
        <v>70.786985518837426</v>
      </c>
      <c r="N32" s="211"/>
      <c r="O32" s="212">
        <f ca="1">IF(J32="",0,IF($O$11=1,19-COUNT($D$14:D32),IF($O$11=2,J32+RAND()/1000,E32+RAND()/1000)))</f>
        <v>70.787003922657718</v>
      </c>
      <c r="P32" s="213">
        <f ca="1">RANK(O32,$O$14:$O$36)+COUNTIF($O$14:O32,O32)-1</f>
        <v>12</v>
      </c>
      <c r="Q32" s="213" t="s">
        <v>468</v>
      </c>
      <c r="R32" s="211"/>
      <c r="S32" s="211"/>
      <c r="T32" s="211"/>
      <c r="U32" s="211"/>
    </row>
    <row r="33" spans="1:21" s="197" customFormat="1" ht="15" x14ac:dyDescent="0.25">
      <c r="C33" s="197" t="s">
        <v>125</v>
      </c>
      <c r="D33" s="194">
        <f>SUM(Type!D85:D89)</f>
        <v>1922</v>
      </c>
      <c r="E33" s="195">
        <f>IF($D$38&gt;0,D33/$D$38*100,0)</f>
        <v>9.9849342823003795</v>
      </c>
      <c r="F33" s="194">
        <f>SUM(Type!F85:F89)</f>
        <v>3694987</v>
      </c>
      <c r="G33" s="195">
        <f>IF($F$38&gt;0,F33/$F$38*100,0)</f>
        <v>7.0615299547427917</v>
      </c>
      <c r="H33" s="195">
        <f>IF(F33&gt;0,D33/F33*100,0)</f>
        <v>5.2016421167381643E-2</v>
      </c>
      <c r="I33" s="195">
        <f>IF(AND((SQRT((G33*(100-G33))/$D$38))&gt;0, $D$38&gt;0),(E33-G33)/(SQRT((G33*(100-G33))/$D$38)),0)</f>
        <v>15.832365581079529</v>
      </c>
      <c r="J33" s="196">
        <f>IF(AND(H33&gt;0,$H$38&gt;0),E33/G33*100,0)</f>
        <v>141.39902183087275</v>
      </c>
      <c r="N33" s="211"/>
      <c r="O33" s="212">
        <f ca="1">IF(J33="",0,IF($O$11=1,19-COUNT($D$14:D33),IF($O$11=2,J33+RAND()/1000,E33+RAND()/1000)))</f>
        <v>141.39982893820905</v>
      </c>
      <c r="P33" s="213">
        <f ca="1">RANK(O33,$O$14:$O$36)+COUNTIF($O$14:O33,O33)-1</f>
        <v>4</v>
      </c>
      <c r="Q33" s="213" t="s">
        <v>469</v>
      </c>
      <c r="R33" s="211"/>
      <c r="S33" s="211"/>
      <c r="T33" s="211"/>
      <c r="U33" s="211"/>
    </row>
    <row r="34" spans="1:21" s="197" customFormat="1" ht="15" x14ac:dyDescent="0.25">
      <c r="C34" s="197" t="s">
        <v>136</v>
      </c>
      <c r="D34" s="194">
        <f>SUM(Type!D91:D93)</f>
        <v>1261</v>
      </c>
      <c r="E34" s="195">
        <f>IF($D$38&gt;0,D34/$D$38*100,0)</f>
        <v>6.5509896618006129</v>
      </c>
      <c r="F34" s="194">
        <f>SUM(Type!F91:F93)</f>
        <v>2372096</v>
      </c>
      <c r="G34" s="195">
        <f>IF($F$38&gt;0,F34/$F$38*100,0)</f>
        <v>4.5333385366512946</v>
      </c>
      <c r="H34" s="195">
        <f>IF(F34&gt;0,D34/F34*100,0)</f>
        <v>5.3159737211310169E-2</v>
      </c>
      <c r="I34" s="195">
        <f>IF(AND((SQRT((G34*(100-G34))/$D$38))&gt;0, $D$38&gt;0),(E34-G34)/(SQRT((G34*(100-G34))/$D$38)),0)</f>
        <v>13.455976391890474</v>
      </c>
      <c r="J34" s="196">
        <f>IF(AND(H34&gt;0,$H$38&gt;0),E34/G34*100,0)</f>
        <v>144.50695902891306</v>
      </c>
      <c r="N34" s="211"/>
      <c r="O34" s="212">
        <f ca="1">IF(J34="",0,IF($O$11=1,19-COUNT($D$14:D34),IF($O$11=2,J34+RAND()/1000,E34+RAND()/1000)))</f>
        <v>144.50719053115836</v>
      </c>
      <c r="P34" s="213">
        <f ca="1">RANK(O34,$O$14:$O$36)+COUNTIF($O$14:O34,O34)-1</f>
        <v>3</v>
      </c>
      <c r="Q34" s="213" t="s">
        <v>470</v>
      </c>
      <c r="R34" s="211"/>
      <c r="S34" s="211"/>
      <c r="T34" s="211"/>
      <c r="U34" s="211"/>
    </row>
    <row r="35" spans="1:21" ht="15" x14ac:dyDescent="0.25">
      <c r="A35" s="353" t="s">
        <v>471</v>
      </c>
      <c r="B35" s="354"/>
      <c r="C35" s="218" t="s">
        <v>450</v>
      </c>
      <c r="D35" s="194"/>
      <c r="E35" s="197"/>
      <c r="F35" s="194"/>
      <c r="O35" s="212">
        <f ca="1">IF(J35="",0,IF($O$11=1,19-COUNT($D$14:D35),IF($O$11=2,J35+RAND()/1000,E35+RAND()/1000)))</f>
        <v>0</v>
      </c>
      <c r="P35" s="213">
        <f ca="1">RANK(O35,$O$14:$O$36)+COUNTIF($O$14:O35,O35)-1</f>
        <v>23</v>
      </c>
      <c r="Q35" s="208"/>
    </row>
    <row r="36" spans="1:21" s="197" customFormat="1" ht="15" x14ac:dyDescent="0.25">
      <c r="C36" s="197" t="s">
        <v>144</v>
      </c>
      <c r="D36" s="194">
        <f>SUM(Type!D96:D97)</f>
        <v>72</v>
      </c>
      <c r="E36" s="195">
        <f>IF($D$38&gt;0,D36/$D$38*100,0)</f>
        <v>0.37404540495610161</v>
      </c>
      <c r="F36" s="194">
        <f>SUM(Type!F96:F97)</f>
        <v>570287</v>
      </c>
      <c r="G36" s="195">
        <f>IF($F$38&gt;0,F36/$F$38*100,0)</f>
        <v>1.0898817054837817</v>
      </c>
      <c r="H36" s="195">
        <f>IF(F36&gt;0,D36/F36*100,0)</f>
        <v>1.2625222037325067E-2</v>
      </c>
      <c r="I36" s="195">
        <f>IF(AND((SQRT((G36*(100-G36))/$D$38))&gt;0, $D$38&gt;0),(E36-G36)/(SQRT((G36*(100-G36))/$D$38)),0)</f>
        <v>-9.5655018987922862</v>
      </c>
      <c r="J36" s="196">
        <f>IF(AND(H36&gt;0,$H$38&gt;0),E36/G36*100,0)</f>
        <v>34.319816827282978</v>
      </c>
      <c r="N36" s="211"/>
      <c r="O36" s="212">
        <f ca="1">IF(J36="",0,IF($O$11=1,19-COUNT($D$14:D36),IF($O$11=2,J36+RAND()/1000,E36+RAND()/1000)))</f>
        <v>34.320410753117621</v>
      </c>
      <c r="P36" s="213">
        <f ca="1">RANK(O36,$O$14:$O$36)+COUNTIF($O$14:O36,O36)-1</f>
        <v>16</v>
      </c>
      <c r="Q36" s="213" t="s">
        <v>472</v>
      </c>
      <c r="R36" s="211"/>
      <c r="S36" s="211"/>
      <c r="T36" s="211"/>
      <c r="U36" s="211"/>
    </row>
    <row r="37" spans="1:21" x14ac:dyDescent="0.25">
      <c r="D37" s="194"/>
      <c r="E37" s="197"/>
      <c r="F37" s="194"/>
      <c r="O37" s="219"/>
    </row>
    <row r="38" spans="1:21" s="197" customFormat="1" ht="12" x14ac:dyDescent="0.25">
      <c r="C38" s="220" t="s">
        <v>444</v>
      </c>
      <c r="D38" s="201">
        <f>SUM(D14:D36)</f>
        <v>19249</v>
      </c>
      <c r="F38" s="201">
        <f>SUM(F14:F36)</f>
        <v>52325587</v>
      </c>
      <c r="H38" s="202">
        <f>IF(F38&gt;0,D38/F38*100,0)</f>
        <v>3.6786973837484138E-2</v>
      </c>
      <c r="N38" s="211"/>
      <c r="O38" s="221"/>
      <c r="P38" s="211"/>
      <c r="Q38" s="211"/>
      <c r="R38" s="211"/>
      <c r="S38" s="211"/>
      <c r="T38" s="211"/>
      <c r="U38" s="211"/>
    </row>
    <row r="39" spans="1:21" x14ac:dyDescent="0.25"/>
    <row r="40" spans="1:21" x14ac:dyDescent="0.25">
      <c r="N40" s="157"/>
      <c r="R40" s="157"/>
    </row>
    <row r="41" spans="1:21" x14ac:dyDescent="0.25">
      <c r="N41" s="157"/>
      <c r="R41" s="157"/>
    </row>
    <row r="42" spans="1:21" x14ac:dyDescent="0.25">
      <c r="N42" s="157"/>
      <c r="R42" s="157"/>
    </row>
    <row r="43" spans="1:21" x14ac:dyDescent="0.25">
      <c r="N43" s="157"/>
      <c r="R43" s="157"/>
    </row>
    <row r="44" spans="1:21" x14ac:dyDescent="0.25">
      <c r="N44" s="157"/>
      <c r="R44" s="157"/>
    </row>
    <row r="45" spans="1:21" x14ac:dyDescent="0.25">
      <c r="N45" s="157"/>
      <c r="R45" s="157"/>
    </row>
    <row r="46" spans="1:21" x14ac:dyDescent="0.25">
      <c r="N46" s="157"/>
      <c r="R46" s="157"/>
    </row>
    <row r="47" spans="1:21" x14ac:dyDescent="0.25">
      <c r="N47" s="157"/>
      <c r="R47" s="157"/>
    </row>
    <row r="48" spans="1:21" x14ac:dyDescent="0.25">
      <c r="N48" s="157"/>
      <c r="R48" s="157"/>
    </row>
    <row r="49" spans="14:18" x14ac:dyDescent="0.25">
      <c r="N49" s="157"/>
      <c r="R49" s="157"/>
    </row>
    <row r="50" spans="14:18" x14ac:dyDescent="0.25">
      <c r="N50" s="157"/>
      <c r="R50" s="157"/>
    </row>
    <row r="51" spans="14:18" x14ac:dyDescent="0.25">
      <c r="N51" s="157"/>
      <c r="R51" s="157"/>
    </row>
    <row r="52" spans="14:18" x14ac:dyDescent="0.25">
      <c r="N52" s="157"/>
      <c r="R52" s="157"/>
    </row>
    <row r="53" spans="14:18" x14ac:dyDescent="0.25">
      <c r="N53" s="157"/>
      <c r="R53" s="157"/>
    </row>
    <row r="54" spans="14:18" x14ac:dyDescent="0.25">
      <c r="N54" s="157"/>
      <c r="R54" s="157"/>
    </row>
    <row r="55" spans="14:18" x14ac:dyDescent="0.25">
      <c r="N55" s="157"/>
      <c r="R55" s="157"/>
    </row>
    <row r="56" spans="14:18" x14ac:dyDescent="0.25">
      <c r="N56" s="157"/>
      <c r="R56" s="157"/>
    </row>
    <row r="57" spans="14:18" x14ac:dyDescent="0.25">
      <c r="N57" s="157"/>
      <c r="R57" s="157"/>
    </row>
    <row r="58" spans="14:18" x14ac:dyDescent="0.25">
      <c r="N58" s="157"/>
      <c r="R58" s="157"/>
    </row>
    <row r="59" spans="14:18" x14ac:dyDescent="0.25">
      <c r="N59" s="157"/>
      <c r="O59" s="157"/>
      <c r="P59" s="157"/>
      <c r="Q59" s="157"/>
      <c r="R59" s="157"/>
    </row>
    <row r="60" spans="14:18" ht="15" x14ac:dyDescent="0.25">
      <c r="N60" s="157"/>
      <c r="O60" s="222"/>
      <c r="P60" s="157"/>
      <c r="Q60" s="157"/>
      <c r="R60" s="157"/>
    </row>
    <row r="61" spans="14:18" ht="15" x14ac:dyDescent="0.25">
      <c r="N61" s="157"/>
      <c r="O61" s="222"/>
      <c r="P61" s="157"/>
      <c r="Q61" s="157"/>
      <c r="R61" s="157"/>
    </row>
    <row r="62" spans="14:18" ht="15" x14ac:dyDescent="0.25">
      <c r="O62" s="223"/>
    </row>
    <row r="63" spans="14:18" ht="15" x14ac:dyDescent="0.25">
      <c r="O63" s="223"/>
    </row>
    <row r="64" spans="14:18" x14ac:dyDescent="0.25"/>
    <row r="65" spans="2:13" x14ac:dyDescent="0.25"/>
    <row r="66" spans="2:13" x14ac:dyDescent="0.25"/>
    <row r="67" spans="2:13" x14ac:dyDescent="0.25"/>
    <row r="68" spans="2:13" x14ac:dyDescent="0.25"/>
    <row r="69" spans="2:13" x14ac:dyDescent="0.25"/>
    <row r="70" spans="2:13" x14ac:dyDescent="0.25"/>
    <row r="71" spans="2:13" x14ac:dyDescent="0.25"/>
    <row r="72" spans="2:13" x14ac:dyDescent="0.25"/>
    <row r="73" spans="2:13" x14ac:dyDescent="0.25"/>
    <row r="74" spans="2:13" x14ac:dyDescent="0.25"/>
    <row r="75" spans="2:13" x14ac:dyDescent="0.25"/>
    <row r="76" spans="2:13" x14ac:dyDescent="0.25"/>
    <row r="77" spans="2:13" x14ac:dyDescent="0.25"/>
    <row r="78" spans="2:13" x14ac:dyDescent="0.25">
      <c r="E78" s="194"/>
      <c r="F78" s="195"/>
      <c r="G78" s="194"/>
      <c r="H78" s="195"/>
      <c r="I78" s="195"/>
      <c r="J78" s="195"/>
      <c r="K78" s="196"/>
      <c r="M78" s="164"/>
    </row>
    <row r="79" spans="2:13" x14ac:dyDescent="0.25">
      <c r="E79" s="194"/>
      <c r="F79" s="195"/>
      <c r="G79" s="194"/>
      <c r="H79" s="195"/>
      <c r="I79" s="195"/>
      <c r="J79" s="195"/>
      <c r="K79" s="196"/>
    </row>
    <row r="80" spans="2:13" x14ac:dyDescent="0.25">
      <c r="B80" s="168"/>
      <c r="C80" s="172"/>
      <c r="D80" s="172" t="b">
        <v>1</v>
      </c>
    </row>
    <row r="81" spans="2:4" x14ac:dyDescent="0.25">
      <c r="B81" s="168" t="s">
        <v>473</v>
      </c>
      <c r="C81" s="172">
        <f>E14</f>
        <v>0.39482570523144056</v>
      </c>
      <c r="D81" s="172">
        <f>IF($D$80,G14,"")</f>
        <v>1.3043331936247557</v>
      </c>
    </row>
    <row r="82" spans="2:4" x14ac:dyDescent="0.25">
      <c r="B82" s="168" t="s">
        <v>474</v>
      </c>
      <c r="C82" s="172">
        <f>E15</f>
        <v>8.3744610109616069</v>
      </c>
      <c r="D82" s="172">
        <f>IF($D$80,G15,"")</f>
        <v>12.365216275547946</v>
      </c>
    </row>
    <row r="83" spans="2:4" x14ac:dyDescent="0.25">
      <c r="B83" s="168" t="s">
        <v>475</v>
      </c>
      <c r="C83" s="172">
        <f>E16</f>
        <v>7.3094706218504859</v>
      </c>
      <c r="D83" s="172">
        <f>IF($D$80,G16,"")</f>
        <v>9.4413293442842789</v>
      </c>
    </row>
    <row r="84" spans="2:4" x14ac:dyDescent="0.25">
      <c r="B84" s="168" t="s">
        <v>476</v>
      </c>
      <c r="C84" s="172">
        <f>E18</f>
        <v>1.3922801184477116</v>
      </c>
      <c r="D84" s="172">
        <f>IF($D$80,G18,"")</f>
        <v>3.4946421145738893</v>
      </c>
    </row>
    <row r="85" spans="2:4" x14ac:dyDescent="0.25">
      <c r="B85" s="168" t="s">
        <v>477</v>
      </c>
      <c r="C85" s="172">
        <f>E19</f>
        <v>6.5561847368694481</v>
      </c>
      <c r="D85" s="172">
        <f>IF($D$80,G19,"")</f>
        <v>5.8766201705486836</v>
      </c>
    </row>
    <row r="86" spans="2:4" x14ac:dyDescent="0.25">
      <c r="B86" s="168" t="s">
        <v>478</v>
      </c>
      <c r="C86" s="172">
        <f>E21</f>
        <v>2.3170034807002962</v>
      </c>
      <c r="D86" s="172">
        <f>IF($D$80,G21,"")</f>
        <v>5.8670741715711658</v>
      </c>
    </row>
    <row r="87" spans="2:4" x14ac:dyDescent="0.25">
      <c r="B87" s="168" t="s">
        <v>479</v>
      </c>
      <c r="C87" s="172">
        <f>E22</f>
        <v>6.3224063587718842</v>
      </c>
      <c r="D87" s="172">
        <f>IF($D$80,G22,"")</f>
        <v>6.1594148958137822</v>
      </c>
    </row>
    <row r="88" spans="2:4" x14ac:dyDescent="0.25">
      <c r="B88" s="168" t="s">
        <v>480</v>
      </c>
      <c r="C88" s="172">
        <f>E23</f>
        <v>12.94093199646735</v>
      </c>
      <c r="D88" s="172">
        <f>IF($D$80,G23,"")</f>
        <v>8.1652232587471971</v>
      </c>
    </row>
    <row r="89" spans="2:4" x14ac:dyDescent="0.25">
      <c r="B89" s="168" t="s">
        <v>481</v>
      </c>
      <c r="C89" s="172">
        <f>E24</f>
        <v>2.7118291859317365</v>
      </c>
      <c r="D89" s="172">
        <f>IF($D$80,G24,"")</f>
        <v>2.7306487741838423</v>
      </c>
    </row>
    <row r="90" spans="2:4" x14ac:dyDescent="0.25">
      <c r="B90" s="168" t="s">
        <v>482</v>
      </c>
      <c r="C90" s="172">
        <f>E25</f>
        <v>5.4859992726894902</v>
      </c>
      <c r="D90" s="172">
        <f>IF($D$80,G25,"")</f>
        <v>3.9891497060510761</v>
      </c>
    </row>
    <row r="91" spans="2:4" x14ac:dyDescent="0.25">
      <c r="B91" s="168" t="s">
        <v>483</v>
      </c>
      <c r="C91" s="172">
        <f>E27</f>
        <v>0.61821393319133466</v>
      </c>
      <c r="D91" s="172">
        <f>IF($D$80,G27,"")</f>
        <v>2.8860144464313415</v>
      </c>
    </row>
    <row r="92" spans="2:4" x14ac:dyDescent="0.25">
      <c r="B92" s="168" t="s">
        <v>484</v>
      </c>
      <c r="C92" s="172">
        <f>E28</f>
        <v>6.0055067795729649</v>
      </c>
      <c r="D92" s="172">
        <f>IF($D$80,G28,"")</f>
        <v>7.505807818266808</v>
      </c>
    </row>
    <row r="93" spans="2:4" x14ac:dyDescent="0.25">
      <c r="B93" s="168" t="s">
        <v>485</v>
      </c>
      <c r="C93" s="172">
        <f>E29</f>
        <v>15.28391085251182</v>
      </c>
      <c r="D93" s="172">
        <f>IF($D$80,G29,"")</f>
        <v>7.69932308642806</v>
      </c>
    </row>
    <row r="94" spans="2:4" x14ac:dyDescent="0.25">
      <c r="B94" s="168" t="s">
        <v>486</v>
      </c>
      <c r="C94" s="172">
        <f>E30</f>
        <v>3.6521377733908253</v>
      </c>
      <c r="D94" s="172">
        <f>IF($D$80,G30,"")</f>
        <v>4.5683711106766944</v>
      </c>
    </row>
    <row r="95" spans="2:4" x14ac:dyDescent="0.25">
      <c r="B95" s="168" t="s">
        <v>487</v>
      </c>
      <c r="C95" s="172">
        <f>E32</f>
        <v>3.7248688243545116</v>
      </c>
      <c r="D95" s="172">
        <f>IF($D$80,G32,"")</f>
        <v>5.2620814363726103</v>
      </c>
    </row>
    <row r="96" spans="2:4" x14ac:dyDescent="0.25">
      <c r="B96" s="168" t="s">
        <v>488</v>
      </c>
      <c r="C96" s="172">
        <f>E33</f>
        <v>9.9849342823003795</v>
      </c>
      <c r="D96" s="172">
        <f>IF($D$80,G33,"")</f>
        <v>7.0615299547427917</v>
      </c>
    </row>
    <row r="97" spans="2:4" x14ac:dyDescent="0.25">
      <c r="B97" s="168" t="s">
        <v>489</v>
      </c>
      <c r="C97" s="172">
        <f>E34</f>
        <v>6.5509896618006129</v>
      </c>
      <c r="D97" s="172">
        <f>IF($D$80,G34,"")</f>
        <v>4.5333385366512946</v>
      </c>
    </row>
    <row r="98" spans="2:4" x14ac:dyDescent="0.25">
      <c r="B98" s="168" t="s">
        <v>490</v>
      </c>
      <c r="C98" s="172">
        <f>E36</f>
        <v>0.37404540495610161</v>
      </c>
      <c r="D98" s="172">
        <f>IF($D$80,G36,"")</f>
        <v>1.0898817054837817</v>
      </c>
    </row>
  </sheetData>
  <sheetProtection password="9869" sheet="1" objects="1" scenarios="1"/>
  <mergeCells count="6">
    <mergeCell ref="A35:B35"/>
    <mergeCell ref="A13:B13"/>
    <mergeCell ref="A17:B17"/>
    <mergeCell ref="A20:B20"/>
    <mergeCell ref="A26:B26"/>
    <mergeCell ref="A31:B31"/>
  </mergeCells>
  <pageMargins left="0.25" right="0.25" top="0.75" bottom="0.75" header="0.3" footer="0.3"/>
  <pageSetup paperSize="9" scale="6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10</xdr:col>
                    <xdr:colOff>466725</xdr:colOff>
                    <xdr:row>41</xdr:row>
                    <xdr:rowOff>57150</xdr:rowOff>
                  </from>
                  <to>
                    <xdr:col>12</xdr:col>
                    <xdr:colOff>76200</xdr:colOff>
                    <xdr:row>42</xdr:row>
                    <xdr:rowOff>57150</xdr:rowOff>
                  </to>
                </anchor>
              </controlPr>
            </control>
          </mc:Choice>
        </mc:AlternateContent>
        <mc:AlternateContent xmlns:mc="http://schemas.openxmlformats.org/markup-compatibility/2006">
          <mc:Choice Requires="x14">
            <control shapeId="10242" r:id="rId5" name="Option Button 2">
              <controlPr defaultSize="0" autoFill="0" autoLine="0" autoPict="0">
                <anchor moveWithCells="1">
                  <from>
                    <xdr:col>11</xdr:col>
                    <xdr:colOff>247650</xdr:colOff>
                    <xdr:row>6</xdr:row>
                    <xdr:rowOff>19050</xdr:rowOff>
                  </from>
                  <to>
                    <xdr:col>13</xdr:col>
                    <xdr:colOff>0</xdr:colOff>
                    <xdr:row>7</xdr:row>
                    <xdr:rowOff>47625</xdr:rowOff>
                  </to>
                </anchor>
              </controlPr>
            </control>
          </mc:Choice>
        </mc:AlternateContent>
        <mc:AlternateContent xmlns:mc="http://schemas.openxmlformats.org/markup-compatibility/2006">
          <mc:Choice Requires="x14">
            <control shapeId="10243" r:id="rId6" name="Option Button 3">
              <controlPr defaultSize="0" autoFill="0" autoLine="0" autoPict="0">
                <anchor moveWithCells="1">
                  <from>
                    <xdr:col>11</xdr:col>
                    <xdr:colOff>247650</xdr:colOff>
                    <xdr:row>7</xdr:row>
                    <xdr:rowOff>19050</xdr:rowOff>
                  </from>
                  <to>
                    <xdr:col>13</xdr:col>
                    <xdr:colOff>0</xdr:colOff>
                    <xdr:row>8</xdr:row>
                    <xdr:rowOff>47625</xdr:rowOff>
                  </to>
                </anchor>
              </controlPr>
            </control>
          </mc:Choice>
        </mc:AlternateContent>
        <mc:AlternateContent xmlns:mc="http://schemas.openxmlformats.org/markup-compatibility/2006">
          <mc:Choice Requires="x14">
            <control shapeId="10244" r:id="rId7" name="Option Button 4">
              <controlPr defaultSize="0" autoFill="0" autoLine="0" autoPict="0">
                <anchor moveWithCells="1">
                  <from>
                    <xdr:col>11</xdr:col>
                    <xdr:colOff>247650</xdr:colOff>
                    <xdr:row>8</xdr:row>
                    <xdr:rowOff>28575</xdr:rowOff>
                  </from>
                  <to>
                    <xdr:col>13</xdr:col>
                    <xdr:colOff>0</xdr:colOff>
                    <xdr:row>9</xdr:row>
                    <xdr:rowOff>57150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U180"/>
  <sheetViews>
    <sheetView showGridLines="0" topLeftCell="A4" zoomScaleNormal="100" workbookViewId="0"/>
  </sheetViews>
  <sheetFormatPr defaultColWidth="0" defaultRowHeight="12.75" customHeight="1" zeroHeight="1" x14ac:dyDescent="0.25"/>
  <cols>
    <col min="1" max="1" width="2.28515625" style="6" customWidth="1"/>
    <col min="2" max="2" width="2.85546875" style="6" customWidth="1"/>
    <col min="3" max="3" width="53.85546875" style="6" customWidth="1"/>
    <col min="4" max="4" width="9.140625" style="6" customWidth="1"/>
    <col min="5" max="5" width="8.140625" style="6" customWidth="1"/>
    <col min="6" max="6" width="9.140625" style="6" customWidth="1"/>
    <col min="7" max="7" width="8.140625" style="6" customWidth="1"/>
    <col min="8" max="8" width="11.140625" style="6" customWidth="1"/>
    <col min="9" max="13" width="9.140625" style="6" customWidth="1"/>
    <col min="14" max="19" width="0.140625" style="191" customWidth="1"/>
    <col min="20" max="20" width="10.7109375" style="191" hidden="1" customWidth="1"/>
    <col min="21" max="47" width="5.7109375" style="191" hidden="1" customWidth="1"/>
    <col min="48" max="16384" width="5.7109375" style="6" hidden="1"/>
  </cols>
  <sheetData>
    <row r="1" spans="1:47" s="1" customFormat="1" ht="15" x14ac:dyDescent="0.2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row>
    <row r="2" spans="1:47" s="1" customFormat="1" ht="15" x14ac:dyDescent="0.2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row>
    <row r="3" spans="1:47" s="1" customFormat="1" ht="15" x14ac:dyDescent="0.2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row>
    <row r="4" spans="1:47" s="1" customFormat="1" ht="15" x14ac:dyDescent="0.2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row>
    <row r="5" spans="1:47" s="1" customFormat="1" ht="15" x14ac:dyDescent="0.2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row>
    <row r="6" spans="1:47" s="1" customFormat="1" ht="15" x14ac:dyDescent="0.2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row>
    <row r="7" spans="1:47" s="154" customFormat="1" ht="15" x14ac:dyDescent="0.2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row>
    <row r="8" spans="1:47" s="154" customFormat="1" ht="15" x14ac:dyDescent="0.25">
      <c r="N8" s="185"/>
      <c r="O8" s="185"/>
      <c r="P8" s="185"/>
      <c r="Q8" s="185"/>
      <c r="R8" s="185"/>
      <c r="S8" s="185"/>
      <c r="T8" s="185"/>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c r="AT8" s="185"/>
      <c r="AU8" s="185"/>
    </row>
    <row r="9" spans="1:47" s="154" customFormat="1" ht="15" x14ac:dyDescent="0.25">
      <c r="N9" s="185"/>
      <c r="O9" s="185"/>
      <c r="P9" s="185"/>
      <c r="Q9" s="185"/>
      <c r="R9" s="185"/>
      <c r="S9" s="185"/>
      <c r="T9" s="185"/>
      <c r="U9" s="185"/>
      <c r="V9" s="185"/>
      <c r="W9" s="185"/>
      <c r="X9" s="185"/>
      <c r="Y9" s="185"/>
      <c r="Z9" s="185"/>
      <c r="AA9" s="185"/>
      <c r="AB9" s="185"/>
      <c r="AC9" s="185"/>
      <c r="AD9" s="185"/>
      <c r="AE9" s="185"/>
      <c r="AF9" s="185"/>
      <c r="AG9" s="185"/>
      <c r="AH9" s="185"/>
      <c r="AI9" s="185"/>
      <c r="AJ9" s="185"/>
      <c r="AK9" s="185"/>
      <c r="AL9" s="185"/>
      <c r="AM9" s="185"/>
      <c r="AN9" s="185"/>
      <c r="AO9" s="185"/>
      <c r="AP9" s="185"/>
      <c r="AQ9" s="185"/>
      <c r="AR9" s="185"/>
      <c r="AS9" s="185"/>
      <c r="AT9" s="185"/>
      <c r="AU9" s="185"/>
    </row>
    <row r="10" spans="1:47" s="1" customFormat="1" ht="15" x14ac:dyDescent="0.25">
      <c r="L10" s="224"/>
      <c r="M10" s="154"/>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row>
    <row r="11" spans="1:47" ht="25.5" x14ac:dyDescent="0.25">
      <c r="A11" s="186" t="s">
        <v>452</v>
      </c>
      <c r="B11" s="187"/>
      <c r="C11" s="187"/>
      <c r="D11" s="188" t="s">
        <v>178</v>
      </c>
      <c r="E11" s="188" t="s">
        <v>435</v>
      </c>
      <c r="F11" s="188" t="s">
        <v>179</v>
      </c>
      <c r="G11" s="188" t="s">
        <v>435</v>
      </c>
      <c r="H11" s="188" t="s">
        <v>436</v>
      </c>
      <c r="I11" s="188" t="s">
        <v>437</v>
      </c>
      <c r="J11" s="188" t="s">
        <v>230</v>
      </c>
      <c r="K11" s="189">
        <v>0</v>
      </c>
      <c r="L11" s="180">
        <v>100</v>
      </c>
      <c r="M11" s="190">
        <v>200</v>
      </c>
    </row>
    <row r="12" spans="1:47" ht="15" customHeight="1" x14ac:dyDescent="0.25"/>
    <row r="13" spans="1:47" s="197" customFormat="1" ht="12" x14ac:dyDescent="0.25">
      <c r="A13" s="213">
        <v>1</v>
      </c>
      <c r="B13" s="213">
        <f ca="1">MATCH(A13,Group!$P$14:$P$36,0)</f>
        <v>16</v>
      </c>
      <c r="C13" s="197" t="str">
        <f ca="1">INDEX(Group!C$14:C$36,'Group (Sorted)'!$B13)</f>
        <v>4.M Striving Families</v>
      </c>
      <c r="D13" s="225">
        <f ca="1">INDEX(Group!D$14:D$36,'Group (Sorted)'!$B13)</f>
        <v>2942</v>
      </c>
      <c r="E13" s="195">
        <f ca="1">INDEX(Group!E$14:E$36,'Group (Sorted)'!$B13)</f>
        <v>15.28391085251182</v>
      </c>
      <c r="F13" s="225">
        <f ca="1">INDEX(Group!F$14:F$36,'Group (Sorted)'!$B13)</f>
        <v>4028716</v>
      </c>
      <c r="G13" s="195">
        <f ca="1">INDEX(Group!G$14:G$36,'Group (Sorted)'!$B13)</f>
        <v>7.69932308642806</v>
      </c>
      <c r="H13" s="195">
        <f ca="1">INDEX(Group!H$14:H$36,'Group (Sorted)'!$B13)</f>
        <v>7.3025748154002423E-2</v>
      </c>
      <c r="I13" s="195">
        <f ca="1">INDEX(Group!I$14:I$36,'Group (Sorted)'!$B13)</f>
        <v>39.473656018931734</v>
      </c>
      <c r="J13" s="196">
        <f ca="1">INDEX(Group!J$14:J$36,'Group (Sorted)'!$B13)</f>
        <v>198.5097998998568</v>
      </c>
      <c r="N13" s="211"/>
      <c r="AH13" s="211"/>
      <c r="AI13" s="211"/>
      <c r="AJ13" s="211"/>
      <c r="AK13" s="211"/>
      <c r="AL13" s="211"/>
      <c r="AM13" s="211"/>
      <c r="AN13" s="211"/>
      <c r="AO13" s="211"/>
      <c r="AP13" s="211"/>
      <c r="AQ13" s="211"/>
      <c r="AR13" s="211"/>
      <c r="AS13" s="211"/>
      <c r="AT13" s="211"/>
      <c r="AU13" s="211"/>
    </row>
    <row r="14" spans="1:47" s="197" customFormat="1" ht="12" x14ac:dyDescent="0.25">
      <c r="A14" s="213">
        <v>2</v>
      </c>
      <c r="B14" s="213">
        <f ca="1">MATCH(A14,Group!$P$14:$P$36,0)</f>
        <v>10</v>
      </c>
      <c r="C14" s="197" t="str">
        <f ca="1">INDEX(Group!C$14:C$36,'Group (Sorted)'!$B14)</f>
        <v>3.H Steady Neighbourhoods</v>
      </c>
      <c r="D14" s="225">
        <f ca="1">INDEX(Group!D$14:D$36,'Group (Sorted)'!$B14)</f>
        <v>2491</v>
      </c>
      <c r="E14" s="195">
        <f ca="1">INDEX(Group!E$14:E$36,'Group (Sorted)'!$B14)</f>
        <v>12.94093199646735</v>
      </c>
      <c r="F14" s="225">
        <f ca="1">INDEX(Group!F$14:F$36,'Group (Sorted)'!$B14)</f>
        <v>4272501</v>
      </c>
      <c r="G14" s="195">
        <f ca="1">INDEX(Group!G$14:G$36,'Group (Sorted)'!$B14)</f>
        <v>8.1652232587471971</v>
      </c>
      <c r="H14" s="195">
        <f ca="1">INDEX(Group!H$14:H$36,'Group (Sorted)'!$B14)</f>
        <v>5.8303087582659431E-2</v>
      </c>
      <c r="I14" s="195">
        <f ca="1">INDEX(Group!I$14:I$36,'Group (Sorted)'!$B14)</f>
        <v>24.196597433607728</v>
      </c>
      <c r="J14" s="196">
        <f ca="1">INDEX(Group!J$14:J$36,'Group (Sorted)'!$B14)</f>
        <v>158.4884036404523</v>
      </c>
      <c r="N14" s="211"/>
      <c r="AH14" s="211"/>
      <c r="AI14" s="211"/>
      <c r="AJ14" s="211"/>
      <c r="AK14" s="211"/>
      <c r="AL14" s="211"/>
      <c r="AM14" s="211"/>
      <c r="AN14" s="211"/>
      <c r="AO14" s="211"/>
      <c r="AP14" s="211"/>
      <c r="AQ14" s="211"/>
      <c r="AR14" s="211"/>
      <c r="AS14" s="211"/>
      <c r="AT14" s="211"/>
      <c r="AU14" s="211"/>
    </row>
    <row r="15" spans="1:47" s="197" customFormat="1" ht="12" x14ac:dyDescent="0.25">
      <c r="A15" s="213">
        <v>3</v>
      </c>
      <c r="B15" s="213">
        <f ca="1">MATCH(A15,Group!$P$14:$P$36,0)</f>
        <v>21</v>
      </c>
      <c r="C15" s="197" t="str">
        <f ca="1">INDEX(Group!C$14:C$36,'Group (Sorted)'!$B15)</f>
        <v>5.Q Difficult Circumstances</v>
      </c>
      <c r="D15" s="225">
        <f ca="1">INDEX(Group!D$14:D$36,'Group (Sorted)'!$B15)</f>
        <v>1261</v>
      </c>
      <c r="E15" s="195">
        <f ca="1">INDEX(Group!E$14:E$36,'Group (Sorted)'!$B15)</f>
        <v>6.5509896618006129</v>
      </c>
      <c r="F15" s="225">
        <f ca="1">INDEX(Group!F$14:F$36,'Group (Sorted)'!$B15)</f>
        <v>2372096</v>
      </c>
      <c r="G15" s="195">
        <f ca="1">INDEX(Group!G$14:G$36,'Group (Sorted)'!$B15)</f>
        <v>4.5333385366512946</v>
      </c>
      <c r="H15" s="195">
        <f ca="1">INDEX(Group!H$14:H$36,'Group (Sorted)'!$B15)</f>
        <v>5.3159737211310169E-2</v>
      </c>
      <c r="I15" s="195">
        <f ca="1">INDEX(Group!I$14:I$36,'Group (Sorted)'!$B15)</f>
        <v>13.455976391890474</v>
      </c>
      <c r="J15" s="196">
        <f ca="1">INDEX(Group!J$14:J$36,'Group (Sorted)'!$B15)</f>
        <v>144.50695902891306</v>
      </c>
      <c r="N15" s="211"/>
      <c r="AH15" s="211"/>
      <c r="AI15" s="211"/>
      <c r="AJ15" s="211"/>
      <c r="AK15" s="211"/>
      <c r="AL15" s="211"/>
      <c r="AM15" s="211"/>
      <c r="AN15" s="211"/>
      <c r="AO15" s="211"/>
      <c r="AP15" s="211"/>
      <c r="AQ15" s="211"/>
      <c r="AR15" s="211"/>
      <c r="AS15" s="211"/>
      <c r="AT15" s="211"/>
      <c r="AU15" s="211"/>
    </row>
    <row r="16" spans="1:47" s="197" customFormat="1" ht="12" x14ac:dyDescent="0.25">
      <c r="A16" s="213">
        <v>4</v>
      </c>
      <c r="B16" s="213">
        <f ca="1">MATCH(A16,Group!$P$14:$P$36,0)</f>
        <v>20</v>
      </c>
      <c r="C16" s="197" t="str">
        <f ca="1">INDEX(Group!C$14:C$36,'Group (Sorted)'!$B16)</f>
        <v>5.P Struggling Estates</v>
      </c>
      <c r="D16" s="225">
        <f ca="1">INDEX(Group!D$14:D$36,'Group (Sorted)'!$B16)</f>
        <v>1922</v>
      </c>
      <c r="E16" s="195">
        <f ca="1">INDEX(Group!E$14:E$36,'Group (Sorted)'!$B16)</f>
        <v>9.9849342823003795</v>
      </c>
      <c r="F16" s="225">
        <f ca="1">INDEX(Group!F$14:F$36,'Group (Sorted)'!$B16)</f>
        <v>3694987</v>
      </c>
      <c r="G16" s="195">
        <f ca="1">INDEX(Group!G$14:G$36,'Group (Sorted)'!$B16)</f>
        <v>7.0615299547427917</v>
      </c>
      <c r="H16" s="195">
        <f ca="1">INDEX(Group!H$14:H$36,'Group (Sorted)'!$B16)</f>
        <v>5.2016421167381643E-2</v>
      </c>
      <c r="I16" s="195">
        <f ca="1">INDEX(Group!I$14:I$36,'Group (Sorted)'!$B16)</f>
        <v>15.832365581079529</v>
      </c>
      <c r="J16" s="196">
        <f ca="1">INDEX(Group!J$14:J$36,'Group (Sorted)'!$B16)</f>
        <v>141.39902183087275</v>
      </c>
      <c r="N16" s="211"/>
      <c r="AH16" s="211"/>
      <c r="AI16" s="211"/>
      <c r="AJ16" s="211"/>
      <c r="AK16" s="211"/>
      <c r="AL16" s="211"/>
      <c r="AM16" s="211"/>
      <c r="AN16" s="211"/>
      <c r="AO16" s="211"/>
      <c r="AP16" s="211"/>
      <c r="AQ16" s="211"/>
      <c r="AR16" s="211"/>
      <c r="AS16" s="211"/>
      <c r="AT16" s="211"/>
      <c r="AU16" s="211"/>
    </row>
    <row r="17" spans="1:47" s="197" customFormat="1" ht="12" x14ac:dyDescent="0.25">
      <c r="A17" s="213">
        <v>5</v>
      </c>
      <c r="B17" s="213">
        <f ca="1">MATCH(A17,Group!$P$14:$P$36,0)</f>
        <v>12</v>
      </c>
      <c r="C17" s="197" t="str">
        <f ca="1">INDEX(Group!C$14:C$36,'Group (Sorted)'!$B17)</f>
        <v>3.J Starting Out</v>
      </c>
      <c r="D17" s="225">
        <f ca="1">INDEX(Group!D$14:D$36,'Group (Sorted)'!$B17)</f>
        <v>1056</v>
      </c>
      <c r="E17" s="195">
        <f ca="1">INDEX(Group!E$14:E$36,'Group (Sorted)'!$B17)</f>
        <v>5.4859992726894902</v>
      </c>
      <c r="F17" s="225">
        <f ca="1">INDEX(Group!F$14:F$36,'Group (Sorted)'!$B17)</f>
        <v>2087346</v>
      </c>
      <c r="G17" s="195">
        <f ca="1">INDEX(Group!G$14:G$36,'Group (Sorted)'!$B17)</f>
        <v>3.9891497060510761</v>
      </c>
      <c r="H17" s="195">
        <f ca="1">INDEX(Group!H$14:H$36,'Group (Sorted)'!$B17)</f>
        <v>5.0590558537013025E-2</v>
      </c>
      <c r="I17" s="195">
        <f ca="1">INDEX(Group!I$14:I$36,'Group (Sorted)'!$B17)</f>
        <v>10.611625550777374</v>
      </c>
      <c r="J17" s="196">
        <f ca="1">INDEX(Group!J$14:J$36,'Group (Sorted)'!$B17)</f>
        <v>137.52302312364631</v>
      </c>
      <c r="N17" s="211"/>
      <c r="AH17" s="211"/>
      <c r="AI17" s="211"/>
      <c r="AJ17" s="211"/>
      <c r="AK17" s="211"/>
      <c r="AL17" s="211"/>
      <c r="AM17" s="211"/>
      <c r="AN17" s="211"/>
      <c r="AO17" s="211"/>
      <c r="AP17" s="211"/>
      <c r="AQ17" s="211"/>
      <c r="AR17" s="211"/>
      <c r="AS17" s="211"/>
      <c r="AT17" s="211"/>
      <c r="AU17" s="211"/>
    </row>
    <row r="18" spans="1:47" s="197" customFormat="1" ht="12" x14ac:dyDescent="0.25">
      <c r="A18" s="213">
        <v>6</v>
      </c>
      <c r="B18" s="213">
        <f ca="1">MATCH(A18,Group!$P$14:$P$36,0)</f>
        <v>6</v>
      </c>
      <c r="C18" s="197" t="str">
        <f ca="1">INDEX(Group!C$14:C$36,'Group (Sorted)'!$B18)</f>
        <v>2.E Career Climbers</v>
      </c>
      <c r="D18" s="225">
        <f ca="1">INDEX(Group!D$14:D$36,'Group (Sorted)'!$B18)</f>
        <v>1262</v>
      </c>
      <c r="E18" s="195">
        <f ca="1">INDEX(Group!E$14:E$36,'Group (Sorted)'!$B18)</f>
        <v>6.5561847368694481</v>
      </c>
      <c r="F18" s="225">
        <f ca="1">INDEX(Group!F$14:F$36,'Group (Sorted)'!$B18)</f>
        <v>3074976</v>
      </c>
      <c r="G18" s="195">
        <f ca="1">INDEX(Group!G$14:G$36,'Group (Sorted)'!$B18)</f>
        <v>5.8766201705486836</v>
      </c>
      <c r="H18" s="195">
        <f ca="1">INDEX(Group!H$14:H$36,'Group (Sorted)'!$B18)</f>
        <v>4.1040970726275591E-2</v>
      </c>
      <c r="I18" s="195">
        <f ca="1">INDEX(Group!I$14:I$36,'Group (Sorted)'!$B18)</f>
        <v>4.0088725060780144</v>
      </c>
      <c r="J18" s="196">
        <f ca="1">INDEX(Group!J$14:J$36,'Group (Sorted)'!$B18)</f>
        <v>111.56386743738307</v>
      </c>
      <c r="N18" s="211"/>
      <c r="AH18" s="211"/>
      <c r="AI18" s="211"/>
      <c r="AJ18" s="211"/>
      <c r="AK18" s="211"/>
      <c r="AL18" s="211"/>
      <c r="AM18" s="211"/>
      <c r="AN18" s="211"/>
      <c r="AO18" s="211"/>
      <c r="AP18" s="211"/>
      <c r="AQ18" s="211"/>
      <c r="AR18" s="211"/>
      <c r="AS18" s="211"/>
      <c r="AT18" s="211"/>
      <c r="AU18" s="211"/>
    </row>
    <row r="19" spans="1:47" s="197" customFormat="1" ht="12" x14ac:dyDescent="0.25">
      <c r="A19" s="213">
        <v>7</v>
      </c>
      <c r="B19" s="213">
        <f ca="1">MATCH(A19,Group!$P$14:$P$36,0)</f>
        <v>9</v>
      </c>
      <c r="C19" s="197" t="str">
        <f ca="1">INDEX(Group!C$14:C$36,'Group (Sorted)'!$B19)</f>
        <v>3.G Successful Suburbs</v>
      </c>
      <c r="D19" s="225">
        <f ca="1">INDEX(Group!D$14:D$36,'Group (Sorted)'!$B19)</f>
        <v>1217</v>
      </c>
      <c r="E19" s="195">
        <f ca="1">INDEX(Group!E$14:E$36,'Group (Sorted)'!$B19)</f>
        <v>6.3224063587718842</v>
      </c>
      <c r="F19" s="225">
        <f ca="1">INDEX(Group!F$14:F$36,'Group (Sorted)'!$B19)</f>
        <v>3222950</v>
      </c>
      <c r="G19" s="195">
        <f ca="1">INDEX(Group!G$14:G$36,'Group (Sorted)'!$B19)</f>
        <v>6.1594148958137822</v>
      </c>
      <c r="H19" s="195">
        <f ca="1">INDEX(Group!H$14:H$36,'Group (Sorted)'!$B19)</f>
        <v>3.776043686684559E-2</v>
      </c>
      <c r="I19" s="195">
        <f ca="1">INDEX(Group!I$14:I$36,'Group (Sorted)'!$B19)</f>
        <v>0.94059758884226752</v>
      </c>
      <c r="J19" s="196">
        <f ca="1">INDEX(Group!J$14:J$36,'Group (Sorted)'!$B19)</f>
        <v>102.64621665718407</v>
      </c>
      <c r="N19" s="211"/>
      <c r="AH19" s="211"/>
      <c r="AI19" s="211"/>
      <c r="AJ19" s="211"/>
      <c r="AK19" s="211"/>
      <c r="AL19" s="211"/>
      <c r="AM19" s="211"/>
      <c r="AN19" s="211"/>
      <c r="AO19" s="211"/>
      <c r="AP19" s="211"/>
      <c r="AQ19" s="211"/>
      <c r="AR19" s="211"/>
      <c r="AS19" s="211"/>
      <c r="AT19" s="211"/>
      <c r="AU19" s="211"/>
    </row>
    <row r="20" spans="1:47" s="197" customFormat="1" ht="12" x14ac:dyDescent="0.25">
      <c r="A20" s="213">
        <v>8</v>
      </c>
      <c r="B20" s="213">
        <f ca="1">MATCH(A20,Group!$P$14:$P$36,0)</f>
        <v>11</v>
      </c>
      <c r="C20" s="197" t="str">
        <f ca="1">INDEX(Group!C$14:C$36,'Group (Sorted)'!$B20)</f>
        <v>3.I Comfortable Seniors</v>
      </c>
      <c r="D20" s="225">
        <f ca="1">INDEX(Group!D$14:D$36,'Group (Sorted)'!$B20)</f>
        <v>522</v>
      </c>
      <c r="E20" s="195">
        <f ca="1">INDEX(Group!E$14:E$36,'Group (Sorted)'!$B20)</f>
        <v>2.7118291859317365</v>
      </c>
      <c r="F20" s="225">
        <f ca="1">INDEX(Group!F$14:F$36,'Group (Sorted)'!$B20)</f>
        <v>1428828</v>
      </c>
      <c r="G20" s="195">
        <f ca="1">INDEX(Group!G$14:G$36,'Group (Sorted)'!$B20)</f>
        <v>2.7306487741838423</v>
      </c>
      <c r="H20" s="195">
        <f ca="1">INDEX(Group!H$14:H$36,'Group (Sorted)'!$B20)</f>
        <v>3.6533438594428438E-2</v>
      </c>
      <c r="I20" s="195">
        <f ca="1">INDEX(Group!I$14:I$36,'Group (Sorted)'!$B20)</f>
        <v>-0.16021134722753427</v>
      </c>
      <c r="J20" s="196">
        <f ca="1">INDEX(Group!J$14:J$36,'Group (Sorted)'!$B20)</f>
        <v>99.310801578363709</v>
      </c>
      <c r="N20" s="211"/>
      <c r="AH20" s="211"/>
      <c r="AI20" s="211"/>
      <c r="AJ20" s="211"/>
      <c r="AK20" s="211"/>
      <c r="AL20" s="211"/>
      <c r="AM20" s="211"/>
      <c r="AN20" s="211"/>
      <c r="AO20" s="211"/>
      <c r="AP20" s="211"/>
      <c r="AQ20" s="211"/>
      <c r="AR20" s="211"/>
      <c r="AS20" s="211"/>
      <c r="AT20" s="211"/>
      <c r="AU20" s="211"/>
    </row>
    <row r="21" spans="1:47" s="197" customFormat="1" ht="12" x14ac:dyDescent="0.25">
      <c r="A21" s="213">
        <v>9</v>
      </c>
      <c r="B21" s="213">
        <f ca="1">MATCH(A21,Group!$P$14:$P$36,0)</f>
        <v>15</v>
      </c>
      <c r="C21" s="197" t="str">
        <f ca="1">INDEX(Group!C$14:C$36,'Group (Sorted)'!$B21)</f>
        <v>4.L Modest Means</v>
      </c>
      <c r="D21" s="225">
        <f ca="1">INDEX(Group!D$14:D$36,'Group (Sorted)'!$B21)</f>
        <v>1156</v>
      </c>
      <c r="E21" s="195">
        <f ca="1">INDEX(Group!E$14:E$36,'Group (Sorted)'!$B21)</f>
        <v>6.0055067795729649</v>
      </c>
      <c r="F21" s="225">
        <f ca="1">INDEX(Group!F$14:F$36,'Group (Sorted)'!$B21)</f>
        <v>3927458</v>
      </c>
      <c r="G21" s="195">
        <f ca="1">INDEX(Group!G$14:G$36,'Group (Sorted)'!$B21)</f>
        <v>7.505807818266808</v>
      </c>
      <c r="H21" s="195">
        <f ca="1">INDEX(Group!H$14:H$36,'Group (Sorted)'!$B21)</f>
        <v>2.9433796618576185E-2</v>
      </c>
      <c r="I21" s="195">
        <f ca="1">INDEX(Group!I$14:I$36,'Group (Sorted)'!$B21)</f>
        <v>-7.8999900471060815</v>
      </c>
      <c r="J21" s="196">
        <f ca="1">INDEX(Group!J$14:J$36,'Group (Sorted)'!$B21)</f>
        <v>80.011464788072843</v>
      </c>
      <c r="N21" s="211"/>
      <c r="AH21" s="211"/>
      <c r="AI21" s="211"/>
      <c r="AJ21" s="211"/>
      <c r="AK21" s="211"/>
      <c r="AL21" s="211"/>
      <c r="AM21" s="211"/>
      <c r="AN21" s="211"/>
      <c r="AO21" s="211"/>
      <c r="AP21" s="211"/>
      <c r="AQ21" s="211"/>
      <c r="AR21" s="211"/>
      <c r="AS21" s="211"/>
      <c r="AT21" s="211"/>
      <c r="AU21" s="211"/>
    </row>
    <row r="22" spans="1:47" s="197" customFormat="1" ht="12" x14ac:dyDescent="0.25">
      <c r="A22" s="213">
        <v>10</v>
      </c>
      <c r="B22" s="213">
        <f ca="1">MATCH(A22,Group!$P$14:$P$36,0)</f>
        <v>17</v>
      </c>
      <c r="C22" s="197" t="str">
        <f ca="1">INDEX(Group!C$14:C$36,'Group (Sorted)'!$B22)</f>
        <v>4.N Poorer Pensioners</v>
      </c>
      <c r="D22" s="225">
        <f ca="1">INDEX(Group!D$14:D$36,'Group (Sorted)'!$B22)</f>
        <v>703</v>
      </c>
      <c r="E22" s="195">
        <f ca="1">INDEX(Group!E$14:E$36,'Group (Sorted)'!$B22)</f>
        <v>3.6521377733908253</v>
      </c>
      <c r="F22" s="225">
        <f ca="1">INDEX(Group!F$14:F$36,'Group (Sorted)'!$B22)</f>
        <v>2390427</v>
      </c>
      <c r="G22" s="195">
        <f ca="1">INDEX(Group!G$14:G$36,'Group (Sorted)'!$B22)</f>
        <v>4.5683711106766944</v>
      </c>
      <c r="H22" s="195">
        <f ca="1">INDEX(Group!H$14:H$36,'Group (Sorted)'!$B22)</f>
        <v>2.9408971702545195E-2</v>
      </c>
      <c r="I22" s="195">
        <f ca="1">INDEX(Group!I$14:I$36,'Group (Sorted)'!$B22)</f>
        <v>-6.0881216153601532</v>
      </c>
      <c r="J22" s="196">
        <f ca="1">INDEX(Group!J$14:J$36,'Group (Sorted)'!$B22)</f>
        <v>79.943981890075662</v>
      </c>
      <c r="N22" s="211"/>
      <c r="AH22" s="211"/>
      <c r="AI22" s="211"/>
      <c r="AJ22" s="211"/>
      <c r="AK22" s="211"/>
      <c r="AL22" s="211"/>
      <c r="AM22" s="211"/>
      <c r="AN22" s="211"/>
      <c r="AO22" s="211"/>
      <c r="AP22" s="211"/>
      <c r="AQ22" s="211"/>
      <c r="AR22" s="211"/>
      <c r="AS22" s="211"/>
      <c r="AT22" s="211"/>
      <c r="AU22" s="211"/>
    </row>
    <row r="23" spans="1:47" s="197" customFormat="1" ht="12" x14ac:dyDescent="0.25">
      <c r="A23" s="213">
        <v>11</v>
      </c>
      <c r="B23" s="213">
        <f ca="1">MATCH(A23,Group!$P$14:$P$36,0)</f>
        <v>3</v>
      </c>
      <c r="C23" s="197" t="str">
        <f ca="1">INDEX(Group!C$14:C$36,'Group (Sorted)'!$B23)</f>
        <v>1.C Mature Money</v>
      </c>
      <c r="D23" s="225">
        <f ca="1">INDEX(Group!D$14:D$36,'Group (Sorted)'!$B23)</f>
        <v>1407</v>
      </c>
      <c r="E23" s="195">
        <f ca="1">INDEX(Group!E$14:E$36,'Group (Sorted)'!$B23)</f>
        <v>7.3094706218504859</v>
      </c>
      <c r="F23" s="225">
        <f ca="1">INDEX(Group!F$14:F$36,'Group (Sorted)'!$B23)</f>
        <v>4940231</v>
      </c>
      <c r="G23" s="195">
        <f ca="1">INDEX(Group!G$14:G$36,'Group (Sorted)'!$B23)</f>
        <v>9.4413293442842789</v>
      </c>
      <c r="H23" s="195">
        <f ca="1">INDEX(Group!H$14:H$36,'Group (Sorted)'!$B23)</f>
        <v>2.8480449598409466E-2</v>
      </c>
      <c r="I23" s="195">
        <f ca="1">INDEX(Group!I$14:I$36,'Group (Sorted)'!$B23)</f>
        <v>-10.11534998979335</v>
      </c>
      <c r="J23" s="196">
        <f ca="1">INDEX(Group!J$14:J$36,'Group (Sorted)'!$B23)</f>
        <v>77.419930555389357</v>
      </c>
      <c r="N23" s="211"/>
      <c r="AH23" s="211"/>
      <c r="AI23" s="211"/>
      <c r="AJ23" s="211"/>
      <c r="AK23" s="211"/>
      <c r="AL23" s="211"/>
      <c r="AM23" s="211"/>
      <c r="AN23" s="211"/>
      <c r="AO23" s="211"/>
      <c r="AP23" s="211"/>
      <c r="AQ23" s="211"/>
      <c r="AR23" s="211"/>
      <c r="AS23" s="211"/>
      <c r="AT23" s="211"/>
      <c r="AU23" s="211"/>
    </row>
    <row r="24" spans="1:47" s="197" customFormat="1" ht="12" x14ac:dyDescent="0.25">
      <c r="A24" s="213">
        <v>12</v>
      </c>
      <c r="B24" s="213">
        <f ca="1">MATCH(A24,Group!$P$14:$P$36,0)</f>
        <v>19</v>
      </c>
      <c r="C24" s="197" t="str">
        <f ca="1">INDEX(Group!C$14:C$36,'Group (Sorted)'!$B24)</f>
        <v>5.O Young Hardship</v>
      </c>
      <c r="D24" s="225">
        <f ca="1">INDEX(Group!D$14:D$36,'Group (Sorted)'!$B24)</f>
        <v>717</v>
      </c>
      <c r="E24" s="195">
        <f ca="1">INDEX(Group!E$14:E$36,'Group (Sorted)'!$B24)</f>
        <v>3.7248688243545116</v>
      </c>
      <c r="F24" s="225">
        <f ca="1">INDEX(Group!F$14:F$36,'Group (Sorted)'!$B24)</f>
        <v>2753415</v>
      </c>
      <c r="G24" s="195">
        <f ca="1">INDEX(Group!G$14:G$36,'Group (Sorted)'!$B24)</f>
        <v>5.2620814363726103</v>
      </c>
      <c r="H24" s="195">
        <f ca="1">INDEX(Group!H$14:H$36,'Group (Sorted)'!$B24)</f>
        <v>2.6040389843158405E-2</v>
      </c>
      <c r="I24" s="195">
        <f ca="1">INDEX(Group!I$14:I$36,'Group (Sorted)'!$B24)</f>
        <v>-9.5520661925310222</v>
      </c>
      <c r="J24" s="196">
        <f ca="1">INDEX(Group!J$14:J$36,'Group (Sorted)'!$B24)</f>
        <v>70.786985518837426</v>
      </c>
      <c r="N24" s="211"/>
      <c r="AH24" s="211"/>
      <c r="AI24" s="211"/>
      <c r="AJ24" s="211"/>
      <c r="AK24" s="211"/>
      <c r="AL24" s="211"/>
      <c r="AM24" s="211"/>
      <c r="AN24" s="211"/>
      <c r="AO24" s="211"/>
      <c r="AP24" s="211"/>
      <c r="AQ24" s="211"/>
      <c r="AR24" s="211"/>
      <c r="AS24" s="211"/>
      <c r="AT24" s="211"/>
      <c r="AU24" s="211"/>
    </row>
    <row r="25" spans="1:47" s="197" customFormat="1" ht="12" x14ac:dyDescent="0.25">
      <c r="A25" s="213">
        <v>13</v>
      </c>
      <c r="B25" s="213">
        <f ca="1">MATCH(A25,Group!$P$14:$P$36,0)</f>
        <v>2</v>
      </c>
      <c r="C25" s="197" t="str">
        <f ca="1">INDEX(Group!C$14:C$36,'Group (Sorted)'!$B25)</f>
        <v>1.B Executive Wealth</v>
      </c>
      <c r="D25" s="225">
        <f ca="1">INDEX(Group!D$14:D$36,'Group (Sorted)'!$B25)</f>
        <v>1612</v>
      </c>
      <c r="E25" s="195">
        <f ca="1">INDEX(Group!E$14:E$36,'Group (Sorted)'!$B25)</f>
        <v>8.3744610109616069</v>
      </c>
      <c r="F25" s="225">
        <f ca="1">INDEX(Group!F$14:F$36,'Group (Sorted)'!$B25)</f>
        <v>6470172</v>
      </c>
      <c r="G25" s="195">
        <f ca="1">INDEX(Group!G$14:G$36,'Group (Sorted)'!$B25)</f>
        <v>12.365216275547946</v>
      </c>
      <c r="H25" s="195">
        <f ca="1">INDEX(Group!H$14:H$36,'Group (Sorted)'!$B25)</f>
        <v>2.4914329943624372E-2</v>
      </c>
      <c r="I25" s="195">
        <f ca="1">INDEX(Group!I$14:I$36,'Group (Sorted)'!$B25)</f>
        <v>-16.819770413335366</v>
      </c>
      <c r="J25" s="196">
        <f ca="1">INDEX(Group!J$14:J$36,'Group (Sorted)'!$B25)</f>
        <v>67.725956621737339</v>
      </c>
      <c r="N25" s="211"/>
      <c r="AH25" s="211"/>
      <c r="AI25" s="211"/>
      <c r="AJ25" s="211"/>
      <c r="AK25" s="211"/>
      <c r="AL25" s="211"/>
      <c r="AM25" s="211"/>
      <c r="AN25" s="211"/>
      <c r="AO25" s="211"/>
      <c r="AP25" s="211"/>
      <c r="AQ25" s="211"/>
      <c r="AR25" s="211"/>
      <c r="AS25" s="211"/>
      <c r="AT25" s="211"/>
      <c r="AU25" s="211"/>
    </row>
    <row r="26" spans="1:47" s="197" customFormat="1" ht="12" x14ac:dyDescent="0.25">
      <c r="A26" s="213">
        <v>14</v>
      </c>
      <c r="B26" s="213">
        <f ca="1">MATCH(A26,Group!$P$14:$P$36,0)</f>
        <v>5</v>
      </c>
      <c r="C26" s="197" t="str">
        <f ca="1">INDEX(Group!C$14:C$36,'Group (Sorted)'!$B26)</f>
        <v>2.D City Sophisticates</v>
      </c>
      <c r="D26" s="225">
        <f ca="1">INDEX(Group!D$14:D$36,'Group (Sorted)'!$B26)</f>
        <v>268</v>
      </c>
      <c r="E26" s="195">
        <f ca="1">INDEX(Group!E$14:E$36,'Group (Sorted)'!$B26)</f>
        <v>1.3922801184477116</v>
      </c>
      <c r="F26" s="225">
        <f ca="1">INDEX(Group!F$14:F$36,'Group (Sorted)'!$B26)</f>
        <v>1828592</v>
      </c>
      <c r="G26" s="195">
        <f ca="1">INDEX(Group!G$14:G$36,'Group (Sorted)'!$B26)</f>
        <v>3.4946421145738893</v>
      </c>
      <c r="H26" s="195">
        <f ca="1">INDEX(Group!H$14:H$36,'Group (Sorted)'!$B26)</f>
        <v>1.4656085119042411E-2</v>
      </c>
      <c r="I26" s="195">
        <f ca="1">INDEX(Group!I$14:I$36,'Group (Sorted)'!$B26)</f>
        <v>-15.883072473807301</v>
      </c>
      <c r="J26" s="196">
        <f ca="1">INDEX(Group!J$14:J$36,'Group (Sorted)'!$B26)</f>
        <v>39.840420643974177</v>
      </c>
      <c r="N26" s="211"/>
      <c r="AH26" s="211"/>
      <c r="AI26" s="211"/>
      <c r="AJ26" s="211"/>
      <c r="AK26" s="211"/>
      <c r="AL26" s="211"/>
      <c r="AM26" s="211"/>
      <c r="AN26" s="211"/>
      <c r="AO26" s="211"/>
      <c r="AP26" s="211"/>
      <c r="AQ26" s="211"/>
      <c r="AR26" s="211"/>
      <c r="AS26" s="211"/>
      <c r="AT26" s="211"/>
      <c r="AU26" s="211"/>
    </row>
    <row r="27" spans="1:47" s="197" customFormat="1" ht="12" x14ac:dyDescent="0.25">
      <c r="A27" s="213">
        <v>15</v>
      </c>
      <c r="B27" s="213">
        <f ca="1">MATCH(A27,Group!$P$14:$P$36,0)</f>
        <v>8</v>
      </c>
      <c r="C27" s="197" t="str">
        <f ca="1">INDEX(Group!C$14:C$36,'Group (Sorted)'!$B27)</f>
        <v>3.F Countryside Communities</v>
      </c>
      <c r="D27" s="225">
        <f ca="1">INDEX(Group!D$14:D$36,'Group (Sorted)'!$B27)</f>
        <v>446</v>
      </c>
      <c r="E27" s="195">
        <f ca="1">INDEX(Group!E$14:E$36,'Group (Sorted)'!$B27)</f>
        <v>2.3170034807002962</v>
      </c>
      <c r="F27" s="225">
        <f ca="1">INDEX(Group!F$14:F$36,'Group (Sorted)'!$B27)</f>
        <v>3069981</v>
      </c>
      <c r="G27" s="195">
        <f ca="1">INDEX(Group!G$14:G$36,'Group (Sorted)'!$B27)</f>
        <v>5.8670741715711658</v>
      </c>
      <c r="H27" s="195">
        <f ca="1">INDEX(Group!H$14:H$36,'Group (Sorted)'!$B27)</f>
        <v>1.4527777207741675E-2</v>
      </c>
      <c r="I27" s="195">
        <f ca="1">INDEX(Group!I$14:I$36,'Group (Sorted)'!$B27)</f>
        <v>-20.958467291898472</v>
      </c>
      <c r="J27" s="196">
        <f ca="1">INDEX(Group!J$14:J$36,'Group (Sorted)'!$B27)</f>
        <v>39.491634381022614</v>
      </c>
      <c r="N27" s="211"/>
      <c r="AH27" s="211"/>
      <c r="AI27" s="211"/>
      <c r="AJ27" s="211"/>
      <c r="AK27" s="211"/>
      <c r="AL27" s="211"/>
      <c r="AM27" s="211"/>
      <c r="AN27" s="211"/>
      <c r="AO27" s="211"/>
      <c r="AP27" s="211"/>
      <c r="AQ27" s="211"/>
      <c r="AR27" s="211"/>
      <c r="AS27" s="211"/>
      <c r="AT27" s="211"/>
      <c r="AU27" s="211"/>
    </row>
    <row r="28" spans="1:47" s="197" customFormat="1" ht="12" x14ac:dyDescent="0.25">
      <c r="A28" s="213">
        <v>16</v>
      </c>
      <c r="B28" s="213">
        <f ca="1">MATCH(A28,Group!$P$14:$P$36,0)</f>
        <v>23</v>
      </c>
      <c r="C28" s="197" t="str">
        <f ca="1">INDEX(Group!C$14:C$36,'Group (Sorted)'!$B28)</f>
        <v>6.R Not Private Households</v>
      </c>
      <c r="D28" s="225">
        <f ca="1">INDEX(Group!D$14:D$36,'Group (Sorted)'!$B28)</f>
        <v>72</v>
      </c>
      <c r="E28" s="195">
        <f ca="1">INDEX(Group!E$14:E$36,'Group (Sorted)'!$B28)</f>
        <v>0.37404540495610161</v>
      </c>
      <c r="F28" s="225">
        <f ca="1">INDEX(Group!F$14:F$36,'Group (Sorted)'!$B28)</f>
        <v>570287</v>
      </c>
      <c r="G28" s="195">
        <f ca="1">INDEX(Group!G$14:G$36,'Group (Sorted)'!$B28)</f>
        <v>1.0898817054837817</v>
      </c>
      <c r="H28" s="195">
        <f ca="1">INDEX(Group!H$14:H$36,'Group (Sorted)'!$B28)</f>
        <v>1.2625222037325067E-2</v>
      </c>
      <c r="I28" s="195">
        <f ca="1">INDEX(Group!I$14:I$36,'Group (Sorted)'!$B28)</f>
        <v>-9.5655018987922862</v>
      </c>
      <c r="J28" s="196">
        <f ca="1">INDEX(Group!J$14:J$36,'Group (Sorted)'!$B28)</f>
        <v>34.319816827282978</v>
      </c>
      <c r="N28" s="211"/>
      <c r="AH28" s="211"/>
      <c r="AI28" s="211"/>
      <c r="AJ28" s="211"/>
      <c r="AK28" s="211"/>
      <c r="AL28" s="211"/>
      <c r="AM28" s="211"/>
      <c r="AN28" s="211"/>
      <c r="AO28" s="211"/>
      <c r="AP28" s="211"/>
      <c r="AQ28" s="211"/>
      <c r="AR28" s="211"/>
      <c r="AS28" s="211"/>
      <c r="AT28" s="211"/>
      <c r="AU28" s="211"/>
    </row>
    <row r="29" spans="1:47" s="197" customFormat="1" ht="12" x14ac:dyDescent="0.25">
      <c r="A29" s="213">
        <v>17</v>
      </c>
      <c r="B29" s="213">
        <f ca="1">MATCH(A29,Group!$P$14:$P$36,0)</f>
        <v>1</v>
      </c>
      <c r="C29" s="197" t="str">
        <f ca="1">INDEX(Group!C$14:C$36,'Group (Sorted)'!$B29)</f>
        <v>1.A Lavish Lifestyles</v>
      </c>
      <c r="D29" s="225">
        <f ca="1">INDEX(Group!D$14:D$36,'Group (Sorted)'!$B29)</f>
        <v>76</v>
      </c>
      <c r="E29" s="195">
        <f ca="1">INDEX(Group!E$14:E$36,'Group (Sorted)'!$B29)</f>
        <v>0.39482570523144056</v>
      </c>
      <c r="F29" s="225">
        <f ca="1">INDEX(Group!F$14:F$36,'Group (Sorted)'!$B29)</f>
        <v>682500</v>
      </c>
      <c r="G29" s="195">
        <f ca="1">INDEX(Group!G$14:G$36,'Group (Sorted)'!$B29)</f>
        <v>1.3043331936247557</v>
      </c>
      <c r="H29" s="195">
        <f ca="1">INDEX(Group!H$14:H$36,'Group (Sorted)'!$B29)</f>
        <v>1.1135531135531136E-2</v>
      </c>
      <c r="I29" s="195">
        <f ca="1">INDEX(Group!I$14:I$36,'Group (Sorted)'!$B29)</f>
        <v>-11.121594318376939</v>
      </c>
      <c r="J29" s="196">
        <f ca="1">INDEX(Group!J$14:J$36,'Group (Sorted)'!$B29)</f>
        <v>30.2703103134419</v>
      </c>
      <c r="N29" s="211"/>
      <c r="AH29" s="211"/>
      <c r="AI29" s="211"/>
      <c r="AJ29" s="211"/>
      <c r="AK29" s="211"/>
      <c r="AL29" s="211"/>
      <c r="AM29" s="211"/>
      <c r="AN29" s="211"/>
      <c r="AO29" s="211"/>
      <c r="AP29" s="211"/>
      <c r="AQ29" s="211"/>
      <c r="AR29" s="211"/>
      <c r="AS29" s="211"/>
      <c r="AT29" s="211"/>
      <c r="AU29" s="211"/>
    </row>
    <row r="30" spans="1:47" s="197" customFormat="1" ht="12" x14ac:dyDescent="0.25">
      <c r="A30" s="213">
        <v>18</v>
      </c>
      <c r="B30" s="213">
        <f ca="1">MATCH(A30,Group!$P$14:$P$36,0)</f>
        <v>14</v>
      </c>
      <c r="C30" s="197" t="str">
        <f ca="1">INDEX(Group!C$14:C$36,'Group (Sorted)'!$B30)</f>
        <v>4.K Student Life</v>
      </c>
      <c r="D30" s="225">
        <f ca="1">INDEX(Group!D$14:D$36,'Group (Sorted)'!$B30)</f>
        <v>119</v>
      </c>
      <c r="E30" s="195">
        <f ca="1">INDEX(Group!E$14:E$36,'Group (Sorted)'!$B30)</f>
        <v>0.61821393319133466</v>
      </c>
      <c r="F30" s="225">
        <f ca="1">INDEX(Group!F$14:F$36,'Group (Sorted)'!$B30)</f>
        <v>1510124</v>
      </c>
      <c r="G30" s="195">
        <f ca="1">INDEX(Group!G$14:G$36,'Group (Sorted)'!$B30)</f>
        <v>2.8860144464313415</v>
      </c>
      <c r="H30" s="195">
        <f ca="1">INDEX(Group!H$14:H$36,'Group (Sorted)'!$B30)</f>
        <v>7.8801475905289908E-3</v>
      </c>
      <c r="I30" s="195">
        <f ca="1">INDEX(Group!I$14:I$36,'Group (Sorted)'!$B30)</f>
        <v>-18.793981550886535</v>
      </c>
      <c r="J30" s="196">
        <f ca="1">INDEX(Group!J$14:J$36,'Group (Sorted)'!$B30)</f>
        <v>21.42102697911918</v>
      </c>
      <c r="N30" s="211"/>
      <c r="AH30" s="211"/>
      <c r="AI30" s="211"/>
      <c r="AJ30" s="211"/>
      <c r="AK30" s="211"/>
      <c r="AL30" s="211"/>
      <c r="AM30" s="211"/>
      <c r="AN30" s="211"/>
      <c r="AO30" s="211"/>
      <c r="AP30" s="211"/>
      <c r="AQ30" s="211"/>
      <c r="AR30" s="211"/>
      <c r="AS30" s="211"/>
      <c r="AT30" s="211"/>
      <c r="AU30" s="211"/>
    </row>
    <row r="31" spans="1:47" s="197" customFormat="1" ht="12" x14ac:dyDescent="0.25">
      <c r="N31" s="211"/>
      <c r="O31" s="211"/>
      <c r="P31" s="211"/>
      <c r="Q31" s="211"/>
      <c r="R31" s="211"/>
      <c r="S31" s="211"/>
      <c r="T31" s="211"/>
      <c r="U31" s="211"/>
      <c r="V31" s="211"/>
      <c r="W31" s="211"/>
      <c r="X31" s="211"/>
      <c r="Y31" s="211"/>
      <c r="Z31" s="211"/>
      <c r="AA31" s="211"/>
      <c r="AB31" s="211"/>
      <c r="AC31" s="211"/>
      <c r="AD31" s="211"/>
      <c r="AE31" s="211"/>
      <c r="AF31" s="211"/>
      <c r="AG31" s="211"/>
      <c r="AH31" s="211"/>
      <c r="AI31" s="211"/>
      <c r="AJ31" s="211"/>
      <c r="AK31" s="211"/>
      <c r="AL31" s="211"/>
      <c r="AM31" s="211"/>
      <c r="AN31" s="211"/>
      <c r="AO31" s="211"/>
      <c r="AP31" s="211"/>
      <c r="AQ31" s="211"/>
      <c r="AR31" s="211"/>
      <c r="AS31" s="211"/>
      <c r="AT31" s="211"/>
      <c r="AU31" s="211"/>
    </row>
    <row r="32" spans="1:47" s="197" customFormat="1" ht="12" x14ac:dyDescent="0.25">
      <c r="C32" s="220" t="s">
        <v>444</v>
      </c>
      <c r="D32" s="226">
        <f ca="1">SUM(D13:D30)</f>
        <v>19249</v>
      </c>
      <c r="E32" s="220"/>
      <c r="F32" s="226">
        <f ca="1">SUM(F13:F30)</f>
        <v>52325587</v>
      </c>
      <c r="H32" s="202">
        <f ca="1">IF(F32&gt;0,D32/F32*100,0)</f>
        <v>3.6786973837484138E-2</v>
      </c>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row>
    <row r="33" spans="1:47" s="197" customFormat="1" ht="12" x14ac:dyDescent="0.25">
      <c r="N33" s="211"/>
      <c r="O33" s="211"/>
      <c r="P33" s="211"/>
      <c r="Q33" s="211"/>
      <c r="R33" s="211"/>
      <c r="S33" s="211"/>
      <c r="T33" s="211"/>
      <c r="U33" s="211"/>
      <c r="V33" s="211"/>
      <c r="W33" s="211"/>
      <c r="X33" s="211"/>
      <c r="Y33" s="211"/>
      <c r="Z33" s="211"/>
      <c r="AA33" s="211"/>
      <c r="AB33" s="211"/>
      <c r="AC33" s="211"/>
      <c r="AD33" s="211"/>
      <c r="AE33" s="211"/>
      <c r="AF33" s="211"/>
      <c r="AG33" s="211"/>
      <c r="AH33" s="211"/>
      <c r="AI33" s="211"/>
      <c r="AJ33" s="211"/>
      <c r="AK33" s="211"/>
      <c r="AL33" s="211"/>
      <c r="AM33" s="211"/>
      <c r="AN33" s="211"/>
      <c r="AO33" s="211"/>
      <c r="AP33" s="211"/>
      <c r="AQ33" s="211"/>
      <c r="AR33" s="211"/>
      <c r="AS33" s="211"/>
      <c r="AT33" s="211"/>
      <c r="AU33" s="211"/>
    </row>
    <row r="34" spans="1:47" s="197" customFormat="1" ht="12" x14ac:dyDescent="0.25">
      <c r="N34" s="211"/>
      <c r="O34" s="211"/>
      <c r="P34" s="211"/>
      <c r="Q34" s="211"/>
      <c r="R34" s="211"/>
      <c r="S34" s="211"/>
      <c r="T34" s="211"/>
      <c r="U34" s="211"/>
      <c r="V34" s="211"/>
      <c r="W34" s="211"/>
      <c r="X34" s="211"/>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row>
    <row r="35" spans="1:47" s="197" customFormat="1" ht="12" x14ac:dyDescent="0.25">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211"/>
      <c r="AK35" s="211"/>
      <c r="AL35" s="211"/>
      <c r="AM35" s="211"/>
      <c r="AN35" s="211"/>
      <c r="AO35" s="211"/>
      <c r="AP35" s="211"/>
      <c r="AQ35" s="211"/>
      <c r="AR35" s="211"/>
      <c r="AS35" s="211"/>
      <c r="AT35" s="211"/>
      <c r="AU35" s="211"/>
    </row>
    <row r="36" spans="1:47" s="197" customFormat="1" ht="12" x14ac:dyDescent="0.25">
      <c r="N36" s="211"/>
      <c r="O36" s="211"/>
      <c r="P36" s="211"/>
      <c r="Q36" s="211"/>
      <c r="R36" s="211"/>
      <c r="S36" s="211"/>
      <c r="T36" s="211"/>
      <c r="U36" s="211"/>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1"/>
      <c r="AS36" s="211"/>
      <c r="AT36" s="211"/>
      <c r="AU36" s="211"/>
    </row>
    <row r="37" spans="1:47" s="211" customFormat="1" ht="12" x14ac:dyDescent="0.25"/>
    <row r="38" spans="1:47" s="227" customFormat="1" x14ac:dyDescent="0.25">
      <c r="A38" s="167"/>
      <c r="B38" s="167" t="s">
        <v>453</v>
      </c>
      <c r="C38" s="167" t="s">
        <v>454</v>
      </c>
      <c r="D38" s="167" t="s">
        <v>455</v>
      </c>
      <c r="E38" s="167" t="s">
        <v>234</v>
      </c>
      <c r="F38" s="167" t="s">
        <v>235</v>
      </c>
      <c r="G38" s="167" t="s">
        <v>457</v>
      </c>
      <c r="H38" s="167" t="s">
        <v>458</v>
      </c>
      <c r="I38" s="167" t="s">
        <v>459</v>
      </c>
      <c r="J38" s="167" t="s">
        <v>460</v>
      </c>
      <c r="K38" s="167" t="s">
        <v>461</v>
      </c>
      <c r="L38" s="167" t="s">
        <v>463</v>
      </c>
      <c r="M38" s="167" t="s">
        <v>464</v>
      </c>
      <c r="N38" s="167" t="s">
        <v>465</v>
      </c>
      <c r="O38" s="167" t="s">
        <v>466</v>
      </c>
      <c r="P38" s="167" t="s">
        <v>468</v>
      </c>
      <c r="Q38" s="167" t="s">
        <v>469</v>
      </c>
      <c r="R38" s="167" t="s">
        <v>470</v>
      </c>
      <c r="S38" s="167" t="s">
        <v>472</v>
      </c>
    </row>
    <row r="39" spans="1:47" s="227" customFormat="1" ht="12" x14ac:dyDescent="0.25">
      <c r="A39" s="228" t="str">
        <f ca="1">INDEX(Group!$Q$14:$Q$36,'Group (Sorted)'!B13)</f>
        <v>M</v>
      </c>
      <c r="B39" s="228">
        <f t="shared" ref="B39:S53" ca="1" si="0">IF($A39=B$38,$J13,100)</f>
        <v>100</v>
      </c>
      <c r="C39" s="228">
        <f t="shared" ca="1" si="0"/>
        <v>100</v>
      </c>
      <c r="D39" s="228">
        <f t="shared" ca="1" si="0"/>
        <v>100</v>
      </c>
      <c r="E39" s="228">
        <f t="shared" ca="1" si="0"/>
        <v>100</v>
      </c>
      <c r="F39" s="228">
        <f t="shared" ca="1" si="0"/>
        <v>100</v>
      </c>
      <c r="G39" s="228">
        <f t="shared" ca="1" si="0"/>
        <v>100</v>
      </c>
      <c r="H39" s="228">
        <f t="shared" ca="1" si="0"/>
        <v>100</v>
      </c>
      <c r="I39" s="228">
        <f t="shared" ca="1" si="0"/>
        <v>100</v>
      </c>
      <c r="J39" s="228">
        <f t="shared" ca="1" si="0"/>
        <v>100</v>
      </c>
      <c r="K39" s="228">
        <f t="shared" ca="1" si="0"/>
        <v>100</v>
      </c>
      <c r="L39" s="228">
        <f t="shared" ca="1" si="0"/>
        <v>100</v>
      </c>
      <c r="M39" s="228">
        <f t="shared" ca="1" si="0"/>
        <v>100</v>
      </c>
      <c r="N39" s="228">
        <f t="shared" ca="1" si="0"/>
        <v>198.5097998998568</v>
      </c>
      <c r="O39" s="228">
        <f t="shared" ca="1" si="0"/>
        <v>100</v>
      </c>
      <c r="P39" s="228">
        <f t="shared" ca="1" si="0"/>
        <v>100</v>
      </c>
      <c r="Q39" s="228">
        <f t="shared" ca="1" si="0"/>
        <v>100</v>
      </c>
      <c r="R39" s="228">
        <f t="shared" ca="1" si="0"/>
        <v>100</v>
      </c>
      <c r="S39" s="228">
        <f t="shared" ca="1" si="0"/>
        <v>100</v>
      </c>
    </row>
    <row r="40" spans="1:47" s="227" customFormat="1" ht="12" x14ac:dyDescent="0.25">
      <c r="A40" s="228" t="str">
        <f ca="1">INDEX(Group!$Q$14:$Q$36,'Group (Sorted)'!B14)</f>
        <v>H</v>
      </c>
      <c r="B40" s="228">
        <f t="shared" ca="1" si="0"/>
        <v>100</v>
      </c>
      <c r="C40" s="228">
        <f t="shared" ca="1" si="0"/>
        <v>100</v>
      </c>
      <c r="D40" s="228">
        <f t="shared" ca="1" si="0"/>
        <v>100</v>
      </c>
      <c r="E40" s="228">
        <f t="shared" ca="1" si="0"/>
        <v>100</v>
      </c>
      <c r="F40" s="228">
        <f t="shared" ca="1" si="0"/>
        <v>100</v>
      </c>
      <c r="G40" s="228">
        <f t="shared" ca="1" si="0"/>
        <v>100</v>
      </c>
      <c r="H40" s="228">
        <f t="shared" ca="1" si="0"/>
        <v>100</v>
      </c>
      <c r="I40" s="228">
        <f t="shared" ca="1" si="0"/>
        <v>158.4884036404523</v>
      </c>
      <c r="J40" s="228">
        <f t="shared" ca="1" si="0"/>
        <v>100</v>
      </c>
      <c r="K40" s="228">
        <f t="shared" ca="1" si="0"/>
        <v>100</v>
      </c>
      <c r="L40" s="228">
        <f t="shared" ca="1" si="0"/>
        <v>100</v>
      </c>
      <c r="M40" s="228">
        <f t="shared" ca="1" si="0"/>
        <v>100</v>
      </c>
      <c r="N40" s="228">
        <f t="shared" ca="1" si="0"/>
        <v>100</v>
      </c>
      <c r="O40" s="228">
        <f t="shared" ca="1" si="0"/>
        <v>100</v>
      </c>
      <c r="P40" s="228">
        <f t="shared" ca="1" si="0"/>
        <v>100</v>
      </c>
      <c r="Q40" s="228">
        <f t="shared" ca="1" si="0"/>
        <v>100</v>
      </c>
      <c r="R40" s="228">
        <f t="shared" ca="1" si="0"/>
        <v>100</v>
      </c>
      <c r="S40" s="228">
        <f t="shared" ca="1" si="0"/>
        <v>100</v>
      </c>
    </row>
    <row r="41" spans="1:47" s="227" customFormat="1" ht="12" x14ac:dyDescent="0.25">
      <c r="A41" s="228" t="str">
        <f ca="1">INDEX(Group!$Q$14:$Q$36,'Group (Sorted)'!B15)</f>
        <v>Q</v>
      </c>
      <c r="B41" s="228">
        <f t="shared" ca="1" si="0"/>
        <v>100</v>
      </c>
      <c r="C41" s="228">
        <f t="shared" ca="1" si="0"/>
        <v>100</v>
      </c>
      <c r="D41" s="228">
        <f t="shared" ca="1" si="0"/>
        <v>100</v>
      </c>
      <c r="E41" s="228">
        <f t="shared" ca="1" si="0"/>
        <v>100</v>
      </c>
      <c r="F41" s="228">
        <f t="shared" ca="1" si="0"/>
        <v>100</v>
      </c>
      <c r="G41" s="228">
        <f t="shared" ca="1" si="0"/>
        <v>100</v>
      </c>
      <c r="H41" s="228">
        <f t="shared" ca="1" si="0"/>
        <v>100</v>
      </c>
      <c r="I41" s="228">
        <f t="shared" ca="1" si="0"/>
        <v>100</v>
      </c>
      <c r="J41" s="228">
        <f t="shared" ca="1" si="0"/>
        <v>100</v>
      </c>
      <c r="K41" s="228">
        <f t="shared" ca="1" si="0"/>
        <v>100</v>
      </c>
      <c r="L41" s="228">
        <f t="shared" ca="1" si="0"/>
        <v>100</v>
      </c>
      <c r="M41" s="228">
        <f t="shared" ca="1" si="0"/>
        <v>100</v>
      </c>
      <c r="N41" s="228">
        <f t="shared" ca="1" si="0"/>
        <v>100</v>
      </c>
      <c r="O41" s="228">
        <f t="shared" ca="1" si="0"/>
        <v>100</v>
      </c>
      <c r="P41" s="228">
        <f t="shared" ca="1" si="0"/>
        <v>100</v>
      </c>
      <c r="Q41" s="228">
        <f t="shared" ca="1" si="0"/>
        <v>100</v>
      </c>
      <c r="R41" s="228">
        <f t="shared" ca="1" si="0"/>
        <v>144.50695902891306</v>
      </c>
      <c r="S41" s="228">
        <f t="shared" ca="1" si="0"/>
        <v>100</v>
      </c>
    </row>
    <row r="42" spans="1:47" s="227" customFormat="1" ht="12" x14ac:dyDescent="0.25">
      <c r="A42" s="228" t="str">
        <f ca="1">INDEX(Group!$Q$14:$Q$36,'Group (Sorted)'!B16)</f>
        <v>P</v>
      </c>
      <c r="B42" s="228">
        <f t="shared" ca="1" si="0"/>
        <v>100</v>
      </c>
      <c r="C42" s="228">
        <f t="shared" ca="1" si="0"/>
        <v>100</v>
      </c>
      <c r="D42" s="228">
        <f t="shared" ca="1" si="0"/>
        <v>100</v>
      </c>
      <c r="E42" s="228">
        <f t="shared" ca="1" si="0"/>
        <v>100</v>
      </c>
      <c r="F42" s="228">
        <f t="shared" ca="1" si="0"/>
        <v>100</v>
      </c>
      <c r="G42" s="228">
        <f t="shared" ca="1" si="0"/>
        <v>100</v>
      </c>
      <c r="H42" s="228">
        <f t="shared" ca="1" si="0"/>
        <v>100</v>
      </c>
      <c r="I42" s="228">
        <f t="shared" ca="1" si="0"/>
        <v>100</v>
      </c>
      <c r="J42" s="228">
        <f t="shared" ca="1" si="0"/>
        <v>100</v>
      </c>
      <c r="K42" s="228">
        <f t="shared" ca="1" si="0"/>
        <v>100</v>
      </c>
      <c r="L42" s="228">
        <f t="shared" ca="1" si="0"/>
        <v>100</v>
      </c>
      <c r="M42" s="228">
        <f t="shared" ca="1" si="0"/>
        <v>100</v>
      </c>
      <c r="N42" s="228">
        <f t="shared" ca="1" si="0"/>
        <v>100</v>
      </c>
      <c r="O42" s="228">
        <f t="shared" ca="1" si="0"/>
        <v>100</v>
      </c>
      <c r="P42" s="228">
        <f t="shared" ca="1" si="0"/>
        <v>100</v>
      </c>
      <c r="Q42" s="228">
        <f t="shared" ca="1" si="0"/>
        <v>141.39902183087275</v>
      </c>
      <c r="R42" s="228">
        <f t="shared" ca="1" si="0"/>
        <v>100</v>
      </c>
      <c r="S42" s="228">
        <f t="shared" ca="1" si="0"/>
        <v>100</v>
      </c>
    </row>
    <row r="43" spans="1:47" s="227" customFormat="1" ht="12" x14ac:dyDescent="0.25">
      <c r="A43" s="228" t="str">
        <f ca="1">INDEX(Group!$Q$14:$Q$36,'Group (Sorted)'!B17)</f>
        <v>J</v>
      </c>
      <c r="B43" s="228">
        <f t="shared" ca="1" si="0"/>
        <v>100</v>
      </c>
      <c r="C43" s="228">
        <f t="shared" ca="1" si="0"/>
        <v>100</v>
      </c>
      <c r="D43" s="228">
        <f t="shared" ca="1" si="0"/>
        <v>100</v>
      </c>
      <c r="E43" s="228">
        <f t="shared" ca="1" si="0"/>
        <v>100</v>
      </c>
      <c r="F43" s="228">
        <f t="shared" ca="1" si="0"/>
        <v>100</v>
      </c>
      <c r="G43" s="228">
        <f t="shared" ca="1" si="0"/>
        <v>100</v>
      </c>
      <c r="H43" s="228">
        <f t="shared" ca="1" si="0"/>
        <v>100</v>
      </c>
      <c r="I43" s="228">
        <f t="shared" ca="1" si="0"/>
        <v>100</v>
      </c>
      <c r="J43" s="228">
        <f t="shared" ca="1" si="0"/>
        <v>100</v>
      </c>
      <c r="K43" s="228">
        <f t="shared" ca="1" si="0"/>
        <v>137.52302312364631</v>
      </c>
      <c r="L43" s="228">
        <f t="shared" ca="1" si="0"/>
        <v>100</v>
      </c>
      <c r="M43" s="228">
        <f t="shared" ca="1" si="0"/>
        <v>100</v>
      </c>
      <c r="N43" s="228">
        <f t="shared" ca="1" si="0"/>
        <v>100</v>
      </c>
      <c r="O43" s="228">
        <f t="shared" ca="1" si="0"/>
        <v>100</v>
      </c>
      <c r="P43" s="228">
        <f t="shared" ca="1" si="0"/>
        <v>100</v>
      </c>
      <c r="Q43" s="228">
        <f t="shared" ca="1" si="0"/>
        <v>100</v>
      </c>
      <c r="R43" s="228">
        <f t="shared" ca="1" si="0"/>
        <v>100</v>
      </c>
      <c r="S43" s="228">
        <f t="shared" ca="1" si="0"/>
        <v>100</v>
      </c>
    </row>
    <row r="44" spans="1:47" s="227" customFormat="1" ht="12" x14ac:dyDescent="0.25">
      <c r="A44" s="228" t="str">
        <f ca="1">INDEX(Group!$Q$14:$Q$36,'Group (Sorted)'!B18)</f>
        <v>E</v>
      </c>
      <c r="B44" s="228">
        <f t="shared" ca="1" si="0"/>
        <v>100</v>
      </c>
      <c r="C44" s="228">
        <f t="shared" ca="1" si="0"/>
        <v>100</v>
      </c>
      <c r="D44" s="228">
        <f t="shared" ca="1" si="0"/>
        <v>100</v>
      </c>
      <c r="E44" s="228">
        <f t="shared" ca="1" si="0"/>
        <v>100</v>
      </c>
      <c r="F44" s="228">
        <f t="shared" ca="1" si="0"/>
        <v>111.56386743738307</v>
      </c>
      <c r="G44" s="228">
        <f t="shared" ca="1" si="0"/>
        <v>100</v>
      </c>
      <c r="H44" s="228">
        <f t="shared" ca="1" si="0"/>
        <v>100</v>
      </c>
      <c r="I44" s="228">
        <f t="shared" ca="1" si="0"/>
        <v>100</v>
      </c>
      <c r="J44" s="228">
        <f t="shared" ca="1" si="0"/>
        <v>100</v>
      </c>
      <c r="K44" s="228">
        <f t="shared" ca="1" si="0"/>
        <v>100</v>
      </c>
      <c r="L44" s="228">
        <f t="shared" ca="1" si="0"/>
        <v>100</v>
      </c>
      <c r="M44" s="228">
        <f t="shared" ca="1" si="0"/>
        <v>100</v>
      </c>
      <c r="N44" s="228">
        <f t="shared" ca="1" si="0"/>
        <v>100</v>
      </c>
      <c r="O44" s="228">
        <f t="shared" ca="1" si="0"/>
        <v>100</v>
      </c>
      <c r="P44" s="228">
        <f t="shared" ca="1" si="0"/>
        <v>100</v>
      </c>
      <c r="Q44" s="228">
        <f t="shared" ca="1" si="0"/>
        <v>100</v>
      </c>
      <c r="R44" s="228">
        <f t="shared" ca="1" si="0"/>
        <v>100</v>
      </c>
      <c r="S44" s="228">
        <f t="shared" ca="1" si="0"/>
        <v>100</v>
      </c>
    </row>
    <row r="45" spans="1:47" s="227" customFormat="1" ht="12" x14ac:dyDescent="0.25">
      <c r="A45" s="228" t="str">
        <f ca="1">INDEX(Group!$Q$14:$Q$36,'Group (Sorted)'!B19)</f>
        <v>G</v>
      </c>
      <c r="B45" s="228">
        <f t="shared" ca="1" si="0"/>
        <v>100</v>
      </c>
      <c r="C45" s="228">
        <f t="shared" ca="1" si="0"/>
        <v>100</v>
      </c>
      <c r="D45" s="228">
        <f t="shared" ca="1" si="0"/>
        <v>100</v>
      </c>
      <c r="E45" s="228">
        <f t="shared" ca="1" si="0"/>
        <v>100</v>
      </c>
      <c r="F45" s="228">
        <f t="shared" ca="1" si="0"/>
        <v>100</v>
      </c>
      <c r="G45" s="228">
        <f t="shared" ca="1" si="0"/>
        <v>100</v>
      </c>
      <c r="H45" s="228">
        <f t="shared" ca="1" si="0"/>
        <v>102.64621665718407</v>
      </c>
      <c r="I45" s="228">
        <f t="shared" ca="1" si="0"/>
        <v>100</v>
      </c>
      <c r="J45" s="228">
        <f t="shared" ca="1" si="0"/>
        <v>100</v>
      </c>
      <c r="K45" s="228">
        <f t="shared" ca="1" si="0"/>
        <v>100</v>
      </c>
      <c r="L45" s="228">
        <f t="shared" ca="1" si="0"/>
        <v>100</v>
      </c>
      <c r="M45" s="228">
        <f t="shared" ca="1" si="0"/>
        <v>100</v>
      </c>
      <c r="N45" s="228">
        <f t="shared" ca="1" si="0"/>
        <v>100</v>
      </c>
      <c r="O45" s="228">
        <f t="shared" ca="1" si="0"/>
        <v>100</v>
      </c>
      <c r="P45" s="228">
        <f t="shared" ca="1" si="0"/>
        <v>100</v>
      </c>
      <c r="Q45" s="228">
        <f t="shared" ca="1" si="0"/>
        <v>100</v>
      </c>
      <c r="R45" s="228">
        <f t="shared" ca="1" si="0"/>
        <v>100</v>
      </c>
      <c r="S45" s="228">
        <f t="shared" ca="1" si="0"/>
        <v>100</v>
      </c>
    </row>
    <row r="46" spans="1:47" s="227" customFormat="1" ht="12" x14ac:dyDescent="0.25">
      <c r="A46" s="228" t="str">
        <f ca="1">INDEX(Group!$Q$14:$Q$36,'Group (Sorted)'!B20)</f>
        <v>I</v>
      </c>
      <c r="B46" s="228">
        <f t="shared" ca="1" si="0"/>
        <v>100</v>
      </c>
      <c r="C46" s="228">
        <f t="shared" ca="1" si="0"/>
        <v>100</v>
      </c>
      <c r="D46" s="228">
        <f t="shared" ca="1" si="0"/>
        <v>100</v>
      </c>
      <c r="E46" s="228">
        <f t="shared" ca="1" si="0"/>
        <v>100</v>
      </c>
      <c r="F46" s="228">
        <f t="shared" ca="1" si="0"/>
        <v>100</v>
      </c>
      <c r="G46" s="228">
        <f t="shared" ca="1" si="0"/>
        <v>100</v>
      </c>
      <c r="H46" s="228">
        <f t="shared" ca="1" si="0"/>
        <v>100</v>
      </c>
      <c r="I46" s="228">
        <f t="shared" ca="1" si="0"/>
        <v>100</v>
      </c>
      <c r="J46" s="228">
        <f t="shared" ca="1" si="0"/>
        <v>99.310801578363709</v>
      </c>
      <c r="K46" s="228">
        <f t="shared" ca="1" si="0"/>
        <v>100</v>
      </c>
      <c r="L46" s="228">
        <f t="shared" ca="1" si="0"/>
        <v>100</v>
      </c>
      <c r="M46" s="228">
        <f t="shared" ca="1" si="0"/>
        <v>100</v>
      </c>
      <c r="N46" s="228">
        <f t="shared" ca="1" si="0"/>
        <v>100</v>
      </c>
      <c r="O46" s="228">
        <f t="shared" ca="1" si="0"/>
        <v>100</v>
      </c>
      <c r="P46" s="228">
        <f t="shared" ca="1" si="0"/>
        <v>100</v>
      </c>
      <c r="Q46" s="228">
        <f t="shared" ca="1" si="0"/>
        <v>100</v>
      </c>
      <c r="R46" s="228">
        <f t="shared" ca="1" si="0"/>
        <v>100</v>
      </c>
      <c r="S46" s="228">
        <f t="shared" ca="1" si="0"/>
        <v>100</v>
      </c>
    </row>
    <row r="47" spans="1:47" s="227" customFormat="1" ht="12" x14ac:dyDescent="0.25">
      <c r="A47" s="228" t="str">
        <f ca="1">INDEX(Group!$Q$14:$Q$36,'Group (Sorted)'!B21)</f>
        <v>L</v>
      </c>
      <c r="B47" s="228">
        <f t="shared" ca="1" si="0"/>
        <v>100</v>
      </c>
      <c r="C47" s="228">
        <f t="shared" ca="1" si="0"/>
        <v>100</v>
      </c>
      <c r="D47" s="228">
        <f t="shared" ca="1" si="0"/>
        <v>100</v>
      </c>
      <c r="E47" s="228">
        <f t="shared" ca="1" si="0"/>
        <v>100</v>
      </c>
      <c r="F47" s="228">
        <f t="shared" ca="1" si="0"/>
        <v>100</v>
      </c>
      <c r="G47" s="228">
        <f t="shared" ca="1" si="0"/>
        <v>100</v>
      </c>
      <c r="H47" s="228">
        <f t="shared" ca="1" si="0"/>
        <v>100</v>
      </c>
      <c r="I47" s="228">
        <f t="shared" ca="1" si="0"/>
        <v>100</v>
      </c>
      <c r="J47" s="228">
        <f t="shared" ca="1" si="0"/>
        <v>100</v>
      </c>
      <c r="K47" s="228">
        <f t="shared" ca="1" si="0"/>
        <v>100</v>
      </c>
      <c r="L47" s="228">
        <f t="shared" ca="1" si="0"/>
        <v>100</v>
      </c>
      <c r="M47" s="228">
        <f t="shared" ca="1" si="0"/>
        <v>80.011464788072843</v>
      </c>
      <c r="N47" s="228">
        <f t="shared" ca="1" si="0"/>
        <v>100</v>
      </c>
      <c r="O47" s="228">
        <f t="shared" ca="1" si="0"/>
        <v>100</v>
      </c>
      <c r="P47" s="228">
        <f t="shared" ca="1" si="0"/>
        <v>100</v>
      </c>
      <c r="Q47" s="228">
        <f t="shared" ca="1" si="0"/>
        <v>100</v>
      </c>
      <c r="R47" s="228">
        <f t="shared" ca="1" si="0"/>
        <v>100</v>
      </c>
      <c r="S47" s="228">
        <f t="shared" ca="1" si="0"/>
        <v>100</v>
      </c>
    </row>
    <row r="48" spans="1:47" s="227" customFormat="1" ht="12" x14ac:dyDescent="0.25">
      <c r="A48" s="228" t="str">
        <f ca="1">INDEX(Group!$Q$14:$Q$36,'Group (Sorted)'!B22)</f>
        <v>N</v>
      </c>
      <c r="B48" s="228">
        <f t="shared" ca="1" si="0"/>
        <v>100</v>
      </c>
      <c r="C48" s="228">
        <f t="shared" ca="1" si="0"/>
        <v>100</v>
      </c>
      <c r="D48" s="228">
        <f t="shared" ca="1" si="0"/>
        <v>100</v>
      </c>
      <c r="E48" s="228">
        <f t="shared" ca="1" si="0"/>
        <v>100</v>
      </c>
      <c r="F48" s="228">
        <f t="shared" ca="1" si="0"/>
        <v>100</v>
      </c>
      <c r="G48" s="228">
        <f t="shared" ca="1" si="0"/>
        <v>100</v>
      </c>
      <c r="H48" s="228">
        <f t="shared" ca="1" si="0"/>
        <v>100</v>
      </c>
      <c r="I48" s="228">
        <f t="shared" ca="1" si="0"/>
        <v>100</v>
      </c>
      <c r="J48" s="228">
        <f t="shared" ca="1" si="0"/>
        <v>100</v>
      </c>
      <c r="K48" s="228">
        <f t="shared" ca="1" si="0"/>
        <v>100</v>
      </c>
      <c r="L48" s="228">
        <f t="shared" ca="1" si="0"/>
        <v>100</v>
      </c>
      <c r="M48" s="228">
        <f t="shared" ca="1" si="0"/>
        <v>100</v>
      </c>
      <c r="N48" s="228">
        <f t="shared" ca="1" si="0"/>
        <v>100</v>
      </c>
      <c r="O48" s="228">
        <f t="shared" ca="1" si="0"/>
        <v>79.943981890075662</v>
      </c>
      <c r="P48" s="228">
        <f t="shared" ca="1" si="0"/>
        <v>100</v>
      </c>
      <c r="Q48" s="228">
        <f t="shared" ca="1" si="0"/>
        <v>100</v>
      </c>
      <c r="R48" s="228">
        <f t="shared" ca="1" si="0"/>
        <v>100</v>
      </c>
      <c r="S48" s="228">
        <f t="shared" ca="1" si="0"/>
        <v>100</v>
      </c>
    </row>
    <row r="49" spans="1:19" s="227" customFormat="1" ht="12" x14ac:dyDescent="0.25">
      <c r="A49" s="228" t="str">
        <f ca="1">INDEX(Group!$Q$14:$Q$36,'Group (Sorted)'!B23)</f>
        <v>C</v>
      </c>
      <c r="B49" s="228">
        <f t="shared" ca="1" si="0"/>
        <v>100</v>
      </c>
      <c r="C49" s="228">
        <f t="shared" ca="1" si="0"/>
        <v>100</v>
      </c>
      <c r="D49" s="228">
        <f t="shared" ca="1" si="0"/>
        <v>77.419930555389357</v>
      </c>
      <c r="E49" s="228">
        <f t="shared" ca="1" si="0"/>
        <v>100</v>
      </c>
      <c r="F49" s="228">
        <f t="shared" ca="1" si="0"/>
        <v>100</v>
      </c>
      <c r="G49" s="228">
        <f t="shared" ca="1" si="0"/>
        <v>100</v>
      </c>
      <c r="H49" s="228">
        <f t="shared" ca="1" si="0"/>
        <v>100</v>
      </c>
      <c r="I49" s="228">
        <f t="shared" ca="1" si="0"/>
        <v>100</v>
      </c>
      <c r="J49" s="228">
        <f t="shared" ca="1" si="0"/>
        <v>100</v>
      </c>
      <c r="K49" s="228">
        <f t="shared" ca="1" si="0"/>
        <v>100</v>
      </c>
      <c r="L49" s="228">
        <f t="shared" ca="1" si="0"/>
        <v>100</v>
      </c>
      <c r="M49" s="228">
        <f t="shared" ca="1" si="0"/>
        <v>100</v>
      </c>
      <c r="N49" s="228">
        <f t="shared" ca="1" si="0"/>
        <v>100</v>
      </c>
      <c r="O49" s="228">
        <f t="shared" ca="1" si="0"/>
        <v>100</v>
      </c>
      <c r="P49" s="228">
        <f t="shared" ca="1" si="0"/>
        <v>100</v>
      </c>
      <c r="Q49" s="228">
        <f t="shared" ca="1" si="0"/>
        <v>100</v>
      </c>
      <c r="R49" s="228">
        <f t="shared" ca="1" si="0"/>
        <v>100</v>
      </c>
      <c r="S49" s="228">
        <f t="shared" ca="1" si="0"/>
        <v>100</v>
      </c>
    </row>
    <row r="50" spans="1:19" s="227" customFormat="1" ht="12" x14ac:dyDescent="0.25">
      <c r="A50" s="228" t="str">
        <f ca="1">INDEX(Group!$Q$14:$Q$36,'Group (Sorted)'!B24)</f>
        <v>O</v>
      </c>
      <c r="B50" s="228">
        <f t="shared" ca="1" si="0"/>
        <v>100</v>
      </c>
      <c r="C50" s="228">
        <f t="shared" ca="1" si="0"/>
        <v>100</v>
      </c>
      <c r="D50" s="228">
        <f t="shared" ca="1" si="0"/>
        <v>100</v>
      </c>
      <c r="E50" s="228">
        <f t="shared" ca="1" si="0"/>
        <v>100</v>
      </c>
      <c r="F50" s="228">
        <f t="shared" ca="1" si="0"/>
        <v>100</v>
      </c>
      <c r="G50" s="228">
        <f t="shared" ca="1" si="0"/>
        <v>100</v>
      </c>
      <c r="H50" s="228">
        <f t="shared" ca="1" si="0"/>
        <v>100</v>
      </c>
      <c r="I50" s="228">
        <f t="shared" ca="1" si="0"/>
        <v>100</v>
      </c>
      <c r="J50" s="228">
        <f t="shared" ca="1" si="0"/>
        <v>100</v>
      </c>
      <c r="K50" s="228">
        <f t="shared" ca="1" si="0"/>
        <v>100</v>
      </c>
      <c r="L50" s="228">
        <f t="shared" ca="1" si="0"/>
        <v>100</v>
      </c>
      <c r="M50" s="228">
        <f t="shared" ca="1" si="0"/>
        <v>100</v>
      </c>
      <c r="N50" s="228">
        <f t="shared" ca="1" si="0"/>
        <v>100</v>
      </c>
      <c r="O50" s="228">
        <f t="shared" ca="1" si="0"/>
        <v>100</v>
      </c>
      <c r="P50" s="228">
        <f t="shared" ca="1" si="0"/>
        <v>70.786985518837426</v>
      </c>
      <c r="Q50" s="228">
        <f t="shared" ca="1" si="0"/>
        <v>100</v>
      </c>
      <c r="R50" s="228">
        <f t="shared" ca="1" si="0"/>
        <v>100</v>
      </c>
      <c r="S50" s="228">
        <f t="shared" ca="1" si="0"/>
        <v>100</v>
      </c>
    </row>
    <row r="51" spans="1:19" s="227" customFormat="1" ht="12" x14ac:dyDescent="0.25">
      <c r="A51" s="228" t="str">
        <f ca="1">INDEX(Group!$Q$14:$Q$36,'Group (Sorted)'!B25)</f>
        <v>B</v>
      </c>
      <c r="B51" s="228">
        <f t="shared" ca="1" si="0"/>
        <v>100</v>
      </c>
      <c r="C51" s="228">
        <f t="shared" ca="1" si="0"/>
        <v>67.725956621737339</v>
      </c>
      <c r="D51" s="228">
        <f t="shared" ca="1" si="0"/>
        <v>100</v>
      </c>
      <c r="E51" s="228">
        <f t="shared" ca="1" si="0"/>
        <v>100</v>
      </c>
      <c r="F51" s="228">
        <f t="shared" ca="1" si="0"/>
        <v>100</v>
      </c>
      <c r="G51" s="228">
        <f t="shared" ca="1" si="0"/>
        <v>100</v>
      </c>
      <c r="H51" s="228">
        <f t="shared" ca="1" si="0"/>
        <v>100</v>
      </c>
      <c r="I51" s="228">
        <f t="shared" ca="1" si="0"/>
        <v>100</v>
      </c>
      <c r="J51" s="228">
        <f t="shared" ca="1" si="0"/>
        <v>100</v>
      </c>
      <c r="K51" s="228">
        <f t="shared" ca="1" si="0"/>
        <v>100</v>
      </c>
      <c r="L51" s="228">
        <f t="shared" ca="1" si="0"/>
        <v>100</v>
      </c>
      <c r="M51" s="228">
        <f t="shared" ca="1" si="0"/>
        <v>100</v>
      </c>
      <c r="N51" s="228">
        <f t="shared" ca="1" si="0"/>
        <v>100</v>
      </c>
      <c r="O51" s="228">
        <f t="shared" ca="1" si="0"/>
        <v>100</v>
      </c>
      <c r="P51" s="228">
        <f t="shared" ca="1" si="0"/>
        <v>100</v>
      </c>
      <c r="Q51" s="228">
        <f t="shared" ca="1" si="0"/>
        <v>100</v>
      </c>
      <c r="R51" s="228">
        <f t="shared" ca="1" si="0"/>
        <v>100</v>
      </c>
      <c r="S51" s="228">
        <f t="shared" ca="1" si="0"/>
        <v>100</v>
      </c>
    </row>
    <row r="52" spans="1:19" s="227" customFormat="1" ht="12" x14ac:dyDescent="0.25">
      <c r="A52" s="228" t="str">
        <f ca="1">INDEX(Group!$Q$14:$Q$36,'Group (Sorted)'!B26)</f>
        <v>D</v>
      </c>
      <c r="B52" s="228">
        <f t="shared" ca="1" si="0"/>
        <v>100</v>
      </c>
      <c r="C52" s="228">
        <f t="shared" ca="1" si="0"/>
        <v>100</v>
      </c>
      <c r="D52" s="228">
        <f t="shared" ca="1" si="0"/>
        <v>100</v>
      </c>
      <c r="E52" s="228">
        <f t="shared" ca="1" si="0"/>
        <v>39.840420643974177</v>
      </c>
      <c r="F52" s="228">
        <f t="shared" ca="1" si="0"/>
        <v>100</v>
      </c>
      <c r="G52" s="228">
        <f t="shared" ca="1" si="0"/>
        <v>100</v>
      </c>
      <c r="H52" s="228">
        <f t="shared" ca="1" si="0"/>
        <v>100</v>
      </c>
      <c r="I52" s="228">
        <f t="shared" ca="1" si="0"/>
        <v>100</v>
      </c>
      <c r="J52" s="228">
        <f t="shared" ca="1" si="0"/>
        <v>100</v>
      </c>
      <c r="K52" s="228">
        <f t="shared" ca="1" si="0"/>
        <v>100</v>
      </c>
      <c r="L52" s="228">
        <f t="shared" ca="1" si="0"/>
        <v>100</v>
      </c>
      <c r="M52" s="228">
        <f t="shared" ca="1" si="0"/>
        <v>100</v>
      </c>
      <c r="N52" s="228">
        <f t="shared" ca="1" si="0"/>
        <v>100</v>
      </c>
      <c r="O52" s="228">
        <f t="shared" ca="1" si="0"/>
        <v>100</v>
      </c>
      <c r="P52" s="228">
        <f t="shared" ca="1" si="0"/>
        <v>100</v>
      </c>
      <c r="Q52" s="228">
        <f t="shared" ca="1" si="0"/>
        <v>100</v>
      </c>
      <c r="R52" s="228">
        <f t="shared" ca="1" si="0"/>
        <v>100</v>
      </c>
      <c r="S52" s="228">
        <f t="shared" ca="1" si="0"/>
        <v>100</v>
      </c>
    </row>
    <row r="53" spans="1:19" s="227" customFormat="1" ht="12" x14ac:dyDescent="0.25">
      <c r="A53" s="228" t="str">
        <f ca="1">INDEX(Group!$Q$14:$Q$36,'Group (Sorted)'!B27)</f>
        <v>F</v>
      </c>
      <c r="B53" s="228">
        <f t="shared" ca="1" si="0"/>
        <v>100</v>
      </c>
      <c r="C53" s="228">
        <f t="shared" ca="1" si="0"/>
        <v>100</v>
      </c>
      <c r="D53" s="228">
        <f t="shared" ca="1" si="0"/>
        <v>100</v>
      </c>
      <c r="E53" s="228">
        <f t="shared" ref="E53:S53" ca="1" si="1">IF($A53=E$38,$J27,100)</f>
        <v>100</v>
      </c>
      <c r="F53" s="228">
        <f t="shared" ca="1" si="1"/>
        <v>100</v>
      </c>
      <c r="G53" s="228">
        <f t="shared" ca="1" si="1"/>
        <v>39.491634381022614</v>
      </c>
      <c r="H53" s="228">
        <f t="shared" ca="1" si="1"/>
        <v>100</v>
      </c>
      <c r="I53" s="228">
        <f t="shared" ca="1" si="1"/>
        <v>100</v>
      </c>
      <c r="J53" s="228">
        <f t="shared" ca="1" si="1"/>
        <v>100</v>
      </c>
      <c r="K53" s="228">
        <f t="shared" ca="1" si="1"/>
        <v>100</v>
      </c>
      <c r="L53" s="228">
        <f t="shared" ca="1" si="1"/>
        <v>100</v>
      </c>
      <c r="M53" s="228">
        <f t="shared" ca="1" si="1"/>
        <v>100</v>
      </c>
      <c r="N53" s="228">
        <f t="shared" ca="1" si="1"/>
        <v>100</v>
      </c>
      <c r="O53" s="228">
        <f t="shared" ca="1" si="1"/>
        <v>100</v>
      </c>
      <c r="P53" s="228">
        <f t="shared" ca="1" si="1"/>
        <v>100</v>
      </c>
      <c r="Q53" s="228">
        <f t="shared" ca="1" si="1"/>
        <v>100</v>
      </c>
      <c r="R53" s="228">
        <f t="shared" ca="1" si="1"/>
        <v>100</v>
      </c>
      <c r="S53" s="228">
        <f t="shared" ca="1" si="1"/>
        <v>100</v>
      </c>
    </row>
    <row r="54" spans="1:19" s="227" customFormat="1" ht="12" x14ac:dyDescent="0.25">
      <c r="A54" s="228" t="str">
        <f ca="1">INDEX(Group!$Q$14:$Q$36,'Group (Sorted)'!B28)</f>
        <v>R</v>
      </c>
      <c r="B54" s="228">
        <f t="shared" ref="B54:S56" ca="1" si="2">IF($A54=B$38,$J28,100)</f>
        <v>100</v>
      </c>
      <c r="C54" s="228">
        <f t="shared" ca="1" si="2"/>
        <v>100</v>
      </c>
      <c r="D54" s="228">
        <f t="shared" ca="1" si="2"/>
        <v>100</v>
      </c>
      <c r="E54" s="228">
        <f t="shared" ca="1" si="2"/>
        <v>100</v>
      </c>
      <c r="F54" s="228">
        <f t="shared" ca="1" si="2"/>
        <v>100</v>
      </c>
      <c r="G54" s="228">
        <f t="shared" ca="1" si="2"/>
        <v>100</v>
      </c>
      <c r="H54" s="228">
        <f t="shared" ca="1" si="2"/>
        <v>100</v>
      </c>
      <c r="I54" s="228">
        <f t="shared" ca="1" si="2"/>
        <v>100</v>
      </c>
      <c r="J54" s="228">
        <f t="shared" ca="1" si="2"/>
        <v>100</v>
      </c>
      <c r="K54" s="228">
        <f t="shared" ca="1" si="2"/>
        <v>100</v>
      </c>
      <c r="L54" s="228">
        <f t="shared" ca="1" si="2"/>
        <v>100</v>
      </c>
      <c r="M54" s="228">
        <f t="shared" ca="1" si="2"/>
        <v>100</v>
      </c>
      <c r="N54" s="228">
        <f t="shared" ca="1" si="2"/>
        <v>100</v>
      </c>
      <c r="O54" s="228">
        <f t="shared" ca="1" si="2"/>
        <v>100</v>
      </c>
      <c r="P54" s="228">
        <f t="shared" ca="1" si="2"/>
        <v>100</v>
      </c>
      <c r="Q54" s="228">
        <f t="shared" ca="1" si="2"/>
        <v>100</v>
      </c>
      <c r="R54" s="228">
        <f t="shared" ca="1" si="2"/>
        <v>100</v>
      </c>
      <c r="S54" s="228">
        <f t="shared" ca="1" si="2"/>
        <v>34.319816827282978</v>
      </c>
    </row>
    <row r="55" spans="1:19" s="227" customFormat="1" ht="12" x14ac:dyDescent="0.25">
      <c r="A55" s="228" t="str">
        <f ca="1">INDEX(Group!$Q$14:$Q$36,'Group (Sorted)'!B29)</f>
        <v>A</v>
      </c>
      <c r="B55" s="228">
        <f t="shared" ca="1" si="2"/>
        <v>30.2703103134419</v>
      </c>
      <c r="C55" s="228">
        <f t="shared" ca="1" si="2"/>
        <v>100</v>
      </c>
      <c r="D55" s="228">
        <f t="shared" ca="1" si="2"/>
        <v>100</v>
      </c>
      <c r="E55" s="228">
        <f t="shared" ca="1" si="2"/>
        <v>100</v>
      </c>
      <c r="F55" s="228">
        <f t="shared" ca="1" si="2"/>
        <v>100</v>
      </c>
      <c r="G55" s="228">
        <f t="shared" ca="1" si="2"/>
        <v>100</v>
      </c>
      <c r="H55" s="228">
        <f t="shared" ca="1" si="2"/>
        <v>100</v>
      </c>
      <c r="I55" s="228">
        <f t="shared" ca="1" si="2"/>
        <v>100</v>
      </c>
      <c r="J55" s="228">
        <f t="shared" ca="1" si="2"/>
        <v>100</v>
      </c>
      <c r="K55" s="228">
        <f t="shared" ca="1" si="2"/>
        <v>100</v>
      </c>
      <c r="L55" s="228">
        <f t="shared" ca="1" si="2"/>
        <v>100</v>
      </c>
      <c r="M55" s="228">
        <f t="shared" ca="1" si="2"/>
        <v>100</v>
      </c>
      <c r="N55" s="228">
        <f t="shared" ca="1" si="2"/>
        <v>100</v>
      </c>
      <c r="O55" s="228">
        <f t="shared" ca="1" si="2"/>
        <v>100</v>
      </c>
      <c r="P55" s="228">
        <f t="shared" ca="1" si="2"/>
        <v>100</v>
      </c>
      <c r="Q55" s="228">
        <f t="shared" ca="1" si="2"/>
        <v>100</v>
      </c>
      <c r="R55" s="228">
        <f t="shared" ca="1" si="2"/>
        <v>100</v>
      </c>
      <c r="S55" s="228">
        <f t="shared" ca="1" si="2"/>
        <v>100</v>
      </c>
    </row>
    <row r="56" spans="1:19" s="227" customFormat="1" ht="12" x14ac:dyDescent="0.25">
      <c r="A56" s="228" t="str">
        <f ca="1">INDEX(Group!$Q$14:$Q$36,'Group (Sorted)'!B30)</f>
        <v>K</v>
      </c>
      <c r="B56" s="228">
        <f t="shared" ca="1" si="2"/>
        <v>100</v>
      </c>
      <c r="C56" s="228">
        <f t="shared" ca="1" si="2"/>
        <v>100</v>
      </c>
      <c r="D56" s="228">
        <f t="shared" ca="1" si="2"/>
        <v>100</v>
      </c>
      <c r="E56" s="228">
        <f t="shared" ca="1" si="2"/>
        <v>100</v>
      </c>
      <c r="F56" s="228">
        <f t="shared" ca="1" si="2"/>
        <v>100</v>
      </c>
      <c r="G56" s="228">
        <f t="shared" ca="1" si="2"/>
        <v>100</v>
      </c>
      <c r="H56" s="228">
        <f t="shared" ca="1" si="2"/>
        <v>100</v>
      </c>
      <c r="I56" s="228">
        <f t="shared" ca="1" si="2"/>
        <v>100</v>
      </c>
      <c r="J56" s="228">
        <f t="shared" ca="1" si="2"/>
        <v>100</v>
      </c>
      <c r="K56" s="228">
        <f t="shared" ca="1" si="2"/>
        <v>100</v>
      </c>
      <c r="L56" s="228">
        <f t="shared" ca="1" si="2"/>
        <v>21.42102697911918</v>
      </c>
      <c r="M56" s="228">
        <f t="shared" ca="1" si="2"/>
        <v>100</v>
      </c>
      <c r="N56" s="228">
        <f t="shared" ca="1" si="2"/>
        <v>100</v>
      </c>
      <c r="O56" s="228">
        <f t="shared" ca="1" si="2"/>
        <v>100</v>
      </c>
      <c r="P56" s="228">
        <f t="shared" ca="1" si="2"/>
        <v>100</v>
      </c>
      <c r="Q56" s="228">
        <f t="shared" ca="1" si="2"/>
        <v>100</v>
      </c>
      <c r="R56" s="228">
        <f t="shared" ca="1" si="2"/>
        <v>100</v>
      </c>
      <c r="S56" s="228">
        <f t="shared" ca="1" si="2"/>
        <v>100</v>
      </c>
    </row>
    <row r="57" spans="1:19" s="211" customFormat="1" ht="12" x14ac:dyDescent="0.25"/>
    <row r="58" spans="1:19" s="211" customFormat="1" ht="12" hidden="1" x14ac:dyDescent="0.25"/>
    <row r="59" spans="1:19" s="211" customFormat="1" ht="12" hidden="1" x14ac:dyDescent="0.25"/>
    <row r="60" spans="1:19" s="211" customFormat="1" ht="12" hidden="1" x14ac:dyDescent="0.25"/>
    <row r="61" spans="1:19" s="211" customFormat="1" ht="12" hidden="1" x14ac:dyDescent="0.25"/>
    <row r="62" spans="1:19" s="211" customFormat="1" ht="12" hidden="1" x14ac:dyDescent="0.25"/>
    <row r="63" spans="1:19" s="211" customFormat="1" ht="12" hidden="1" x14ac:dyDescent="0.25"/>
    <row r="64" spans="1:19" s="211" customFormat="1" ht="12" hidden="1" x14ac:dyDescent="0.25"/>
    <row r="65" s="211" customFormat="1" ht="12" hidden="1" x14ac:dyDescent="0.25"/>
    <row r="66" s="211" customFormat="1" ht="12" hidden="1" x14ac:dyDescent="0.25"/>
    <row r="67" s="211" customFormat="1" ht="12" hidden="1" x14ac:dyDescent="0.25"/>
    <row r="68" s="211" customFormat="1" ht="12" hidden="1" x14ac:dyDescent="0.25"/>
    <row r="69" s="211" customFormat="1" ht="12" hidden="1" x14ac:dyDescent="0.25"/>
    <row r="70" s="211" customFormat="1" ht="12" hidden="1" x14ac:dyDescent="0.25"/>
    <row r="71" s="211" customFormat="1" ht="12" hidden="1" x14ac:dyDescent="0.25"/>
    <row r="72" s="211" customFormat="1" ht="12" hidden="1" x14ac:dyDescent="0.25"/>
    <row r="73" s="211" customFormat="1" ht="12" hidden="1" x14ac:dyDescent="0.25"/>
    <row r="74" s="211" customFormat="1" ht="12" hidden="1" x14ac:dyDescent="0.25"/>
    <row r="75" s="211" customFormat="1" ht="12" hidden="1" x14ac:dyDescent="0.25"/>
    <row r="76" s="211" customFormat="1" ht="12" hidden="1" x14ac:dyDescent="0.25"/>
    <row r="77" s="211" customFormat="1" ht="12" hidden="1" x14ac:dyDescent="0.25"/>
    <row r="78" s="211" customFormat="1" ht="12" hidden="1" x14ac:dyDescent="0.25"/>
    <row r="79" s="211" customFormat="1" ht="12" hidden="1" x14ac:dyDescent="0.25"/>
    <row r="80" s="211" customFormat="1" ht="12" hidden="1" x14ac:dyDescent="0.25"/>
    <row r="81" s="211" customFormat="1" ht="12" hidden="1" x14ac:dyDescent="0.25"/>
    <row r="82" s="211" customFormat="1" ht="12" hidden="1" x14ac:dyDescent="0.25"/>
    <row r="83" s="211" customFormat="1" ht="12" hidden="1" x14ac:dyDescent="0.25"/>
    <row r="84" s="211" customFormat="1" ht="12" hidden="1" x14ac:dyDescent="0.25"/>
    <row r="85" s="211" customFormat="1" ht="12" hidden="1" x14ac:dyDescent="0.25"/>
    <row r="86" s="211" customFormat="1" ht="12" hidden="1" x14ac:dyDescent="0.25"/>
    <row r="87" s="211" customFormat="1" ht="12" hidden="1" x14ac:dyDescent="0.25"/>
    <row r="88" s="211" customFormat="1" ht="12" hidden="1" x14ac:dyDescent="0.25"/>
    <row r="89" s="211" customFormat="1" ht="12" hidden="1" x14ac:dyDescent="0.25"/>
    <row r="90" s="211" customFormat="1" ht="12" hidden="1" x14ac:dyDescent="0.25"/>
    <row r="91" s="211" customFormat="1" ht="12" hidden="1" x14ac:dyDescent="0.25"/>
    <row r="92" s="211" customFormat="1" ht="12" hidden="1" x14ac:dyDescent="0.25"/>
    <row r="93" s="211" customFormat="1" ht="12" hidden="1" x14ac:dyDescent="0.25"/>
    <row r="94" s="211" customFormat="1" ht="12" hidden="1" x14ac:dyDescent="0.25"/>
    <row r="95" s="211" customFormat="1" ht="12" hidden="1" x14ac:dyDescent="0.25"/>
    <row r="96" s="211" customFormat="1" ht="12" hidden="1" x14ac:dyDescent="0.25"/>
    <row r="97" s="211" customFormat="1" ht="12" hidden="1" x14ac:dyDescent="0.25"/>
    <row r="98" s="211" customFormat="1" ht="12" hidden="1" x14ac:dyDescent="0.25"/>
    <row r="99" s="211" customFormat="1" ht="12" hidden="1" x14ac:dyDescent="0.25"/>
    <row r="100" s="211" customFormat="1" ht="12" hidden="1" x14ac:dyDescent="0.25"/>
    <row r="101" s="211" customFormat="1" ht="12" hidden="1" x14ac:dyDescent="0.25"/>
    <row r="102" s="211" customFormat="1" ht="12" hidden="1" x14ac:dyDescent="0.25"/>
    <row r="103" s="211" customFormat="1" ht="12" hidden="1" x14ac:dyDescent="0.25"/>
    <row r="104" s="211" customFormat="1" ht="12" hidden="1" x14ac:dyDescent="0.25"/>
    <row r="105" s="211" customFormat="1" ht="12" hidden="1" x14ac:dyDescent="0.25"/>
    <row r="106" s="211" customFormat="1" ht="12" hidden="1" x14ac:dyDescent="0.25"/>
    <row r="107" s="211" customFormat="1" ht="12" hidden="1" x14ac:dyDescent="0.25"/>
    <row r="108" s="211" customFormat="1" ht="12" hidden="1" x14ac:dyDescent="0.25"/>
    <row r="109" s="211" customFormat="1" ht="12" hidden="1" x14ac:dyDescent="0.25"/>
    <row r="110" s="211" customFormat="1" ht="12" hidden="1" x14ac:dyDescent="0.25"/>
    <row r="111" s="211" customFormat="1" ht="12" hidden="1" x14ac:dyDescent="0.25"/>
    <row r="112" s="211" customFormat="1" ht="12" hidden="1" x14ac:dyDescent="0.25"/>
    <row r="113" s="211" customFormat="1" ht="12" hidden="1" x14ac:dyDescent="0.25"/>
    <row r="114" s="211" customFormat="1" ht="12" hidden="1" x14ac:dyDescent="0.25"/>
    <row r="115" s="211" customFormat="1" ht="12" hidden="1" x14ac:dyDescent="0.25"/>
    <row r="116" s="211" customFormat="1" ht="12" hidden="1" x14ac:dyDescent="0.25"/>
    <row r="117" s="211" customFormat="1" ht="12" hidden="1" x14ac:dyDescent="0.25"/>
    <row r="118" s="211" customFormat="1" ht="12" hidden="1" x14ac:dyDescent="0.25"/>
    <row r="119" s="211" customFormat="1" ht="12" hidden="1" x14ac:dyDescent="0.25"/>
    <row r="120" s="211" customFormat="1" ht="12" hidden="1" x14ac:dyDescent="0.25"/>
    <row r="121" s="211" customFormat="1" ht="12" hidden="1" x14ac:dyDescent="0.25"/>
    <row r="122" s="211" customFormat="1" ht="12" hidden="1" x14ac:dyDescent="0.25"/>
    <row r="123" s="211" customFormat="1" ht="12" hidden="1" x14ac:dyDescent="0.25"/>
    <row r="124" s="211" customFormat="1" ht="12" hidden="1" x14ac:dyDescent="0.25"/>
    <row r="125" s="211" customFormat="1" ht="12" hidden="1" x14ac:dyDescent="0.25"/>
    <row r="126" s="211" customFormat="1" ht="12" hidden="1" x14ac:dyDescent="0.25"/>
    <row r="127" s="211" customFormat="1" ht="12" hidden="1" x14ac:dyDescent="0.25"/>
    <row r="128" s="211" customFormat="1" ht="12" hidden="1" x14ac:dyDescent="0.25"/>
    <row r="129" s="211" customFormat="1" ht="12" hidden="1" x14ac:dyDescent="0.25"/>
    <row r="130" s="211" customFormat="1" ht="12" hidden="1" x14ac:dyDescent="0.25"/>
    <row r="131" s="211" customFormat="1" ht="12" hidden="1" x14ac:dyDescent="0.25"/>
    <row r="132" s="211" customFormat="1" ht="12" hidden="1" x14ac:dyDescent="0.25"/>
    <row r="133" s="211" customFormat="1" ht="12" hidden="1" x14ac:dyDescent="0.25"/>
    <row r="134" s="211" customFormat="1" ht="12" hidden="1" x14ac:dyDescent="0.25"/>
    <row r="135" s="211" customFormat="1" ht="12" hidden="1" x14ac:dyDescent="0.25"/>
    <row r="136" s="211" customFormat="1" ht="12" hidden="1" x14ac:dyDescent="0.25"/>
    <row r="137" s="211" customFormat="1" ht="12" hidden="1" x14ac:dyDescent="0.25"/>
    <row r="138" s="211" customFormat="1" ht="12" hidden="1" x14ac:dyDescent="0.25"/>
    <row r="139" s="211" customFormat="1" ht="12" hidden="1" x14ac:dyDescent="0.25"/>
    <row r="140" s="211" customFormat="1" ht="12" hidden="1" x14ac:dyDescent="0.25"/>
    <row r="141" s="211" customFormat="1" ht="12" hidden="1" x14ac:dyDescent="0.25"/>
    <row r="142" s="211" customFormat="1" ht="12" hidden="1" x14ac:dyDescent="0.25"/>
    <row r="143" s="211" customFormat="1" ht="12" hidden="1" x14ac:dyDescent="0.25"/>
    <row r="144" s="211" customFormat="1" ht="12" hidden="1" x14ac:dyDescent="0.25"/>
    <row r="145" s="211" customFormat="1" ht="12" hidden="1" x14ac:dyDescent="0.25"/>
    <row r="146" s="211" customFormat="1" ht="12" hidden="1" x14ac:dyDescent="0.25"/>
    <row r="147" s="211" customFormat="1" ht="12" hidden="1" x14ac:dyDescent="0.25"/>
    <row r="148" s="211" customFormat="1" ht="12" hidden="1" x14ac:dyDescent="0.25"/>
    <row r="149" s="211" customFormat="1" ht="12" hidden="1" x14ac:dyDescent="0.25"/>
    <row r="150" s="211" customFormat="1" ht="12" hidden="1" x14ac:dyDescent="0.25"/>
    <row r="151" s="211" customFormat="1" ht="12" hidden="1" x14ac:dyDescent="0.25"/>
    <row r="152" s="211" customFormat="1" ht="12" hidden="1" x14ac:dyDescent="0.25"/>
    <row r="153" s="211" customFormat="1" ht="12" hidden="1" x14ac:dyDescent="0.25"/>
    <row r="154" s="211" customFormat="1" ht="12" hidden="1" x14ac:dyDescent="0.25"/>
    <row r="155" s="211" customFormat="1" ht="12" hidden="1" x14ac:dyDescent="0.25"/>
    <row r="156" s="211" customFormat="1" ht="12" hidden="1" x14ac:dyDescent="0.25"/>
    <row r="157" s="211" customFormat="1" ht="12" hidden="1" x14ac:dyDescent="0.25"/>
    <row r="158" s="211" customFormat="1" ht="12" hidden="1" x14ac:dyDescent="0.25"/>
    <row r="159" s="211" customFormat="1" ht="12" hidden="1" x14ac:dyDescent="0.25"/>
    <row r="160" s="211" customFormat="1" ht="12" hidden="1" x14ac:dyDescent="0.25"/>
    <row r="161" s="211" customFormat="1" ht="12" hidden="1" x14ac:dyDescent="0.25"/>
    <row r="162" s="211" customFormat="1" ht="12" hidden="1" x14ac:dyDescent="0.25"/>
    <row r="163" s="211" customFormat="1" ht="12" hidden="1" x14ac:dyDescent="0.25"/>
    <row r="164" s="211" customFormat="1" ht="12" hidden="1" x14ac:dyDescent="0.25"/>
    <row r="165" s="211" customFormat="1" ht="12" hidden="1" x14ac:dyDescent="0.25"/>
    <row r="166" s="211" customFormat="1" ht="12" hidden="1" x14ac:dyDescent="0.25"/>
    <row r="167" s="211" customFormat="1" ht="12" hidden="1" x14ac:dyDescent="0.25"/>
    <row r="168" s="211" customFormat="1" ht="12" hidden="1" x14ac:dyDescent="0.25"/>
    <row r="169" s="211" customFormat="1" ht="12" hidden="1" x14ac:dyDescent="0.25"/>
    <row r="170" s="211" customFormat="1" ht="12" hidden="1" x14ac:dyDescent="0.25"/>
    <row r="171" s="211" customFormat="1" ht="12" hidden="1" x14ac:dyDescent="0.25"/>
    <row r="172" s="211" customFormat="1" ht="12" hidden="1" x14ac:dyDescent="0.25"/>
    <row r="173" s="211" customFormat="1" ht="12" hidden="1" x14ac:dyDescent="0.25"/>
    <row r="174" s="211" customFormat="1" ht="12" hidden="1" x14ac:dyDescent="0.25"/>
    <row r="175" s="211" customFormat="1" ht="12" hidden="1" x14ac:dyDescent="0.25"/>
    <row r="176" s="211" customFormat="1" ht="12" hidden="1" x14ac:dyDescent="0.25"/>
    <row r="177" s="211" customFormat="1" ht="12" hidden="1" x14ac:dyDescent="0.25"/>
    <row r="178" s="211" customFormat="1" ht="12" hidden="1" x14ac:dyDescent="0.25"/>
    <row r="179" s="211" customFormat="1" ht="12" hidden="1" x14ac:dyDescent="0.25"/>
    <row r="180" s="211" customFormat="1" ht="12" hidden="1" x14ac:dyDescent="0.25"/>
  </sheetData>
  <sheetProtection password="9869" sheet="1" objects="1" scenarios="1"/>
  <conditionalFormatting sqref="C13:J30">
    <cfRule type="expression" dxfId="1" priority="1">
      <formula>AND($I13&gt;=2,$J13&gt;=100)</formula>
    </cfRule>
  </conditionalFormatting>
  <pageMargins left="0.7" right="0.7" top="0.75" bottom="0.75" header="0.3" footer="0.3"/>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Option Button 1">
              <controlPr defaultSize="0" autoFill="0" autoLine="0" autoPict="0">
                <anchor moveWithCells="1">
                  <from>
                    <xdr:col>11</xdr:col>
                    <xdr:colOff>247650</xdr:colOff>
                    <xdr:row>6</xdr:row>
                    <xdr:rowOff>19050</xdr:rowOff>
                  </from>
                  <to>
                    <xdr:col>13</xdr:col>
                    <xdr:colOff>0</xdr:colOff>
                    <xdr:row>7</xdr:row>
                    <xdr:rowOff>47625</xdr:rowOff>
                  </to>
                </anchor>
              </controlPr>
            </control>
          </mc:Choice>
        </mc:AlternateContent>
        <mc:AlternateContent xmlns:mc="http://schemas.openxmlformats.org/markup-compatibility/2006">
          <mc:Choice Requires="x14">
            <control shapeId="11266" r:id="rId5" name="Option Button 2">
              <controlPr defaultSize="0" autoFill="0" autoLine="0" autoPict="0">
                <anchor moveWithCells="1">
                  <from>
                    <xdr:col>11</xdr:col>
                    <xdr:colOff>247650</xdr:colOff>
                    <xdr:row>7</xdr:row>
                    <xdr:rowOff>19050</xdr:rowOff>
                  </from>
                  <to>
                    <xdr:col>13</xdr:col>
                    <xdr:colOff>0</xdr:colOff>
                    <xdr:row>8</xdr:row>
                    <xdr:rowOff>47625</xdr:rowOff>
                  </to>
                </anchor>
              </controlPr>
            </control>
          </mc:Choice>
        </mc:AlternateContent>
        <mc:AlternateContent xmlns:mc="http://schemas.openxmlformats.org/markup-compatibility/2006">
          <mc:Choice Requires="x14">
            <control shapeId="11267" r:id="rId6" name="Option Button 3">
              <controlPr defaultSize="0" autoFill="0" autoLine="0" autoPict="0">
                <anchor moveWithCells="1">
                  <from>
                    <xdr:col>11</xdr:col>
                    <xdr:colOff>247650</xdr:colOff>
                    <xdr:row>8</xdr:row>
                    <xdr:rowOff>28575</xdr:rowOff>
                  </from>
                  <to>
                    <xdr:col>13</xdr:col>
                    <xdr:colOff>0</xdr:colOff>
                    <xdr:row>9</xdr:row>
                    <xdr:rowOff>57150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104"/>
  <sheetViews>
    <sheetView showGridLines="0" tabSelected="1" zoomScaleNormal="100" workbookViewId="0">
      <selection activeCell="C71" sqref="C71"/>
    </sheetView>
  </sheetViews>
  <sheetFormatPr defaultColWidth="0" defaultRowHeight="12.75" customHeight="1" zeroHeight="1" x14ac:dyDescent="0.25"/>
  <cols>
    <col min="1" max="1" width="2.28515625" style="6" customWidth="1"/>
    <col min="2" max="2" width="2.85546875" style="6" customWidth="1"/>
    <col min="3" max="3" width="53.85546875" style="6" customWidth="1"/>
    <col min="4" max="4" width="9.140625" style="6" customWidth="1"/>
    <col min="5" max="5" width="8.140625" style="6" customWidth="1"/>
    <col min="6" max="6" width="9.140625" style="6" customWidth="1"/>
    <col min="7" max="7" width="8.140625" style="6" customWidth="1"/>
    <col min="8" max="8" width="11.140625" style="6" customWidth="1"/>
    <col min="9" max="13" width="9.140625" style="6" customWidth="1"/>
    <col min="14" max="14" width="1" style="191" customWidth="1"/>
    <col min="15" max="21" width="9.140625" style="191" hidden="1"/>
    <col min="22" max="16383" width="9.140625" style="6" hidden="1"/>
    <col min="16384" max="16384" width="4.85546875" style="6" hidden="1"/>
  </cols>
  <sheetData>
    <row r="1" spans="1:21" s="1" customFormat="1" ht="15" x14ac:dyDescent="0.25">
      <c r="N1" s="5"/>
      <c r="O1" s="5"/>
      <c r="P1" s="5"/>
      <c r="Q1" s="5"/>
      <c r="R1" s="5"/>
      <c r="S1" s="5"/>
      <c r="T1" s="5"/>
      <c r="U1" s="5"/>
    </row>
    <row r="2" spans="1:21" s="1" customFormat="1" ht="15" x14ac:dyDescent="0.25">
      <c r="N2" s="5"/>
      <c r="O2" s="5"/>
      <c r="P2" s="5"/>
      <c r="Q2" s="5"/>
      <c r="R2" s="5"/>
      <c r="S2" s="5"/>
      <c r="T2" s="5"/>
      <c r="U2" s="5"/>
    </row>
    <row r="3" spans="1:21" s="1" customFormat="1" ht="15" x14ac:dyDescent="0.25">
      <c r="N3" s="5"/>
      <c r="O3" s="5"/>
      <c r="P3" s="5"/>
      <c r="Q3" s="5"/>
      <c r="R3" s="5"/>
      <c r="S3" s="5"/>
      <c r="T3" s="5"/>
      <c r="U3" s="5"/>
    </row>
    <row r="4" spans="1:21" s="1" customFormat="1" ht="15" x14ac:dyDescent="0.25">
      <c r="N4" s="5"/>
      <c r="O4" s="5"/>
      <c r="P4" s="5"/>
      <c r="Q4" s="5"/>
      <c r="R4" s="5"/>
      <c r="S4" s="5"/>
      <c r="T4" s="5"/>
      <c r="U4" s="5"/>
    </row>
    <row r="5" spans="1:21" s="1" customFormat="1" ht="15" x14ac:dyDescent="0.25">
      <c r="N5" s="5"/>
      <c r="O5" s="5"/>
      <c r="P5" s="5"/>
      <c r="Q5" s="5"/>
      <c r="R5" s="5"/>
      <c r="S5" s="5"/>
      <c r="T5" s="5"/>
      <c r="U5" s="5"/>
    </row>
    <row r="6" spans="1:21" s="1" customFormat="1" ht="15" x14ac:dyDescent="0.25">
      <c r="N6" s="5"/>
      <c r="O6" s="5"/>
      <c r="P6" s="5"/>
      <c r="Q6" s="5"/>
      <c r="R6" s="5"/>
      <c r="S6" s="5"/>
      <c r="T6" s="5"/>
      <c r="U6" s="5"/>
    </row>
    <row r="7" spans="1:21" s="154" customFormat="1" ht="15" x14ac:dyDescent="0.25">
      <c r="N7" s="185"/>
      <c r="O7" s="185"/>
      <c r="P7" s="185"/>
      <c r="Q7" s="185"/>
      <c r="R7" s="185"/>
      <c r="S7" s="185"/>
      <c r="T7" s="185"/>
      <c r="U7" s="185"/>
    </row>
    <row r="8" spans="1:21" s="154" customFormat="1" ht="15" x14ac:dyDescent="0.25">
      <c r="N8" s="185"/>
      <c r="O8" s="185"/>
      <c r="P8" s="185"/>
      <c r="Q8" s="185"/>
      <c r="R8" s="185"/>
      <c r="S8" s="185"/>
      <c r="T8" s="185"/>
      <c r="U8" s="185"/>
    </row>
    <row r="9" spans="1:21" s="154" customFormat="1" ht="15" x14ac:dyDescent="0.25">
      <c r="N9" s="185"/>
      <c r="O9" s="185"/>
      <c r="P9" s="185"/>
      <c r="Q9" s="185"/>
      <c r="R9" s="185"/>
      <c r="S9" s="185"/>
      <c r="T9" s="185"/>
      <c r="U9" s="185"/>
    </row>
    <row r="10" spans="1:21" s="1" customFormat="1" ht="15" x14ac:dyDescent="0.25">
      <c r="N10" s="5"/>
      <c r="O10" s="5"/>
      <c r="P10" s="5"/>
      <c r="Q10" s="5"/>
      <c r="R10" s="5"/>
      <c r="S10" s="5"/>
      <c r="T10" s="5"/>
      <c r="U10" s="5"/>
    </row>
    <row r="11" spans="1:21" ht="25.5" x14ac:dyDescent="0.25">
      <c r="A11" s="186" t="s">
        <v>491</v>
      </c>
      <c r="B11" s="187"/>
      <c r="C11" s="187"/>
      <c r="D11" s="188" t="s">
        <v>178</v>
      </c>
      <c r="E11" s="188" t="s">
        <v>435</v>
      </c>
      <c r="F11" s="188" t="s">
        <v>179</v>
      </c>
      <c r="G11" s="188" t="s">
        <v>435</v>
      </c>
      <c r="H11" s="188" t="s">
        <v>436</v>
      </c>
      <c r="I11" s="188" t="s">
        <v>437</v>
      </c>
      <c r="J11" s="188" t="s">
        <v>230</v>
      </c>
      <c r="K11" s="189">
        <v>0</v>
      </c>
      <c r="L11" s="180">
        <v>100</v>
      </c>
      <c r="M11" s="190">
        <v>200</v>
      </c>
      <c r="N11" s="5"/>
      <c r="O11" s="207">
        <v>2</v>
      </c>
      <c r="P11" s="208"/>
      <c r="Q11" s="208"/>
      <c r="R11" s="208"/>
    </row>
    <row r="12" spans="1:21" ht="15" customHeight="1" x14ac:dyDescent="0.25">
      <c r="O12" s="208"/>
      <c r="P12" s="208"/>
      <c r="Q12" s="208"/>
      <c r="R12" s="208"/>
    </row>
    <row r="13" spans="1:21" ht="15.75" customHeight="1" x14ac:dyDescent="0.25">
      <c r="A13" s="367" t="s">
        <v>424</v>
      </c>
      <c r="B13" s="368"/>
      <c r="C13" s="209" t="s">
        <v>445</v>
      </c>
      <c r="O13" s="208"/>
      <c r="P13" s="208"/>
      <c r="Q13" s="208"/>
      <c r="R13" s="208"/>
    </row>
    <row r="14" spans="1:21" x14ac:dyDescent="0.25">
      <c r="A14" s="229"/>
      <c r="B14" s="193"/>
      <c r="C14" s="17" t="s">
        <v>492</v>
      </c>
      <c r="O14" s="208"/>
      <c r="P14" s="208"/>
      <c r="Q14" s="208"/>
      <c r="R14" s="208"/>
    </row>
    <row r="15" spans="1:21" x14ac:dyDescent="0.25">
      <c r="A15" s="229"/>
      <c r="B15" s="193"/>
      <c r="C15" s="197" t="s">
        <v>493</v>
      </c>
      <c r="D15" s="194">
        <f>'Input Sheet'!B7</f>
        <v>4</v>
      </c>
      <c r="E15" s="195">
        <f>IF($D$100&gt;0,D15/$D$100*100,0)</f>
        <v>2.0780300275338979E-2</v>
      </c>
      <c r="F15" s="194">
        <f>'Input Sheet'!C7</f>
        <v>38929</v>
      </c>
      <c r="G15" s="195">
        <f>IF($F$100&gt;0,F15/$F$100*100,0)</f>
        <v>7.4397636475630941E-2</v>
      </c>
      <c r="H15" s="195">
        <f>IF(F15&gt;0,D15/F15*100,0)</f>
        <v>1.0275116237252434E-2</v>
      </c>
      <c r="I15" s="195">
        <f>IF(AND((SQRT((G15*(100-G15))/$D$100))&gt;0, $D$100&gt;0),(E15-G15)/(SQRT((G15*(100-G15))/$D$100)),0)</f>
        <v>-2.7282952262355535</v>
      </c>
      <c r="J15" s="196">
        <f>IF(AND(H15&gt;0,$H$100&gt;0),E15/G15*100,0)</f>
        <v>27.931398441865284</v>
      </c>
      <c r="O15" s="230">
        <f ca="1">IF(J15="",0,IF($O$11=1,62-COUNT($D$15:D15),IF($O$11=2,J15+RAND()/1000,E15+RAND()/1000)))</f>
        <v>27.931408065890729</v>
      </c>
      <c r="P15" s="208">
        <f ca="1">RANK(O15,$O$15:$O$97)+COUNTIF($O$15:O15,O15)-1</f>
        <v>55</v>
      </c>
      <c r="Q15" s="208">
        <v>1</v>
      </c>
      <c r="R15" s="208"/>
    </row>
    <row r="16" spans="1:21" x14ac:dyDescent="0.25">
      <c r="A16" s="229"/>
      <c r="B16" s="193"/>
      <c r="C16" s="197" t="s">
        <v>494</v>
      </c>
      <c r="D16" s="194">
        <f>'Input Sheet'!B8</f>
        <v>0</v>
      </c>
      <c r="E16" s="195">
        <f t="shared" ref="E16:E78" si="0">IF($D$100&gt;0,D16/$D$100*100,0)</f>
        <v>0</v>
      </c>
      <c r="F16" s="194">
        <f>'Input Sheet'!C8</f>
        <v>84900</v>
      </c>
      <c r="G16" s="195">
        <f t="shared" ref="G16:G78" si="1">IF($F$100&gt;0,F16/$F$100*100,0)</f>
        <v>0.16225331595420037</v>
      </c>
      <c r="H16" s="195">
        <f t="shared" ref="H16:H78" si="2">IF(F16&gt;0,D16/F16*100,0)</f>
        <v>0</v>
      </c>
      <c r="I16" s="195">
        <f>IF(AND((SQRT((G16*(100-G16))/$D$100))&gt;0, $D$100&gt;0),(E16-G16)/(SQRT((G16*(100-G16))/$D$100)),0)</f>
        <v>-5.593111685626134</v>
      </c>
      <c r="J16" s="196">
        <f>IF(AND(H16&gt;0,$H$100&gt;0),E16/G16*100,0)</f>
        <v>0</v>
      </c>
      <c r="O16" s="230">
        <f ca="1">IF(J16="",0,IF($O$11=1,62-COUNT($D$15:D16),IF($O$11=2,J16+RAND()/1000,E16+RAND()/1000)))</f>
        <v>1.8644915631265468E-4</v>
      </c>
      <c r="P16" s="208">
        <f ca="1">RANK(O16,$O$15:$O$97)+COUNTIF($O$15:O16,O16)-1</f>
        <v>61</v>
      </c>
      <c r="Q16" s="208">
        <v>2</v>
      </c>
      <c r="R16" s="208"/>
    </row>
    <row r="17" spans="1:22" x14ac:dyDescent="0.25">
      <c r="A17" s="229"/>
      <c r="B17" s="193"/>
      <c r="C17" s="197" t="s">
        <v>495</v>
      </c>
      <c r="D17" s="194">
        <f>'Input Sheet'!B9</f>
        <v>72</v>
      </c>
      <c r="E17" s="195">
        <f t="shared" si="0"/>
        <v>0.37404540495610161</v>
      </c>
      <c r="F17" s="194">
        <f>'Input Sheet'!C9</f>
        <v>558671</v>
      </c>
      <c r="G17" s="195">
        <f t="shared" si="1"/>
        <v>1.0676822411949245</v>
      </c>
      <c r="H17" s="195">
        <f t="shared" si="2"/>
        <v>1.2887728197812309E-2</v>
      </c>
      <c r="I17" s="195">
        <f>IF(AND((SQRT((G17*(100-G17))/$D$100))&gt;0, $D$100&gt;0),(E17-G17)/(SQRT((G17*(100-G17))/$D$100)),0)</f>
        <v>-9.3636707305863158</v>
      </c>
      <c r="J17" s="196">
        <f>IF(AND(H17&gt;0,$H$100&gt;0),E17/G17*100,0)</f>
        <v>35.033401373940521</v>
      </c>
      <c r="O17" s="230">
        <f ca="1">IF(J17="",0,IF($O$11=1,62-COUNT($D$15:D17),IF($O$11=2,J17+RAND()/1000,E17+RAND()/1000)))</f>
        <v>35.0334698190008</v>
      </c>
      <c r="P17" s="208">
        <f ca="1">RANK(O17,$O$15:$O$97)+COUNTIF($O$15:O17,O17)-1</f>
        <v>52</v>
      </c>
      <c r="Q17" s="208">
        <v>3</v>
      </c>
      <c r="R17" s="208"/>
    </row>
    <row r="18" spans="1:22" x14ac:dyDescent="0.25">
      <c r="A18" s="229"/>
      <c r="B18" s="193"/>
      <c r="C18" s="17" t="s">
        <v>11</v>
      </c>
      <c r="D18" s="194"/>
      <c r="E18" s="195"/>
      <c r="F18" s="194"/>
      <c r="G18" s="195"/>
      <c r="H18" s="195"/>
      <c r="I18" s="197"/>
      <c r="O18" s="230">
        <f ca="1">IF(J18="",0,IF($O$11=1,62-COUNT($D$15:D18),IF($O$11=2,J18+RAND()/1000,E18+RAND()/1000)))</f>
        <v>0</v>
      </c>
      <c r="P18" s="208">
        <f ca="1">RANK(O18,$O$15:$O$97)+COUNTIF($O$15:O18,O18)-1</f>
        <v>62</v>
      </c>
      <c r="Q18" s="208"/>
      <c r="R18" s="208"/>
    </row>
    <row r="19" spans="1:22" x14ac:dyDescent="0.25">
      <c r="A19" s="229"/>
      <c r="B19" s="193"/>
      <c r="C19" s="197" t="s">
        <v>496</v>
      </c>
      <c r="D19" s="194">
        <f>'Input Sheet'!B10</f>
        <v>305</v>
      </c>
      <c r="E19" s="195">
        <f t="shared" si="0"/>
        <v>1.5844978959945972</v>
      </c>
      <c r="F19" s="194">
        <f>'Input Sheet'!C10</f>
        <v>1362518</v>
      </c>
      <c r="G19" s="195">
        <f t="shared" si="1"/>
        <v>2.6039230099798019</v>
      </c>
      <c r="H19" s="195">
        <f t="shared" si="2"/>
        <v>2.2385025372141872E-2</v>
      </c>
      <c r="I19" s="195">
        <f t="shared" ref="I19:I24" si="3">IF(AND((SQRT((G19*(100-G19))/$D$100))&gt;0, $D$100&gt;0),(E19-G19)/(SQRT((G19*(100-G19))/$D$100)),0)</f>
        <v>-8.8812605844307733</v>
      </c>
      <c r="J19" s="196">
        <f t="shared" ref="J19:J24" si="4">IF(AND(H19&gt;0,$H$100&gt;0),E19/G19*100,0)</f>
        <v>60.850412624407348</v>
      </c>
      <c r="O19" s="230">
        <f ca="1">IF(J19="",0,IF($O$11=1,62-COUNT($D$15:D19),IF($O$11=2,J19+RAND()/1000,E19+RAND()/1000)))</f>
        <v>60.851347108763612</v>
      </c>
      <c r="P19" s="208">
        <f ca="1">RANK(O19,$O$15:$O$97)+COUNTIF($O$15:O19,O19)-1</f>
        <v>42</v>
      </c>
      <c r="Q19" s="208">
        <v>4</v>
      </c>
      <c r="R19" s="208"/>
    </row>
    <row r="20" spans="1:22" x14ac:dyDescent="0.25">
      <c r="A20" s="229"/>
      <c r="B20" s="193"/>
      <c r="C20" s="197" t="s">
        <v>497</v>
      </c>
      <c r="D20" s="194">
        <f>'Input Sheet'!B11</f>
        <v>206</v>
      </c>
      <c r="E20" s="195">
        <f t="shared" si="0"/>
        <v>1.0701854641799573</v>
      </c>
      <c r="F20" s="194">
        <f>'Input Sheet'!C11</f>
        <v>1295235</v>
      </c>
      <c r="G20" s="195">
        <f t="shared" si="1"/>
        <v>2.4753377348638246</v>
      </c>
      <c r="H20" s="195">
        <f t="shared" si="2"/>
        <v>1.5904449771663057E-2</v>
      </c>
      <c r="I20" s="195">
        <f t="shared" si="3"/>
        <v>-12.547379023233988</v>
      </c>
      <c r="J20" s="196">
        <f t="shared" si="4"/>
        <v>43.233917097734192</v>
      </c>
      <c r="O20" s="230">
        <f ca="1">IF(J20="",0,IF($O$11=1,62-COUNT($D$15:D20),IF($O$11=2,J20+RAND()/1000,E20+RAND()/1000)))</f>
        <v>43.234326805326418</v>
      </c>
      <c r="P20" s="208">
        <f ca="1">RANK(O20,$O$15:$O$97)+COUNTIF($O$15:O20,O20)-1</f>
        <v>48</v>
      </c>
      <c r="Q20" s="208">
        <v>5</v>
      </c>
      <c r="R20" s="208"/>
    </row>
    <row r="21" spans="1:22" x14ac:dyDescent="0.25">
      <c r="A21" s="229"/>
      <c r="B21" s="193"/>
      <c r="C21" s="197" t="s">
        <v>498</v>
      </c>
      <c r="D21" s="194">
        <f>'Input Sheet'!B12</f>
        <v>402</v>
      </c>
      <c r="E21" s="195">
        <f t="shared" si="0"/>
        <v>2.0884201776715674</v>
      </c>
      <c r="F21" s="194">
        <f>'Input Sheet'!C12</f>
        <v>1321829</v>
      </c>
      <c r="G21" s="195">
        <f t="shared" si="1"/>
        <v>2.5261618183088896</v>
      </c>
      <c r="H21" s="195">
        <f t="shared" si="2"/>
        <v>3.0412405840694975E-2</v>
      </c>
      <c r="I21" s="195">
        <f t="shared" si="3"/>
        <v>-3.8703240664853689</v>
      </c>
      <c r="J21" s="196">
        <f t="shared" si="4"/>
        <v>82.671670616478423</v>
      </c>
      <c r="O21" s="230">
        <f ca="1">IF(J21="",0,IF($O$11=1,62-COUNT($D$15:D21),IF($O$11=2,J21+RAND()/1000,E21+RAND()/1000)))</f>
        <v>82.67187024199265</v>
      </c>
      <c r="P21" s="208">
        <f ca="1">RANK(O21,$O$15:$O$97)+COUNTIF($O$15:O21,O21)-1</f>
        <v>26</v>
      </c>
      <c r="Q21" s="208">
        <v>6</v>
      </c>
      <c r="R21" s="208"/>
    </row>
    <row r="22" spans="1:22" x14ac:dyDescent="0.25">
      <c r="A22" s="229"/>
      <c r="B22" s="193"/>
      <c r="C22" s="197" t="s">
        <v>499</v>
      </c>
      <c r="D22" s="194">
        <f>'Input Sheet'!B13</f>
        <v>99</v>
      </c>
      <c r="E22" s="195">
        <f t="shared" si="0"/>
        <v>0.5143124318146397</v>
      </c>
      <c r="F22" s="194">
        <f>'Input Sheet'!C13</f>
        <v>504976</v>
      </c>
      <c r="G22" s="195">
        <f t="shared" si="1"/>
        <v>0.96506514107524488</v>
      </c>
      <c r="H22" s="195">
        <f t="shared" si="2"/>
        <v>1.9604892113684609E-2</v>
      </c>
      <c r="I22" s="195">
        <f t="shared" si="3"/>
        <v>-6.3969050936405463</v>
      </c>
      <c r="J22" s="196">
        <f t="shared" si="4"/>
        <v>53.293027581703875</v>
      </c>
      <c r="O22" s="230">
        <f ca="1">IF(J22="",0,IF($O$11=1,62-COUNT($D$15:D22),IF($O$11=2,J22+RAND()/1000,E22+RAND()/1000)))</f>
        <v>53.293244025776069</v>
      </c>
      <c r="P22" s="208">
        <f ca="1">RANK(O22,$O$15:$O$97)+COUNTIF($O$15:O22,O22)-1</f>
        <v>45</v>
      </c>
      <c r="Q22" s="208">
        <v>7</v>
      </c>
      <c r="R22" s="208"/>
    </row>
    <row r="23" spans="1:22" x14ac:dyDescent="0.25">
      <c r="A23" s="229"/>
      <c r="B23" s="193"/>
      <c r="C23" s="197" t="s">
        <v>500</v>
      </c>
      <c r="D23" s="194">
        <f>'Input Sheet'!B14</f>
        <v>358</v>
      </c>
      <c r="E23" s="195">
        <f t="shared" si="0"/>
        <v>1.8598368746428384</v>
      </c>
      <c r="F23" s="194">
        <f>'Input Sheet'!C14</f>
        <v>921050</v>
      </c>
      <c r="G23" s="195">
        <f t="shared" si="1"/>
        <v>1.760228700348837</v>
      </c>
      <c r="H23" s="195">
        <f t="shared" si="2"/>
        <v>3.8868682481949947E-2</v>
      </c>
      <c r="I23" s="195">
        <f t="shared" si="3"/>
        <v>1.0509228767964993</v>
      </c>
      <c r="J23" s="196">
        <f t="shared" si="4"/>
        <v>105.65882003141189</v>
      </c>
      <c r="O23" s="230">
        <f ca="1">IF(J23="",0,IF($O$11=1,62-COUNT($D$15:D23),IF($O$11=2,J23+RAND()/1000,E23+RAND()/1000)))</f>
        <v>105.65914008037991</v>
      </c>
      <c r="P23" s="208">
        <f ca="1">RANK(O23,$O$15:$O$97)+COUNTIF($O$15:O23,O23)-1</f>
        <v>16</v>
      </c>
      <c r="Q23" s="208">
        <v>8</v>
      </c>
      <c r="R23" s="208"/>
    </row>
    <row r="24" spans="1:22" x14ac:dyDescent="0.25">
      <c r="A24" s="229"/>
      <c r="B24" s="193"/>
      <c r="C24" s="197" t="s">
        <v>501</v>
      </c>
      <c r="D24" s="194">
        <f>'Input Sheet'!B15</f>
        <v>242</v>
      </c>
      <c r="E24" s="195">
        <f t="shared" si="0"/>
        <v>1.2572081666580082</v>
      </c>
      <c r="F24" s="194">
        <f>'Input Sheet'!C15</f>
        <v>1064564</v>
      </c>
      <c r="G24" s="195">
        <f t="shared" si="1"/>
        <v>2.0344998709713473</v>
      </c>
      <c r="H24" s="195">
        <f t="shared" si="2"/>
        <v>2.2732311068193175E-2</v>
      </c>
      <c r="I24" s="195">
        <f t="shared" si="3"/>
        <v>-7.6387571924501962</v>
      </c>
      <c r="J24" s="196">
        <f t="shared" si="4"/>
        <v>61.794457920401314</v>
      </c>
      <c r="O24" s="230">
        <f ca="1">IF(J24="",0,IF($O$11=1,62-COUNT($D$15:D24),IF($O$11=2,J24+RAND()/1000,E24+RAND()/1000)))</f>
        <v>61.794997011562536</v>
      </c>
      <c r="P24" s="208">
        <f ca="1">RANK(O24,$O$15:$O$97)+COUNTIF($O$15:O24,O24)-1</f>
        <v>41</v>
      </c>
      <c r="Q24" s="208">
        <v>9</v>
      </c>
      <c r="R24" s="208"/>
    </row>
    <row r="25" spans="1:22" x14ac:dyDescent="0.25">
      <c r="A25" s="229"/>
      <c r="B25" s="193"/>
      <c r="C25" s="17" t="s">
        <v>24</v>
      </c>
      <c r="D25" s="194"/>
      <c r="E25" s="195"/>
      <c r="F25" s="194"/>
      <c r="G25" s="195"/>
      <c r="H25" s="195"/>
      <c r="I25" s="197"/>
      <c r="O25" s="230">
        <f ca="1">IF(J25="",0,IF($O$11=1,62-COUNT($D$15:D25),IF($O$11=2,J25+RAND()/1000,E25+RAND()/1000)))</f>
        <v>0</v>
      </c>
      <c r="P25" s="208">
        <f ca="1">RANK(O25,$O$15:$O$97)+COUNTIF($O$15:O25,O25)-1</f>
        <v>63</v>
      </c>
      <c r="Q25" s="208"/>
      <c r="R25" s="208"/>
    </row>
    <row r="26" spans="1:22" x14ac:dyDescent="0.25">
      <c r="A26" s="229"/>
      <c r="B26" s="193"/>
      <c r="C26" s="197" t="s">
        <v>502</v>
      </c>
      <c r="D26" s="194">
        <f>'Input Sheet'!B16</f>
        <v>370</v>
      </c>
      <c r="E26" s="195">
        <f t="shared" si="0"/>
        <v>1.9221777754688554</v>
      </c>
      <c r="F26" s="194">
        <f>'Input Sheet'!C16</f>
        <v>1477168</v>
      </c>
      <c r="G26" s="195">
        <f t="shared" si="1"/>
        <v>2.823031875399697</v>
      </c>
      <c r="H26" s="195">
        <f t="shared" si="2"/>
        <v>2.5047929551682679E-2</v>
      </c>
      <c r="I26" s="195">
        <f>IF(AND((SQRT((G26*(100-G26))/$D$100))&gt;0, $D$100&gt;0),(E26-G26)/(SQRT((G26*(100-G26))/$D$100)),0)</f>
        <v>-7.5460379008721716</v>
      </c>
      <c r="J26" s="196">
        <f>IF(AND(H26&gt;0,$H$100&gt;0),E26/G26*100,0)</f>
        <v>68.089127587222336</v>
      </c>
      <c r="O26" s="230">
        <f ca="1">IF(J26="",0,IF($O$11=1,62-COUNT($D$15:D26),IF($O$11=2,J26+RAND()/1000,E26+RAND()/1000)))</f>
        <v>68.089255121678505</v>
      </c>
      <c r="P26" s="208">
        <f ca="1">RANK(O26,$O$15:$O$97)+COUNTIF($O$15:O26,O26)-1</f>
        <v>38</v>
      </c>
      <c r="Q26" s="208">
        <v>10</v>
      </c>
      <c r="R26" s="208"/>
    </row>
    <row r="27" spans="1:22" x14ac:dyDescent="0.25">
      <c r="A27" s="229"/>
      <c r="B27" s="193"/>
      <c r="C27" s="197" t="s">
        <v>503</v>
      </c>
      <c r="D27" s="194">
        <f>'Input Sheet'!B17</f>
        <v>623</v>
      </c>
      <c r="E27" s="195">
        <f t="shared" si="0"/>
        <v>3.236531767884046</v>
      </c>
      <c r="F27" s="194">
        <f>'Input Sheet'!C17</f>
        <v>1688725</v>
      </c>
      <c r="G27" s="195">
        <f t="shared" si="1"/>
        <v>3.2273407654270558</v>
      </c>
      <c r="H27" s="195">
        <f t="shared" si="2"/>
        <v>3.6891737849561054E-2</v>
      </c>
      <c r="I27" s="195">
        <f>IF(AND((SQRT((G27*(100-G27))/$D$100))&gt;0, $D$100&gt;0),(E27-G27)/(SQRT((G27*(100-G27))/$D$100)),0)</f>
        <v>7.2155297054543516E-2</v>
      </c>
      <c r="J27" s="196">
        <f>IF(AND(H27&gt;0,$H$100&gt;0),E27/G27*100,0)</f>
        <v>100.28478562150762</v>
      </c>
      <c r="O27" s="230">
        <f ca="1">IF(J27="",0,IF($O$11=1,62-COUNT($D$15:D27),IF($O$11=2,J27+RAND()/1000,E27+RAND()/1000)))</f>
        <v>100.28518363387766</v>
      </c>
      <c r="P27" s="208">
        <f ca="1">RANK(O27,$O$15:$O$97)+COUNTIF($O$15:O27,O27)-1</f>
        <v>18</v>
      </c>
      <c r="Q27" s="208">
        <v>11</v>
      </c>
      <c r="R27" s="208"/>
    </row>
    <row r="28" spans="1:22" x14ac:dyDescent="0.25">
      <c r="A28" s="229"/>
      <c r="B28" s="193"/>
      <c r="C28" s="197" t="s">
        <v>504</v>
      </c>
      <c r="D28" s="194">
        <f>'Input Sheet'!B18</f>
        <v>310</v>
      </c>
      <c r="E28" s="195">
        <f t="shared" si="0"/>
        <v>1.6104732713387711</v>
      </c>
      <c r="F28" s="194">
        <f>'Input Sheet'!C18</f>
        <v>1234774</v>
      </c>
      <c r="G28" s="195">
        <f t="shared" si="1"/>
        <v>2.359790058351376</v>
      </c>
      <c r="H28" s="195">
        <f t="shared" si="2"/>
        <v>2.5105808836272871E-2</v>
      </c>
      <c r="I28" s="195">
        <f>IF(AND((SQRT((G28*(100-G28))/$D$100))&gt;0, $D$100&gt;0),(E28-G28)/(SQRT((G28*(100-G28))/$D$100)),0)</f>
        <v>-6.8488635312913209</v>
      </c>
      <c r="J28" s="196">
        <f>IF(AND(H28&gt;0,$H$100&gt;0),E28/G28*100,0)</f>
        <v>68.246463944504399</v>
      </c>
      <c r="O28" s="230">
        <f ca="1">IF(J28="",0,IF($O$11=1,62-COUNT($D$15:D28),IF($O$11=2,J28+RAND()/1000,E28+RAND()/1000)))</f>
        <v>68.246757252109859</v>
      </c>
      <c r="P28" s="208">
        <f ca="1">RANK(O28,$O$15:$O$97)+COUNTIF($O$15:O28,O28)-1</f>
        <v>37</v>
      </c>
      <c r="Q28" s="208">
        <v>12</v>
      </c>
      <c r="R28" s="208"/>
    </row>
    <row r="29" spans="1:22" x14ac:dyDescent="0.25">
      <c r="A29" s="229"/>
      <c r="B29" s="193"/>
      <c r="C29" s="197" t="s">
        <v>505</v>
      </c>
      <c r="D29" s="194">
        <f>'Input Sheet'!B19</f>
        <v>104</v>
      </c>
      <c r="E29" s="195">
        <f t="shared" si="0"/>
        <v>0.54028780715881342</v>
      </c>
      <c r="F29" s="194">
        <f>'Input Sheet'!C19</f>
        <v>539564</v>
      </c>
      <c r="G29" s="195">
        <f t="shared" si="1"/>
        <v>1.0311666451061505</v>
      </c>
      <c r="H29" s="195">
        <f t="shared" si="2"/>
        <v>1.9274821893232312E-2</v>
      </c>
      <c r="I29" s="195">
        <f>IF(AND((SQRT((G29*(100-G29))/$D$100))&gt;0, $D$100&gt;0),(E29-G29)/(SQRT((G29*(100-G29))/$D$100)),0)</f>
        <v>-6.7416273437027279</v>
      </c>
      <c r="J29" s="196">
        <f>IF(AND(H29&gt;0,$H$100&gt;0),E29/G29*100,0)</f>
        <v>52.39578003448657</v>
      </c>
      <c r="O29" s="230">
        <f ca="1">IF(J29="",0,IF($O$11=1,62-COUNT($D$15:D29),IF($O$11=2,J29+RAND()/1000,E29+RAND()/1000)))</f>
        <v>52.396725385893383</v>
      </c>
      <c r="P29" s="208">
        <f ca="1">RANK(O29,$O$15:$O$97)+COUNTIF($O$15:O29,O29)-1</f>
        <v>46</v>
      </c>
      <c r="Q29" s="208">
        <v>13</v>
      </c>
      <c r="R29" s="208"/>
    </row>
    <row r="30" spans="1:22" ht="15.75" x14ac:dyDescent="0.25">
      <c r="A30" s="369" t="s">
        <v>428</v>
      </c>
      <c r="B30" s="370"/>
      <c r="C30" s="214" t="s">
        <v>446</v>
      </c>
      <c r="D30" s="194"/>
      <c r="E30" s="195"/>
      <c r="F30" s="194"/>
      <c r="G30" s="195"/>
      <c r="H30" s="195"/>
      <c r="I30" s="197"/>
      <c r="O30" s="230">
        <f ca="1">IF(J30="",0,IF($O$11=1,62-COUNT($D$15:D30),IF($O$11=2,J30+RAND()/1000,E30+RAND()/1000)))</f>
        <v>0</v>
      </c>
      <c r="P30" s="208">
        <f ca="1">RANK(O30,$O$15:$O$97)+COUNTIF($O$15:O30,O30)-1</f>
        <v>64</v>
      </c>
      <c r="Q30" s="208"/>
      <c r="R30" s="208"/>
      <c r="U30" s="231"/>
      <c r="V30" s="199"/>
    </row>
    <row r="31" spans="1:22" ht="12.75" customHeight="1" x14ac:dyDescent="0.25">
      <c r="A31" s="232"/>
      <c r="B31" s="233"/>
      <c r="C31" s="234" t="s">
        <v>506</v>
      </c>
      <c r="D31" s="194"/>
      <c r="E31" s="195"/>
      <c r="F31" s="194"/>
      <c r="G31" s="195"/>
      <c r="H31" s="195"/>
      <c r="I31" s="197"/>
      <c r="O31" s="230">
        <f ca="1">IF(J31="",0,IF($O$11=1,62-COUNT($D$15:D31),IF($O$11=2,J31+RAND()/1000,E31+RAND()/1000)))</f>
        <v>0</v>
      </c>
      <c r="P31" s="208">
        <f ca="1">RANK(O31,$O$15:$O$97)+COUNTIF($O$15:O31,O31)-1</f>
        <v>65</v>
      </c>
      <c r="Q31" s="208"/>
      <c r="R31" s="208"/>
      <c r="U31" s="231"/>
      <c r="V31" s="199"/>
    </row>
    <row r="32" spans="1:22" ht="12.75" customHeight="1" x14ac:dyDescent="0.25">
      <c r="A32" s="232"/>
      <c r="B32" s="233"/>
      <c r="C32" s="235" t="s">
        <v>507</v>
      </c>
      <c r="D32" s="194">
        <f>'Input Sheet'!B20</f>
        <v>78</v>
      </c>
      <c r="E32" s="195">
        <f t="shared" si="0"/>
        <v>0.40521585536911009</v>
      </c>
      <c r="F32" s="194">
        <f>'Input Sheet'!C20</f>
        <v>421645</v>
      </c>
      <c r="G32" s="195">
        <f t="shared" si="1"/>
        <v>0.80581035813320157</v>
      </c>
      <c r="H32" s="195">
        <f t="shared" si="2"/>
        <v>1.8498974255594162E-2</v>
      </c>
      <c r="I32" s="195">
        <f>IF(AND((SQRT((G32*(100-G32))/$D$100))&gt;0, $D$100&gt;0),(E32-G32)/(SQRT((G32*(100-G32))/$D$100)),0)</f>
        <v>-6.216551442405776</v>
      </c>
      <c r="J32" s="196">
        <f>IF(AND(H32&gt;0,$H$100&gt;0),E32/G32*100,0)</f>
        <v>50.286751873959822</v>
      </c>
      <c r="O32" s="230">
        <f ca="1">IF(J32="",0,IF($O$11=1,62-COUNT($D$15:D32),IF($O$11=2,J32+RAND()/1000,E32+RAND()/1000)))</f>
        <v>50.287611226998855</v>
      </c>
      <c r="P32" s="208">
        <f ca="1">RANK(O32,$O$15:$O$97)+COUNTIF($O$15:O32,O32)-1</f>
        <v>47</v>
      </c>
      <c r="Q32" s="208">
        <v>14</v>
      </c>
      <c r="R32" s="208"/>
      <c r="U32" s="231"/>
      <c r="V32" s="199"/>
    </row>
    <row r="33" spans="1:22" ht="12.75" customHeight="1" x14ac:dyDescent="0.25">
      <c r="A33" s="232"/>
      <c r="B33" s="233"/>
      <c r="C33" s="235" t="s">
        <v>508</v>
      </c>
      <c r="D33" s="194">
        <f>'Input Sheet'!B21</f>
        <v>81</v>
      </c>
      <c r="E33" s="195">
        <f t="shared" si="0"/>
        <v>0.42080108057561433</v>
      </c>
      <c r="F33" s="194">
        <f>'Input Sheet'!C21</f>
        <v>536148</v>
      </c>
      <c r="G33" s="195">
        <f t="shared" si="1"/>
        <v>1.0246382902498543</v>
      </c>
      <c r="H33" s="195">
        <f t="shared" si="2"/>
        <v>1.5107768750419661E-2</v>
      </c>
      <c r="I33" s="195">
        <f>IF(AND((SQRT((G33*(100-G33))/$D$100))&gt;0, $D$100&gt;0),(E33-G33)/(SQRT((G33*(100-G33))/$D$100)),0)</f>
        <v>-8.3190765095975223</v>
      </c>
      <c r="J33" s="196">
        <f>IF(AND(H33&gt;0,$H$100&gt;0),E33/G33*100,0)</f>
        <v>41.068256435449385</v>
      </c>
      <c r="O33" s="230">
        <f ca="1">IF(J33="",0,IF($O$11=1,62-COUNT($D$15:D33),IF($O$11=2,J33+RAND()/1000,E33+RAND()/1000)))</f>
        <v>41.068484548636931</v>
      </c>
      <c r="P33" s="208">
        <f ca="1">RANK(O33,$O$15:$O$97)+COUNTIF($O$15:O33,O33)-1</f>
        <v>49</v>
      </c>
      <c r="Q33" s="208">
        <v>15</v>
      </c>
      <c r="R33" s="208"/>
      <c r="U33" s="231"/>
      <c r="V33" s="199"/>
    </row>
    <row r="34" spans="1:22" ht="12.75" customHeight="1" x14ac:dyDescent="0.25">
      <c r="A34" s="232"/>
      <c r="B34" s="233"/>
      <c r="C34" s="235" t="s">
        <v>509</v>
      </c>
      <c r="D34" s="194">
        <f>'Input Sheet'!B22</f>
        <v>42</v>
      </c>
      <c r="E34" s="195">
        <f t="shared" si="0"/>
        <v>0.21819315289105926</v>
      </c>
      <c r="F34" s="194">
        <f>'Input Sheet'!C22</f>
        <v>394619</v>
      </c>
      <c r="G34" s="195">
        <f t="shared" si="1"/>
        <v>0.75416067477656767</v>
      </c>
      <c r="H34" s="195">
        <f t="shared" si="2"/>
        <v>1.0643177343209527E-2</v>
      </c>
      <c r="I34" s="195">
        <f>IF(AND((SQRT((G34*(100-G34))/$D$100))&gt;0, $D$100&gt;0),(E34-G34)/(SQRT((G34*(100-G34))/$D$100)),0)</f>
        <v>-8.5951698637157943</v>
      </c>
      <c r="J34" s="196">
        <f>IF(AND(H34&gt;0,$H$100&gt;0),E34/G34*100,0)</f>
        <v>28.931918646607041</v>
      </c>
      <c r="O34" s="230">
        <f ca="1">IF(J34="",0,IF($O$11=1,62-COUNT($D$15:D34),IF($O$11=2,J34+RAND()/1000,E34+RAND()/1000)))</f>
        <v>28.932190657279417</v>
      </c>
      <c r="P34" s="208">
        <f ca="1">RANK(O34,$O$15:$O$97)+COUNTIF($O$15:O34,O34)-1</f>
        <v>54</v>
      </c>
      <c r="Q34" s="208">
        <v>16</v>
      </c>
      <c r="R34" s="208"/>
      <c r="U34" s="231"/>
      <c r="V34" s="199"/>
    </row>
    <row r="35" spans="1:22" ht="12.75" customHeight="1" x14ac:dyDescent="0.25">
      <c r="A35" s="232"/>
      <c r="B35" s="233"/>
      <c r="C35" s="235" t="s">
        <v>510</v>
      </c>
      <c r="D35" s="194">
        <f>'Input Sheet'!B23</f>
        <v>67</v>
      </c>
      <c r="E35" s="195">
        <f t="shared" si="0"/>
        <v>0.3480700296119279</v>
      </c>
      <c r="F35" s="194">
        <f>'Input Sheet'!C23</f>
        <v>476180</v>
      </c>
      <c r="G35" s="195">
        <f t="shared" si="1"/>
        <v>0.91003279141426541</v>
      </c>
      <c r="H35" s="195">
        <f t="shared" si="2"/>
        <v>1.4070309546810031E-2</v>
      </c>
      <c r="I35" s="195">
        <f>IF(AND((SQRT((G35*(100-G35))/$D$100))&gt;0, $D$100&gt;0),(E35-G35)/(SQRT((G35*(100-G35))/$D$100)),0)</f>
        <v>-8.2104745886459529</v>
      </c>
      <c r="J35" s="196">
        <f>IF(AND(H35&gt;0,$H$100&gt;0),E35/G35*100,0)</f>
        <v>38.248075552420325</v>
      </c>
      <c r="O35" s="230">
        <f ca="1">IF(J35="",0,IF($O$11=1,62-COUNT($D$15:D35),IF($O$11=2,J35+RAND()/1000,E35+RAND()/1000)))</f>
        <v>38.248648481809262</v>
      </c>
      <c r="P35" s="208">
        <f ca="1">RANK(O35,$O$15:$O$97)+COUNTIF($O$15:O35,O35)-1</f>
        <v>51</v>
      </c>
      <c r="Q35" s="208">
        <v>17</v>
      </c>
      <c r="R35" s="208"/>
      <c r="U35" s="231"/>
      <c r="V35" s="199"/>
    </row>
    <row r="36" spans="1:22" ht="12.75" customHeight="1" x14ac:dyDescent="0.25">
      <c r="A36" s="232"/>
      <c r="B36" s="233"/>
      <c r="C36" s="234" t="s">
        <v>43</v>
      </c>
      <c r="D36" s="194"/>
      <c r="E36" s="195"/>
      <c r="F36" s="194"/>
      <c r="G36" s="195"/>
      <c r="H36" s="195"/>
      <c r="I36" s="197"/>
      <c r="O36" s="230">
        <f ca="1">IF(J36="",0,IF($O$11=1,62-COUNT($D$15:D36),IF($O$11=2,J36+RAND()/1000,E36+RAND()/1000)))</f>
        <v>0</v>
      </c>
      <c r="P36" s="208">
        <f ca="1">RANK(O36,$O$15:$O$97)+COUNTIF($O$15:O36,O36)-1</f>
        <v>66</v>
      </c>
      <c r="Q36" s="208"/>
      <c r="R36" s="208"/>
      <c r="U36" s="231"/>
      <c r="V36" s="199"/>
    </row>
    <row r="37" spans="1:22" ht="12.75" customHeight="1" x14ac:dyDescent="0.25">
      <c r="A37" s="232"/>
      <c r="B37" s="233"/>
      <c r="C37" s="235" t="s">
        <v>511</v>
      </c>
      <c r="D37" s="194">
        <f>'Input Sheet'!B24</f>
        <v>471</v>
      </c>
      <c r="E37" s="195">
        <f t="shared" si="0"/>
        <v>2.4468803574211648</v>
      </c>
      <c r="F37" s="194">
        <f>'Input Sheet'!C24</f>
        <v>993551</v>
      </c>
      <c r="G37" s="195">
        <f t="shared" si="1"/>
        <v>1.8987861521744611</v>
      </c>
      <c r="H37" s="195">
        <f t="shared" si="2"/>
        <v>4.7405719484958496E-2</v>
      </c>
      <c r="I37" s="195">
        <f>IF(AND((SQRT((G37*(100-G37))/$D$100))&gt;0, $D$100&gt;0),(E37-G37)/(SQRT((G37*(100-G37))/$D$100)),0)</f>
        <v>5.5716532229605242</v>
      </c>
      <c r="J37" s="196">
        <f>IF(AND(H37&gt;0,$H$100&gt;0),E37/G37*100,0)</f>
        <v>128.86550466038707</v>
      </c>
      <c r="O37" s="230">
        <f ca="1">IF(J37="",0,IF($O$11=1,62-COUNT($D$15:D37),IF($O$11=2,J37+RAND()/1000,E37+RAND()/1000)))</f>
        <v>128.86566916760705</v>
      </c>
      <c r="P37" s="208">
        <f ca="1">RANK(O37,$O$15:$O$97)+COUNTIF($O$15:O37,O37)-1</f>
        <v>13</v>
      </c>
      <c r="Q37" s="208">
        <v>18</v>
      </c>
      <c r="R37" s="208"/>
      <c r="U37" s="231"/>
      <c r="V37" s="199"/>
    </row>
    <row r="38" spans="1:22" ht="12.75" customHeight="1" x14ac:dyDescent="0.25">
      <c r="A38" s="232"/>
      <c r="B38" s="233"/>
      <c r="C38" s="235" t="s">
        <v>512</v>
      </c>
      <c r="D38" s="194">
        <f>'Input Sheet'!B25</f>
        <v>599</v>
      </c>
      <c r="E38" s="195">
        <f t="shared" si="0"/>
        <v>3.111849966232012</v>
      </c>
      <c r="F38" s="194">
        <f>'Input Sheet'!C25</f>
        <v>1419087</v>
      </c>
      <c r="G38" s="195">
        <f t="shared" si="1"/>
        <v>2.7120326428445036</v>
      </c>
      <c r="H38" s="195">
        <f t="shared" si="2"/>
        <v>4.2210237991046354E-2</v>
      </c>
      <c r="I38" s="195">
        <f>IF(AND((SQRT((G38*(100-G38))/$D$100))&gt;0, $D$100&gt;0),(E38-G38)/(SQRT((G38*(100-G38))/$D$100)),0)</f>
        <v>3.4149839943153384</v>
      </c>
      <c r="J38" s="196">
        <f>IF(AND(H38&gt;0,$H$100&gt;0),E38/G38*100,0)</f>
        <v>114.74234922807425</v>
      </c>
      <c r="O38" s="230">
        <f ca="1">IF(J38="",0,IF($O$11=1,62-COUNT($D$15:D38),IF($O$11=2,J38+RAND()/1000,E38+RAND()/1000)))</f>
        <v>114.74332921666921</v>
      </c>
      <c r="P38" s="208">
        <f ca="1">RANK(O38,$O$15:$O$97)+COUNTIF($O$15:O38,O38)-1</f>
        <v>15</v>
      </c>
      <c r="Q38" s="208">
        <v>19</v>
      </c>
      <c r="R38" s="208"/>
      <c r="U38" s="231"/>
      <c r="V38" s="199"/>
    </row>
    <row r="39" spans="1:22" ht="12.75" customHeight="1" x14ac:dyDescent="0.25">
      <c r="A39" s="232"/>
      <c r="B39" s="233"/>
      <c r="C39" s="235" t="s">
        <v>513</v>
      </c>
      <c r="D39" s="194">
        <f>'Input Sheet'!B26</f>
        <v>192</v>
      </c>
      <c r="E39" s="195">
        <f t="shared" si="0"/>
        <v>0.99745441321627093</v>
      </c>
      <c r="F39" s="194">
        <f>'Input Sheet'!C26</f>
        <v>662338</v>
      </c>
      <c r="G39" s="195">
        <f t="shared" si="1"/>
        <v>1.2658013755297193</v>
      </c>
      <c r="H39" s="195">
        <f t="shared" si="2"/>
        <v>2.8988220515809151E-2</v>
      </c>
      <c r="I39" s="195">
        <f>IF(AND((SQRT((G39*(100-G39))/$D$100))&gt;0, $D$100&gt;0),(E39-G39)/(SQRT((G39*(100-G39))/$D$100)),0)</f>
        <v>-3.3303063485373015</v>
      </c>
      <c r="J39" s="196">
        <f>IF(AND(H39&gt;0,$H$100&gt;0),E39/G39*100,0)</f>
        <v>78.800231418523381</v>
      </c>
      <c r="O39" s="230">
        <f ca="1">IF(J39="",0,IF($O$11=1,62-COUNT($D$15:D39),IF($O$11=2,J39+RAND()/1000,E39+RAND()/1000)))</f>
        <v>78.800599428033877</v>
      </c>
      <c r="P39" s="208">
        <f ca="1">RANK(O39,$O$15:$O$97)+COUNTIF($O$15:O39,O39)-1</f>
        <v>30</v>
      </c>
      <c r="Q39" s="208">
        <v>20</v>
      </c>
      <c r="R39" s="208"/>
      <c r="U39" s="231"/>
      <c r="V39" s="199"/>
    </row>
    <row r="40" spans="1:22" ht="15.75" x14ac:dyDescent="0.25">
      <c r="A40" s="371" t="s">
        <v>456</v>
      </c>
      <c r="B40" s="372"/>
      <c r="C40" s="215" t="s">
        <v>447</v>
      </c>
      <c r="D40" s="194"/>
      <c r="E40" s="195"/>
      <c r="F40" s="194"/>
      <c r="G40" s="195"/>
      <c r="H40" s="195"/>
      <c r="I40" s="197"/>
      <c r="O40" s="230">
        <f ca="1">IF(J40="",0,IF($O$11=1,62-COUNT($D$15:D40),IF($O$11=2,J40+RAND()/1000,E40+RAND()/1000)))</f>
        <v>0</v>
      </c>
      <c r="P40" s="208">
        <f ca="1">RANK(O40,$O$15:$O$97)+COUNTIF($O$15:O40,O40)-1</f>
        <v>67</v>
      </c>
      <c r="Q40" s="208"/>
      <c r="R40" s="208"/>
    </row>
    <row r="41" spans="1:22" x14ac:dyDescent="0.25">
      <c r="A41" s="229"/>
      <c r="B41" s="193"/>
      <c r="C41" s="17" t="s">
        <v>51</v>
      </c>
      <c r="D41" s="194"/>
      <c r="E41" s="195"/>
      <c r="F41" s="194"/>
      <c r="G41" s="195"/>
      <c r="H41" s="195"/>
      <c r="I41" s="197"/>
      <c r="O41" s="230">
        <f ca="1">IF(J41="",0,IF($O$11=1,62-COUNT($D$15:D41),IF($O$11=2,J41+RAND()/1000,E41+RAND()/1000)))</f>
        <v>0</v>
      </c>
      <c r="P41" s="208">
        <f ca="1">RANK(O41,$O$15:$O$97)+COUNTIF($O$15:O41,O41)-1</f>
        <v>68</v>
      </c>
      <c r="Q41" s="208"/>
      <c r="R41" s="208"/>
    </row>
    <row r="42" spans="1:22" x14ac:dyDescent="0.25">
      <c r="A42" s="229"/>
      <c r="B42" s="193"/>
      <c r="C42" s="197" t="s">
        <v>514</v>
      </c>
      <c r="D42" s="194">
        <f>'Input Sheet'!B27</f>
        <v>31</v>
      </c>
      <c r="E42" s="195">
        <f t="shared" si="0"/>
        <v>0.16104732713387707</v>
      </c>
      <c r="F42" s="194">
        <f>'Input Sheet'!C27</f>
        <v>808290</v>
      </c>
      <c r="G42" s="195">
        <f t="shared" si="1"/>
        <v>1.5447318345420569</v>
      </c>
      <c r="H42" s="195">
        <f t="shared" si="2"/>
        <v>3.8352571478058616E-3</v>
      </c>
      <c r="I42" s="195">
        <f>IF(AND((SQRT((G42*(100-G42))/$D$100))&gt;0, $D$100&gt;0),(E42-G42)/(SQRT((G42*(100-G42))/$D$100)),0)</f>
        <v>-15.566649126397824</v>
      </c>
      <c r="J42" s="196">
        <f>IF(AND(H42&gt;0,$H$100&gt;0),E42/G42*100,0)</f>
        <v>10.425584786476568</v>
      </c>
      <c r="O42" s="230">
        <f ca="1">IF(J42="",0,IF($O$11=1,62-COUNT($D$15:D42),IF($O$11=2,J42+RAND()/1000,E42+RAND()/1000)))</f>
        <v>10.425595809007586</v>
      </c>
      <c r="P42" s="208">
        <f ca="1">RANK(O42,$O$15:$O$97)+COUNTIF($O$15:O42,O42)-1</f>
        <v>59</v>
      </c>
      <c r="Q42" s="208">
        <v>21</v>
      </c>
      <c r="R42" s="208"/>
    </row>
    <row r="43" spans="1:22" x14ac:dyDescent="0.25">
      <c r="A43" s="229"/>
      <c r="B43" s="193"/>
      <c r="C43" s="197" t="s">
        <v>515</v>
      </c>
      <c r="D43" s="194">
        <f>'Input Sheet'!B28</f>
        <v>87</v>
      </c>
      <c r="E43" s="195">
        <f t="shared" si="0"/>
        <v>0.45197153098862275</v>
      </c>
      <c r="F43" s="194">
        <f>'Input Sheet'!C28</f>
        <v>707396</v>
      </c>
      <c r="G43" s="195">
        <f t="shared" si="1"/>
        <v>1.3519122107507366</v>
      </c>
      <c r="H43" s="195">
        <f t="shared" si="2"/>
        <v>1.2298627642791309E-2</v>
      </c>
      <c r="I43" s="195">
        <f>IF(AND((SQRT((G43*(100-G43))/$D$100))&gt;0, $D$100&gt;0),(E43-G43)/(SQRT((G43*(100-G43))/$D$100)),0)</f>
        <v>-10.811834490885659</v>
      </c>
      <c r="J43" s="196">
        <f>IF(AND(H43&gt;0,$H$100&gt;0),E43/G43*100,0)</f>
        <v>33.432017803703125</v>
      </c>
      <c r="O43" s="230">
        <f ca="1">IF(J43="",0,IF($O$11=1,62-COUNT($D$15:D43),IF($O$11=2,J43+RAND()/1000,E43+RAND()/1000)))</f>
        <v>33.432571936408159</v>
      </c>
      <c r="P43" s="208">
        <f ca="1">RANK(O43,$O$15:$O$97)+COUNTIF($O$15:O43,O43)-1</f>
        <v>53</v>
      </c>
      <c r="Q43" s="208">
        <v>22</v>
      </c>
      <c r="R43" s="208"/>
    </row>
    <row r="44" spans="1:22" x14ac:dyDescent="0.25">
      <c r="A44" s="229"/>
      <c r="B44" s="193"/>
      <c r="C44" s="197" t="s">
        <v>516</v>
      </c>
      <c r="D44" s="194">
        <f>'Input Sheet'!B29</f>
        <v>328</v>
      </c>
      <c r="E44" s="195">
        <f t="shared" si="0"/>
        <v>1.7039846225777964</v>
      </c>
      <c r="F44" s="194">
        <f>'Input Sheet'!C29</f>
        <v>1554295</v>
      </c>
      <c r="G44" s="195">
        <f t="shared" si="1"/>
        <v>2.970430126278373</v>
      </c>
      <c r="H44" s="195">
        <f t="shared" si="2"/>
        <v>2.1102815102667125E-2</v>
      </c>
      <c r="I44" s="195">
        <f>IF(AND((SQRT((G44*(100-G44))/$D$100))&gt;0, $D$100&gt;0),(E44-G44)/(SQRT((G44*(100-G44))/$D$100)),0)</f>
        <v>-10.349726400068596</v>
      </c>
      <c r="J44" s="196">
        <f>IF(AND(H44&gt;0,$H$100&gt;0),E44/G44*100,0)</f>
        <v>57.364911818770992</v>
      </c>
      <c r="O44" s="230">
        <f ca="1">IF(J44="",0,IF($O$11=1,62-COUNT($D$15:D44),IF($O$11=2,J44+RAND()/1000,E44+RAND()/1000)))</f>
        <v>57.365123129860145</v>
      </c>
      <c r="P44" s="208">
        <f ca="1">RANK(O44,$O$15:$O$97)+COUNTIF($O$15:O44,O44)-1</f>
        <v>43</v>
      </c>
      <c r="Q44" s="208">
        <v>23</v>
      </c>
      <c r="R44" s="208"/>
    </row>
    <row r="45" spans="1:22" x14ac:dyDescent="0.25">
      <c r="A45" s="229"/>
      <c r="B45" s="193"/>
      <c r="C45" s="17" t="s">
        <v>58</v>
      </c>
      <c r="D45" s="194"/>
      <c r="E45" s="195"/>
      <c r="F45" s="194"/>
      <c r="G45" s="195"/>
      <c r="H45" s="195"/>
      <c r="I45" s="197"/>
      <c r="O45" s="230">
        <f ca="1">IF(J45="",0,IF($O$11=1,62-COUNT($D$15:D45),IF($O$11=2,J45+RAND()/1000,E45+RAND()/1000)))</f>
        <v>0</v>
      </c>
      <c r="P45" s="208">
        <f ca="1">RANK(O45,$O$15:$O$97)+COUNTIF($O$15:O45,O45)-1</f>
        <v>69</v>
      </c>
      <c r="Q45" s="208"/>
      <c r="R45" s="208"/>
    </row>
    <row r="46" spans="1:22" x14ac:dyDescent="0.25">
      <c r="A46" s="229"/>
      <c r="B46" s="193"/>
      <c r="C46" s="197" t="s">
        <v>517</v>
      </c>
      <c r="D46" s="194">
        <f>'Input Sheet'!B30</f>
        <v>482</v>
      </c>
      <c r="E46" s="195">
        <f t="shared" si="0"/>
        <v>2.5040261831783468</v>
      </c>
      <c r="F46" s="194">
        <f>'Input Sheet'!C30</f>
        <v>1379348</v>
      </c>
      <c r="G46" s="195">
        <f t="shared" si="1"/>
        <v>2.6360870065346806</v>
      </c>
      <c r="H46" s="195">
        <f t="shared" si="2"/>
        <v>3.4944046027543446E-2</v>
      </c>
      <c r="I46" s="195">
        <f>IF(AND((SQRT((G46*(100-G46))/$D$100))&gt;0, $D$100&gt;0),(E46-G46)/(SQRT((G46*(100-G46))/$D$100)),0)</f>
        <v>-1.1436659912636549</v>
      </c>
      <c r="J46" s="196">
        <f>IF(AND(H46&gt;0,$H$100&gt;0),E46/G46*100,0)</f>
        <v>94.990270691788098</v>
      </c>
      <c r="O46" s="230">
        <f ca="1">IF(J46="",0,IF($O$11=1,62-COUNT($D$15:D46),IF($O$11=2,J46+RAND()/1000,E46+RAND()/1000)))</f>
        <v>94.990432060750493</v>
      </c>
      <c r="P46" s="208">
        <f ca="1">RANK(O46,$O$15:$O$97)+COUNTIF($O$15:O46,O46)-1</f>
        <v>22</v>
      </c>
      <c r="Q46" s="208">
        <v>24</v>
      </c>
      <c r="R46" s="208"/>
    </row>
    <row r="47" spans="1:22" x14ac:dyDescent="0.25">
      <c r="A47" s="229"/>
      <c r="B47" s="193"/>
      <c r="C47" s="197" t="s">
        <v>518</v>
      </c>
      <c r="D47" s="194">
        <f>'Input Sheet'!B31</f>
        <v>164</v>
      </c>
      <c r="E47" s="195">
        <f t="shared" si="0"/>
        <v>0.85199231128889819</v>
      </c>
      <c r="F47" s="194">
        <f>'Input Sheet'!C31</f>
        <v>649665</v>
      </c>
      <c r="G47" s="195">
        <f t="shared" si="1"/>
        <v>1.2415818670127867</v>
      </c>
      <c r="H47" s="195">
        <f t="shared" si="2"/>
        <v>2.5243779486350655E-2</v>
      </c>
      <c r="I47" s="195">
        <f>IF(AND((SQRT((G47*(100-G47))/$D$100))&gt;0, $D$100&gt;0),(E47-G47)/(SQRT((G47*(100-G47))/$D$100)),0)</f>
        <v>-4.8813129141145151</v>
      </c>
      <c r="J47" s="196">
        <f>IF(AND(H47&gt;0,$H$100&gt;0),E47/G47*100,0)</f>
        <v>68.621516947470354</v>
      </c>
      <c r="O47" s="230">
        <f ca="1">IF(J47="",0,IF($O$11=1,62-COUNT($D$15:D47),IF($O$11=2,J47+RAND()/1000,E47+RAND()/1000)))</f>
        <v>68.622295599785858</v>
      </c>
      <c r="P47" s="208">
        <f ca="1">RANK(O47,$O$15:$O$97)+COUNTIF($O$15:O47,O47)-1</f>
        <v>36</v>
      </c>
      <c r="Q47" s="208">
        <v>25</v>
      </c>
      <c r="R47" s="208"/>
    </row>
    <row r="48" spans="1:22" x14ac:dyDescent="0.25">
      <c r="A48" s="229"/>
      <c r="B48" s="193"/>
      <c r="C48" s="197" t="s">
        <v>519</v>
      </c>
      <c r="D48" s="194">
        <f>'Input Sheet'!B32</f>
        <v>571</v>
      </c>
      <c r="E48" s="195">
        <f t="shared" si="0"/>
        <v>2.9663878643046391</v>
      </c>
      <c r="F48" s="194">
        <f>'Input Sheet'!C32</f>
        <v>1193937</v>
      </c>
      <c r="G48" s="195">
        <f t="shared" si="1"/>
        <v>2.2817460222663151</v>
      </c>
      <c r="H48" s="195">
        <f t="shared" si="2"/>
        <v>4.7824968989151014E-2</v>
      </c>
      <c r="I48" s="195">
        <f>IF(AND((SQRT((G48*(100-G48))/$D$100))&gt;0, $D$100&gt;0),(E48-G48)/(SQRT((G48*(100-G48))/$D$100)),0)</f>
        <v>6.3613021405911248</v>
      </c>
      <c r="J48" s="196">
        <f>IF(AND(H48&gt;0,$H$100&gt;0),E48/G48*100,0)</f>
        <v>130.00517302790396</v>
      </c>
      <c r="O48" s="230">
        <f ca="1">IF(J48="",0,IF($O$11=1,62-COUNT($D$15:D48),IF($O$11=2,J48+RAND()/1000,E48+RAND()/1000)))</f>
        <v>130.00561950527236</v>
      </c>
      <c r="P48" s="208">
        <f ca="1">RANK(O48,$O$15:$O$97)+COUNTIF($O$15:O48,O48)-1</f>
        <v>12</v>
      </c>
      <c r="Q48" s="208">
        <v>26</v>
      </c>
      <c r="R48" s="208"/>
    </row>
    <row r="49" spans="1:21" x14ac:dyDescent="0.25">
      <c r="A49" s="229"/>
      <c r="B49" s="193"/>
      <c r="C49" s="17" t="s">
        <v>65</v>
      </c>
      <c r="D49" s="194"/>
      <c r="E49" s="195"/>
      <c r="F49" s="194"/>
      <c r="G49" s="195"/>
      <c r="H49" s="195"/>
      <c r="I49" s="197"/>
      <c r="O49" s="230">
        <f ca="1">IF(J49="",0,IF($O$11=1,62-COUNT($D$15:D49),IF($O$11=2,J49+RAND()/1000,E49+RAND()/1000)))</f>
        <v>0</v>
      </c>
      <c r="P49" s="208">
        <f ca="1">RANK(O49,$O$15:$O$97)+COUNTIF($O$15:O49,O49)-1</f>
        <v>70</v>
      </c>
      <c r="Q49" s="208"/>
      <c r="R49" s="208"/>
    </row>
    <row r="50" spans="1:21" x14ac:dyDescent="0.25">
      <c r="A50" s="229"/>
      <c r="B50" s="193"/>
      <c r="C50" s="197" t="s">
        <v>520</v>
      </c>
      <c r="D50" s="194">
        <f>'Input Sheet'!B33</f>
        <v>482</v>
      </c>
      <c r="E50" s="195">
        <f t="shared" si="0"/>
        <v>2.5040261831783468</v>
      </c>
      <c r="F50" s="194">
        <f>'Input Sheet'!C33</f>
        <v>1902031</v>
      </c>
      <c r="G50" s="195">
        <f t="shared" si="1"/>
        <v>3.6349921884297256</v>
      </c>
      <c r="H50" s="195">
        <f t="shared" si="2"/>
        <v>2.5341332501941347E-2</v>
      </c>
      <c r="I50" s="195">
        <f>IF(AND((SQRT((G50*(100-G50))/$D$100))&gt;0, $D$100&gt;0),(E50-G50)/(SQRT((G50*(100-G50))/$D$100)),0)</f>
        <v>-8.3838252197981564</v>
      </c>
      <c r="J50" s="196">
        <f>IF(AND(H50&gt;0,$H$100&gt;0),E50/G50*100,0)</f>
        <v>68.886700531261852</v>
      </c>
      <c r="O50" s="230">
        <f ca="1">IF(J50="",0,IF($O$11=1,62-COUNT($D$15:D50),IF($O$11=2,J50+RAND()/1000,E50+RAND()/1000)))</f>
        <v>68.886841855396142</v>
      </c>
      <c r="P50" s="208">
        <f ca="1">RANK(O50,$O$15:$O$97)+COUNTIF($O$15:O50,O50)-1</f>
        <v>35</v>
      </c>
      <c r="Q50" s="208">
        <v>27</v>
      </c>
      <c r="R50" s="208"/>
    </row>
    <row r="51" spans="1:21" x14ac:dyDescent="0.25">
      <c r="A51" s="229"/>
      <c r="B51" s="193"/>
      <c r="C51" s="197" t="s">
        <v>521</v>
      </c>
      <c r="D51" s="194">
        <f>'Input Sheet'!B34</f>
        <v>1118</v>
      </c>
      <c r="E51" s="195">
        <f t="shared" si="0"/>
        <v>5.8080939269572447</v>
      </c>
      <c r="F51" s="194">
        <f>'Input Sheet'!C34</f>
        <v>978508</v>
      </c>
      <c r="G51" s="195">
        <f t="shared" si="1"/>
        <v>1.8700373108093371</v>
      </c>
      <c r="H51" s="195">
        <f t="shared" si="2"/>
        <v>0.11425558094568465</v>
      </c>
      <c r="I51" s="195">
        <f>IF(AND((SQRT((G51*(100-G51))/$D$100))&gt;0, $D$100&gt;0),(E51-G51)/(SQRT((G51*(100-G51))/$D$100)),0)</f>
        <v>40.332959394038497</v>
      </c>
      <c r="J51" s="196">
        <f>IF(AND(H51&gt;0,$H$100&gt;0),E51/G51*100,0)</f>
        <v>310.58706119845004</v>
      </c>
      <c r="O51" s="230">
        <f ca="1">IF(J51="",0,IF($O$11=1,62-COUNT($D$15:D51),IF($O$11=2,J51+RAND()/1000,E51+RAND()/1000)))</f>
        <v>310.58708225411129</v>
      </c>
      <c r="P51" s="208">
        <f ca="1">RANK(O51,$O$15:$O$97)+COUNTIF($O$15:O51,O51)-1</f>
        <v>2</v>
      </c>
      <c r="Q51" s="208">
        <v>28</v>
      </c>
      <c r="R51" s="208"/>
    </row>
    <row r="52" spans="1:21" x14ac:dyDescent="0.25">
      <c r="A52" s="229"/>
      <c r="B52" s="193"/>
      <c r="C52" s="197" t="s">
        <v>522</v>
      </c>
      <c r="D52" s="194">
        <f>'Input Sheet'!B35</f>
        <v>891</v>
      </c>
      <c r="E52" s="195">
        <f t="shared" si="0"/>
        <v>4.6288118863317571</v>
      </c>
      <c r="F52" s="194">
        <f>'Input Sheet'!C35</f>
        <v>1391962</v>
      </c>
      <c r="G52" s="195">
        <f t="shared" si="1"/>
        <v>2.6601937595081351</v>
      </c>
      <c r="H52" s="195">
        <f t="shared" si="2"/>
        <v>6.4010368099129134E-2</v>
      </c>
      <c r="I52" s="195">
        <f>IF(AND((SQRT((G52*(100-G52))/$D$100))&gt;0, $D$100&gt;0),(E52-G52)/(SQRT((G52*(100-G52))/$D$100)),0)</f>
        <v>16.973198571090855</v>
      </c>
      <c r="J52" s="196">
        <f>IF(AND(H52&gt;0,$H$100&gt;0),E52/G52*100,0)</f>
        <v>174.00280974975357</v>
      </c>
      <c r="O52" s="230">
        <f ca="1">IF(J52="",0,IF($O$11=1,62-COUNT($D$15:D52),IF($O$11=2,J52+RAND()/1000,E52+RAND()/1000)))</f>
        <v>174.00335255729237</v>
      </c>
      <c r="P52" s="208">
        <f ca="1">RANK(O52,$O$15:$O$97)+COUNTIF($O$15:O52,O52)-1</f>
        <v>7</v>
      </c>
      <c r="Q52" s="208">
        <v>29</v>
      </c>
      <c r="R52" s="208"/>
    </row>
    <row r="53" spans="1:21" x14ac:dyDescent="0.25">
      <c r="A53" s="229"/>
      <c r="B53" s="193"/>
      <c r="C53" s="17" t="s">
        <v>72</v>
      </c>
      <c r="D53" s="194"/>
      <c r="E53" s="195"/>
      <c r="F53" s="194"/>
      <c r="G53" s="195"/>
      <c r="H53" s="195"/>
      <c r="I53" s="197"/>
      <c r="O53" s="230">
        <f ca="1">IF(J53="",0,IF($O$11=1,62-COUNT($D$15:D53),IF($O$11=2,J53+RAND()/1000,E53+RAND()/1000)))</f>
        <v>0</v>
      </c>
      <c r="P53" s="208">
        <f ca="1">RANK(O53,$O$15:$O$97)+COUNTIF($O$15:O53,O53)-1</f>
        <v>71</v>
      </c>
      <c r="Q53" s="208"/>
      <c r="R53" s="208"/>
    </row>
    <row r="54" spans="1:21" x14ac:dyDescent="0.25">
      <c r="A54" s="229"/>
      <c r="B54" s="193"/>
      <c r="C54" s="197" t="s">
        <v>523</v>
      </c>
      <c r="D54" s="194">
        <f>'Input Sheet'!B36</f>
        <v>475</v>
      </c>
      <c r="E54" s="195">
        <f t="shared" si="0"/>
        <v>2.4676606576965039</v>
      </c>
      <c r="F54" s="194">
        <f>'Input Sheet'!C36</f>
        <v>1231482</v>
      </c>
      <c r="G54" s="195">
        <f t="shared" si="1"/>
        <v>2.3534986812474745</v>
      </c>
      <c r="H54" s="195">
        <f t="shared" si="2"/>
        <v>3.8571412330833908E-2</v>
      </c>
      <c r="I54" s="195">
        <f>IF(AND((SQRT((G54*(100-G54))/$D$100))&gt;0, $D$100&gt;0),(E54-G54)/(SQRT((G54*(100-G54))/$D$100)),0)</f>
        <v>1.0448170282057445</v>
      </c>
      <c r="J54" s="196">
        <f>IF(AND(H54&gt;0,$H$100&gt;0),E54/G54*100,0)</f>
        <v>104.85073466829043</v>
      </c>
      <c r="O54" s="230">
        <f ca="1">IF(J54="",0,IF($O$11=1,62-COUNT($D$15:D54),IF($O$11=2,J54+RAND()/1000,E54+RAND()/1000)))</f>
        <v>104.85077034060841</v>
      </c>
      <c r="P54" s="208">
        <f ca="1">RANK(O54,$O$15:$O$97)+COUNTIF($O$15:O54,O54)-1</f>
        <v>17</v>
      </c>
      <c r="Q54" s="208">
        <v>30</v>
      </c>
      <c r="R54" s="208"/>
    </row>
    <row r="55" spans="1:21" x14ac:dyDescent="0.25">
      <c r="A55" s="229"/>
      <c r="B55" s="193"/>
      <c r="C55" s="197" t="s">
        <v>524</v>
      </c>
      <c r="D55" s="194">
        <f>'Input Sheet'!B37</f>
        <v>47</v>
      </c>
      <c r="E55" s="195">
        <f t="shared" si="0"/>
        <v>0.24416852823523302</v>
      </c>
      <c r="F55" s="194">
        <f>'Input Sheet'!C37</f>
        <v>197346</v>
      </c>
      <c r="G55" s="195">
        <f t="shared" si="1"/>
        <v>0.37715009293636781</v>
      </c>
      <c r="H55" s="195">
        <f t="shared" si="2"/>
        <v>2.381603883534503E-2</v>
      </c>
      <c r="I55" s="195">
        <f>IF(AND((SQRT((G55*(100-G55))/$D$100))&gt;0, $D$100&gt;0),(E55-G55)/(SQRT((G55*(100-G55))/$D$100)),0)</f>
        <v>-3.0099475975104562</v>
      </c>
      <c r="J55" s="196">
        <f>IF(AND(H55&gt;0,$H$100&gt;0),E55/G55*100,0)</f>
        <v>64.740413116225525</v>
      </c>
      <c r="O55" s="230">
        <f ca="1">IF(J55="",0,IF($O$11=1,62-COUNT($D$15:D55),IF($O$11=2,J55+RAND()/1000,E55+RAND()/1000)))</f>
        <v>64.741002809193915</v>
      </c>
      <c r="P55" s="208">
        <f ca="1">RANK(O55,$O$15:$O$97)+COUNTIF($O$15:O55,O55)-1</f>
        <v>39</v>
      </c>
      <c r="Q55" s="208">
        <v>31</v>
      </c>
      <c r="R55" s="208"/>
    </row>
    <row r="56" spans="1:21" x14ac:dyDescent="0.25">
      <c r="A56" s="229"/>
      <c r="B56" s="193"/>
      <c r="C56" s="17" t="s">
        <v>77</v>
      </c>
      <c r="D56" s="194"/>
      <c r="E56" s="195"/>
      <c r="F56" s="194"/>
      <c r="G56" s="195"/>
      <c r="H56" s="195"/>
      <c r="I56" s="197"/>
      <c r="O56" s="230">
        <f ca="1">IF(J56="",0,IF($O$11=1,62-COUNT($D$15:D56),IF($O$11=2,J56+RAND()/1000,E56+RAND()/1000)))</f>
        <v>0</v>
      </c>
      <c r="P56" s="208">
        <f ca="1">RANK(O56,$O$15:$O$97)+COUNTIF($O$15:O56,O56)-1</f>
        <v>72</v>
      </c>
      <c r="Q56" s="208"/>
      <c r="R56" s="208"/>
    </row>
    <row r="57" spans="1:21" x14ac:dyDescent="0.25">
      <c r="A57" s="229"/>
      <c r="B57" s="193"/>
      <c r="C57" s="197" t="s">
        <v>525</v>
      </c>
      <c r="D57" s="194">
        <f>'Input Sheet'!B38</f>
        <v>476</v>
      </c>
      <c r="E57" s="195">
        <f t="shared" si="0"/>
        <v>2.4728557327653387</v>
      </c>
      <c r="F57" s="194">
        <f>'Input Sheet'!C38</f>
        <v>979315</v>
      </c>
      <c r="G57" s="195">
        <f t="shared" si="1"/>
        <v>1.8715795773108099</v>
      </c>
      <c r="H57" s="195">
        <f t="shared" si="2"/>
        <v>4.8605402756008026E-2</v>
      </c>
      <c r="I57" s="195">
        <f>IF(AND((SQRT((G57*(100-G57))/$D$100))&gt;0, $D$100&gt;0),(E57-G57)/(SQRT((G57*(100-G57))/$D$100)),0)</f>
        <v>6.1556868016672048</v>
      </c>
      <c r="J57" s="196">
        <f>IF(AND(H57&gt;0,$H$100&gt;0),E57/G57*100,0)</f>
        <v>132.12666790895827</v>
      </c>
      <c r="O57" s="230">
        <f ca="1">IF(J57="",0,IF($O$11=1,62-COUNT($D$15:D57),IF($O$11=2,J57+RAND()/1000,E57+RAND()/1000)))</f>
        <v>132.12669596215952</v>
      </c>
      <c r="P57" s="208">
        <f ca="1">RANK(O57,$O$15:$O$97)+COUNTIF($O$15:O57,O57)-1</f>
        <v>11</v>
      </c>
      <c r="Q57" s="208">
        <v>32</v>
      </c>
      <c r="R57" s="208"/>
    </row>
    <row r="58" spans="1:21" x14ac:dyDescent="0.25">
      <c r="A58" s="229"/>
      <c r="B58" s="193"/>
      <c r="C58" s="197" t="s">
        <v>526</v>
      </c>
      <c r="D58" s="194">
        <f>'Input Sheet'!B39</f>
        <v>580</v>
      </c>
      <c r="E58" s="195">
        <f t="shared" si="0"/>
        <v>3.013143539924152</v>
      </c>
      <c r="F58" s="194">
        <f>'Input Sheet'!C39</f>
        <v>1108031</v>
      </c>
      <c r="G58" s="195">
        <f t="shared" si="1"/>
        <v>2.1175701287402662</v>
      </c>
      <c r="H58" s="195">
        <f t="shared" si="2"/>
        <v>5.2345105867976624E-2</v>
      </c>
      <c r="I58" s="195">
        <f>IF(AND((SQRT((G58*(100-G58))/$D$100))&gt;0, $D$100&gt;0),(E58-G58)/(SQRT((G58*(100-G58))/$D$100)),0)</f>
        <v>8.6304612222643833</v>
      </c>
      <c r="J58" s="196">
        <f>IF(AND(H58&gt;0,$H$100&gt;0),E58/G58*100,0)</f>
        <v>142.29250304530214</v>
      </c>
      <c r="O58" s="230">
        <f ca="1">IF(J58="",0,IF($O$11=1,62-COUNT($D$15:D58),IF($O$11=2,J58+RAND()/1000,E58+RAND()/1000)))</f>
        <v>142.29305594210422</v>
      </c>
      <c r="P58" s="208">
        <f ca="1">RANK(O58,$O$15:$O$97)+COUNTIF($O$15:O58,O58)-1</f>
        <v>9</v>
      </c>
      <c r="Q58" s="208">
        <v>33</v>
      </c>
      <c r="R58" s="208"/>
    </row>
    <row r="59" spans="1:21" ht="15.75" x14ac:dyDescent="0.25">
      <c r="A59" s="373" t="s">
        <v>462</v>
      </c>
      <c r="B59" s="374"/>
      <c r="C59" s="216" t="s">
        <v>448</v>
      </c>
      <c r="D59" s="194"/>
      <c r="E59" s="195"/>
      <c r="F59" s="194"/>
      <c r="G59" s="195"/>
      <c r="H59" s="195"/>
      <c r="I59" s="197"/>
      <c r="O59" s="230">
        <f ca="1">IF(J59="",0,IF($O$11=1,62-COUNT($D$15:D59),IF($O$11=2,J59+RAND()/1000,E59+RAND()/1000)))</f>
        <v>0</v>
      </c>
      <c r="P59" s="208">
        <f ca="1">RANK(O59,$O$15:$O$97)+COUNTIF($O$15:O59,O59)-1</f>
        <v>73</v>
      </c>
      <c r="Q59" s="208"/>
      <c r="R59" s="208"/>
    </row>
    <row r="60" spans="1:21" s="241" customFormat="1" ht="12.75" customHeight="1" x14ac:dyDescent="0.25">
      <c r="A60" s="236"/>
      <c r="B60" s="237"/>
      <c r="C60" s="238" t="s">
        <v>83</v>
      </c>
      <c r="D60" s="239"/>
      <c r="E60" s="195"/>
      <c r="F60" s="239"/>
      <c r="G60" s="195"/>
      <c r="H60" s="195"/>
      <c r="I60" s="240"/>
      <c r="N60" s="242"/>
      <c r="O60" s="230">
        <f ca="1">IF(J60="",0,IF($O$11=1,62-COUNT($D$15:D60),IF($O$11=2,J60+RAND()/1000,E60+RAND()/1000)))</f>
        <v>0</v>
      </c>
      <c r="P60" s="208">
        <f ca="1">RANK(O60,$O$15:$O$97)+COUNTIF($O$15:O60,O60)-1</f>
        <v>74</v>
      </c>
      <c r="Q60" s="243"/>
      <c r="R60" s="243"/>
      <c r="S60" s="242"/>
      <c r="T60" s="242"/>
      <c r="U60" s="242"/>
    </row>
    <row r="61" spans="1:21" s="241" customFormat="1" ht="12.75" customHeight="1" x14ac:dyDescent="0.25">
      <c r="A61" s="236"/>
      <c r="B61" s="237"/>
      <c r="C61" s="240" t="s">
        <v>527</v>
      </c>
      <c r="D61" s="194">
        <f>'Input Sheet'!B40</f>
        <v>7</v>
      </c>
      <c r="E61" s="195">
        <f t="shared" si="0"/>
        <v>3.6365525481843214E-2</v>
      </c>
      <c r="F61" s="194">
        <f>'Input Sheet'!C40</f>
        <v>629148</v>
      </c>
      <c r="G61" s="195">
        <f t="shared" si="1"/>
        <v>1.2023716045459747</v>
      </c>
      <c r="H61" s="195">
        <f t="shared" si="2"/>
        <v>1.112615791514874E-3</v>
      </c>
      <c r="I61" s="195">
        <f>IF(AND((SQRT((G61*(100-G61))/$D$100))&gt;0, $D$100&gt;0),(E61-G61)/(SQRT((G61*(100-G61))/$D$100)),0)</f>
        <v>-14.842678668619287</v>
      </c>
      <c r="J61" s="196">
        <f>IF(AND(H61&gt;0,$H$100&gt;0),E61/G61*100,0)</f>
        <v>3.0244830586776152</v>
      </c>
      <c r="N61" s="242"/>
      <c r="O61" s="230">
        <f ca="1">IF(J61="",0,IF($O$11=1,62-COUNT($D$15:D61),IF($O$11=2,J61+RAND()/1000,E61+RAND()/1000)))</f>
        <v>3.0245272335247373</v>
      </c>
      <c r="P61" s="208">
        <f ca="1">RANK(O61,$O$15:$O$97)+COUNTIF($O$15:O61,O61)-1</f>
        <v>60</v>
      </c>
      <c r="Q61" s="208">
        <v>34</v>
      </c>
      <c r="R61" s="243"/>
      <c r="S61" s="242"/>
      <c r="T61" s="242"/>
      <c r="U61" s="242"/>
    </row>
    <row r="62" spans="1:21" s="241" customFormat="1" ht="12.75" customHeight="1" x14ac:dyDescent="0.25">
      <c r="A62" s="236"/>
      <c r="B62" s="237"/>
      <c r="C62" s="240" t="s">
        <v>528</v>
      </c>
      <c r="D62" s="194">
        <f>'Input Sheet'!B41</f>
        <v>17</v>
      </c>
      <c r="E62" s="195">
        <f t="shared" si="0"/>
        <v>8.8316276170190652E-2</v>
      </c>
      <c r="F62" s="194">
        <f>'Input Sheet'!C41</f>
        <v>241769</v>
      </c>
      <c r="G62" s="195">
        <f t="shared" si="1"/>
        <v>0.46204737273181473</v>
      </c>
      <c r="H62" s="195">
        <f t="shared" si="2"/>
        <v>7.0315052798332299E-3</v>
      </c>
      <c r="I62" s="195">
        <f>IF(AND((SQRT((G62*(100-G62))/$D$100))&gt;0, $D$100&gt;0),(E62-G62)/(SQRT((G62*(100-G62))/$D$100)),0)</f>
        <v>-7.6458490045738712</v>
      </c>
      <c r="J62" s="196">
        <f>IF(AND(H62&gt;0,$H$100&gt;0),E62/G62*100,0)</f>
        <v>19.114117162495347</v>
      </c>
      <c r="N62" s="242"/>
      <c r="O62" s="230">
        <f ca="1">IF(J62="",0,IF($O$11=1,62-COUNT($D$15:D62),IF($O$11=2,J62+RAND()/1000,E62+RAND()/1000)))</f>
        <v>19.115027269558379</v>
      </c>
      <c r="P62" s="208">
        <f ca="1">RANK(O62,$O$15:$O$97)+COUNTIF($O$15:O62,O62)-1</f>
        <v>57</v>
      </c>
      <c r="Q62" s="208">
        <v>35</v>
      </c>
      <c r="R62" s="243"/>
      <c r="S62" s="242"/>
      <c r="T62" s="242"/>
      <c r="U62" s="242"/>
    </row>
    <row r="63" spans="1:21" s="241" customFormat="1" ht="12.75" customHeight="1" x14ac:dyDescent="0.25">
      <c r="A63" s="236"/>
      <c r="B63" s="237"/>
      <c r="C63" s="240" t="s">
        <v>529</v>
      </c>
      <c r="D63" s="194">
        <f>'Input Sheet'!B42</f>
        <v>95</v>
      </c>
      <c r="E63" s="195">
        <f t="shared" si="0"/>
        <v>0.4935321315393007</v>
      </c>
      <c r="F63" s="194">
        <f>'Input Sheet'!C42</f>
        <v>639207</v>
      </c>
      <c r="G63" s="195">
        <f t="shared" si="1"/>
        <v>1.221595469153552</v>
      </c>
      <c r="H63" s="195">
        <f t="shared" si="2"/>
        <v>1.4862165151508039E-2</v>
      </c>
      <c r="I63" s="195">
        <f>IF(AND((SQRT((G63*(100-G63))/$D$100))&gt;0, $D$100&gt;0),(E63-G63)/(SQRT((G63*(100-G63))/$D$100)),0)</f>
        <v>-9.195567534232076</v>
      </c>
      <c r="J63" s="196">
        <f>IF(AND(H63&gt;0,$H$100&gt;0),E63/G63*100,0)</f>
        <v>40.400619026630061</v>
      </c>
      <c r="N63" s="242"/>
      <c r="O63" s="230">
        <f ca="1">IF(J63="",0,IF($O$11=1,62-COUNT($D$15:D63),IF($O$11=2,J63+RAND()/1000,E63+RAND()/1000)))</f>
        <v>40.401004845045598</v>
      </c>
      <c r="P63" s="208">
        <f ca="1">RANK(O63,$O$15:$O$97)+COUNTIF($O$15:O63,O63)-1</f>
        <v>50</v>
      </c>
      <c r="Q63" s="208">
        <v>36</v>
      </c>
      <c r="R63" s="243"/>
      <c r="S63" s="242"/>
      <c r="T63" s="242"/>
      <c r="U63" s="242"/>
    </row>
    <row r="64" spans="1:21" s="241" customFormat="1" ht="12.75" customHeight="1" x14ac:dyDescent="0.25">
      <c r="A64" s="236"/>
      <c r="B64" s="237"/>
      <c r="C64" s="238" t="s">
        <v>90</v>
      </c>
      <c r="D64" s="239"/>
      <c r="E64" s="195"/>
      <c r="F64" s="239"/>
      <c r="G64" s="195"/>
      <c r="H64" s="195"/>
      <c r="I64" s="240"/>
      <c r="N64" s="242"/>
      <c r="O64" s="230">
        <f ca="1">IF(J64="",0,IF($O$11=1,62-COUNT($D$15:D64),IF($O$11=2,J64+RAND()/1000,E64+RAND()/1000)))</f>
        <v>0</v>
      </c>
      <c r="P64" s="208">
        <f ca="1">RANK(O64,$O$15:$O$97)+COUNTIF($O$15:O64,O64)-1</f>
        <v>75</v>
      </c>
      <c r="Q64" s="243"/>
      <c r="R64" s="243"/>
      <c r="S64" s="242"/>
      <c r="T64" s="242"/>
      <c r="U64" s="242"/>
    </row>
    <row r="65" spans="1:21" s="241" customFormat="1" ht="12.75" customHeight="1" x14ac:dyDescent="0.25">
      <c r="A65" s="236"/>
      <c r="B65" s="237"/>
      <c r="C65" s="240" t="s">
        <v>530</v>
      </c>
      <c r="D65" s="194">
        <f>'Input Sheet'!B43</f>
        <v>271</v>
      </c>
      <c r="E65" s="195">
        <f t="shared" si="0"/>
        <v>1.4078653436542159</v>
      </c>
      <c r="F65" s="194">
        <f>'Input Sheet'!C43</f>
        <v>428075</v>
      </c>
      <c r="G65" s="195">
        <f t="shared" si="1"/>
        <v>0.81809880126141721</v>
      </c>
      <c r="H65" s="195">
        <f t="shared" si="2"/>
        <v>6.3306663551947667E-2</v>
      </c>
      <c r="I65" s="195">
        <f>IF(AND((SQRT((G65*(100-G65))/$D$100))&gt;0, $D$100&gt;0),(E65-G65)/(SQRT((G65*(100-G65))/$D$100)),0)</f>
        <v>9.0837489899039383</v>
      </c>
      <c r="J65" s="196">
        <f>IF(AND(H65&gt;0,$H$100&gt;0),E65/G65*100,0)</f>
        <v>172.08989201346395</v>
      </c>
      <c r="N65" s="242"/>
      <c r="O65" s="230">
        <f ca="1">IF(J65="",0,IF($O$11=1,62-COUNT($D$15:D65),IF($O$11=2,J65+RAND()/1000,E65+RAND()/1000)))</f>
        <v>172.09051410536335</v>
      </c>
      <c r="P65" s="208">
        <f ca="1">RANK(O65,$O$15:$O$97)+COUNTIF($O$15:O65,O65)-1</f>
        <v>8</v>
      </c>
      <c r="Q65" s="208">
        <v>37</v>
      </c>
      <c r="R65" s="243"/>
      <c r="S65" s="242"/>
      <c r="T65" s="242"/>
      <c r="U65" s="242"/>
    </row>
    <row r="66" spans="1:21" s="241" customFormat="1" ht="12.75" customHeight="1" x14ac:dyDescent="0.25">
      <c r="A66" s="236"/>
      <c r="B66" s="237"/>
      <c r="C66" s="240" t="s">
        <v>531</v>
      </c>
      <c r="D66" s="194">
        <f>'Input Sheet'!B44</f>
        <v>365</v>
      </c>
      <c r="E66" s="195">
        <f t="shared" si="0"/>
        <v>1.896202400124682</v>
      </c>
      <c r="F66" s="194">
        <f>'Input Sheet'!C44</f>
        <v>1336643</v>
      </c>
      <c r="G66" s="195">
        <f t="shared" si="1"/>
        <v>2.5544730152764461</v>
      </c>
      <c r="H66" s="195">
        <f t="shared" si="2"/>
        <v>2.7307216661442132E-2</v>
      </c>
      <c r="I66" s="195">
        <f>IF(AND((SQRT((G66*(100-G66))/$D$100))&gt;0, $D$100&gt;0),(E66-G66)/(SQRT((G66*(100-G66))/$D$100)),0)</f>
        <v>-5.7886453297035025</v>
      </c>
      <c r="J66" s="196">
        <f>IF(AND(H66&gt;0,$H$100&gt;0),E66/G66*100,0)</f>
        <v>74.230668665704187</v>
      </c>
      <c r="N66" s="242"/>
      <c r="O66" s="230">
        <f ca="1">IF(J66="",0,IF($O$11=1,62-COUNT($D$15:D66),IF($O$11=2,J66+RAND()/1000,E66+RAND()/1000)))</f>
        <v>74.231499921035066</v>
      </c>
      <c r="P66" s="208">
        <f ca="1">RANK(O66,$O$15:$O$97)+COUNTIF($O$15:O66,O66)-1</f>
        <v>32</v>
      </c>
      <c r="Q66" s="208">
        <v>38</v>
      </c>
      <c r="R66" s="243"/>
      <c r="S66" s="242"/>
      <c r="T66" s="242"/>
      <c r="U66" s="242"/>
    </row>
    <row r="67" spans="1:21" s="241" customFormat="1" ht="12.75" customHeight="1" x14ac:dyDescent="0.25">
      <c r="A67" s="236"/>
      <c r="B67" s="237"/>
      <c r="C67" s="240" t="s">
        <v>532</v>
      </c>
      <c r="D67" s="194">
        <f>'Input Sheet'!B45</f>
        <v>485</v>
      </c>
      <c r="E67" s="195">
        <f t="shared" si="0"/>
        <v>2.5196114083848511</v>
      </c>
      <c r="F67" s="194">
        <f>'Input Sheet'!C45</f>
        <v>1429314</v>
      </c>
      <c r="G67" s="195">
        <f t="shared" si="1"/>
        <v>2.731577574084358</v>
      </c>
      <c r="H67" s="195">
        <f t="shared" si="2"/>
        <v>3.3932361958254095E-2</v>
      </c>
      <c r="I67" s="195">
        <f>IF(AND((SQRT((G67*(100-G67))/$D$100))&gt;0, $D$100&gt;0),(E67-G67)/(SQRT((G67*(100-G67))/$D$100)),0)</f>
        <v>-1.8041719428519332</v>
      </c>
      <c r="J67" s="196">
        <f>IF(AND(H67&gt;0,$H$100&gt;0),E67/G67*100,0)</f>
        <v>92.240155735992261</v>
      </c>
      <c r="N67" s="242"/>
      <c r="O67" s="230">
        <f ca="1">IF(J67="",0,IF($O$11=1,62-COUNT($D$15:D67),IF($O$11=2,J67+RAND()/1000,E67+RAND()/1000)))</f>
        <v>92.240395511259266</v>
      </c>
      <c r="P67" s="208">
        <f ca="1">RANK(O67,$O$15:$O$97)+COUNTIF($O$15:O67,O67)-1</f>
        <v>23</v>
      </c>
      <c r="Q67" s="208">
        <v>39</v>
      </c>
      <c r="R67" s="243"/>
      <c r="S67" s="242"/>
      <c r="T67" s="242"/>
      <c r="U67" s="242"/>
    </row>
    <row r="68" spans="1:21" s="241" customFormat="1" ht="12.75" customHeight="1" x14ac:dyDescent="0.25">
      <c r="A68" s="236"/>
      <c r="B68" s="237"/>
      <c r="C68" s="240" t="s">
        <v>533</v>
      </c>
      <c r="D68" s="194">
        <f>'Input Sheet'!B46</f>
        <v>35</v>
      </c>
      <c r="E68" s="195">
        <f t="shared" si="0"/>
        <v>0.18182762740921607</v>
      </c>
      <c r="F68" s="194">
        <f>'Input Sheet'!C46</f>
        <v>733426</v>
      </c>
      <c r="G68" s="195">
        <f t="shared" si="1"/>
        <v>1.401658427644586</v>
      </c>
      <c r="H68" s="195">
        <f t="shared" si="2"/>
        <v>4.7721242497538946E-3</v>
      </c>
      <c r="I68" s="195">
        <f>IF(AND((SQRT((G68*(100-G68))/$D$100))&gt;0, $D$100&gt;0),(E68-G68)/(SQRT((G68*(100-G68))/$D$100)),0)</f>
        <v>-14.396196960482602</v>
      </c>
      <c r="J68" s="196">
        <f>IF(AND(H68&gt;0,$H$100&gt;0),E68/G68*100,0)</f>
        <v>12.972320775380913</v>
      </c>
      <c r="N68" s="242"/>
      <c r="O68" s="230">
        <f ca="1">IF(J68="",0,IF($O$11=1,62-COUNT($D$15:D68),IF($O$11=2,J68+RAND()/1000,E68+RAND()/1000)))</f>
        <v>12.973087089432648</v>
      </c>
      <c r="P68" s="208">
        <f ca="1">RANK(O68,$O$15:$O$97)+COUNTIF($O$15:O68,O68)-1</f>
        <v>58</v>
      </c>
      <c r="Q68" s="208">
        <v>40</v>
      </c>
      <c r="R68" s="243"/>
      <c r="S68" s="242"/>
      <c r="T68" s="242"/>
      <c r="U68" s="242"/>
    </row>
    <row r="69" spans="1:21" s="241" customFormat="1" ht="12.75" customHeight="1" x14ac:dyDescent="0.25">
      <c r="A69" s="236"/>
      <c r="B69" s="237"/>
      <c r="C69" s="238" t="s">
        <v>99</v>
      </c>
      <c r="D69" s="239"/>
      <c r="E69" s="195"/>
      <c r="F69" s="239"/>
      <c r="G69" s="195"/>
      <c r="H69" s="195"/>
      <c r="I69" s="240"/>
      <c r="N69" s="242"/>
      <c r="O69" s="230">
        <f ca="1">IF(J69="",0,IF($O$11=1,62-COUNT($D$15:D69),IF($O$11=2,J69+RAND()/1000,E69+RAND()/1000)))</f>
        <v>0</v>
      </c>
      <c r="P69" s="208">
        <f ca="1">RANK(O69,$O$15:$O$97)+COUNTIF($O$15:O69,O69)-1</f>
        <v>76</v>
      </c>
      <c r="Q69" s="243"/>
      <c r="R69" s="243"/>
      <c r="S69" s="242"/>
      <c r="T69" s="242"/>
      <c r="U69" s="242"/>
    </row>
    <row r="70" spans="1:21" s="241" customFormat="1" ht="12.75" customHeight="1" x14ac:dyDescent="0.25">
      <c r="A70" s="236"/>
      <c r="B70" s="237"/>
      <c r="C70" s="240" t="s">
        <v>534</v>
      </c>
      <c r="D70" s="194">
        <f>'Input Sheet'!B47</f>
        <v>744</v>
      </c>
      <c r="E70" s="195">
        <f t="shared" si="0"/>
        <v>3.8651358512130503</v>
      </c>
      <c r="F70" s="194">
        <f>'Input Sheet'!C47</f>
        <v>903148</v>
      </c>
      <c r="G70" s="195">
        <f t="shared" si="1"/>
        <v>1.7260159929022869</v>
      </c>
      <c r="H70" s="195">
        <f t="shared" si="2"/>
        <v>8.2378524892930058E-2</v>
      </c>
      <c r="I70" s="195">
        <f>IF(AND((SQRT((G70*(100-G70))/$D$100))&gt;0, $D$100&gt;0),(E70-G70)/(SQRT((G70*(100-G70))/$D$100)),0)</f>
        <v>22.787543813143618</v>
      </c>
      <c r="J70" s="196">
        <f>IF(AND(H70&gt;0,$H$100&gt;0),E70/G70*100,0)</f>
        <v>223.93395351533471</v>
      </c>
      <c r="N70" s="242"/>
      <c r="O70" s="230">
        <f ca="1">IF(J70="",0,IF($O$11=1,62-COUNT($D$15:D70),IF($O$11=2,J70+RAND()/1000,E70+RAND()/1000)))</f>
        <v>223.93438287717828</v>
      </c>
      <c r="P70" s="208">
        <f ca="1">RANK(O70,$O$15:$O$97)+COUNTIF($O$15:O70,O70)-1</f>
        <v>4</v>
      </c>
      <c r="Q70" s="208">
        <v>41</v>
      </c>
      <c r="R70" s="243"/>
      <c r="S70" s="242"/>
      <c r="T70" s="242"/>
      <c r="U70" s="242"/>
    </row>
    <row r="71" spans="1:21" s="241" customFormat="1" ht="12.75" customHeight="1" x14ac:dyDescent="0.25">
      <c r="A71" s="236"/>
      <c r="B71" s="237"/>
      <c r="C71" s="240" t="s">
        <v>535</v>
      </c>
      <c r="D71" s="194">
        <f>'Input Sheet'!B48</f>
        <v>1313</v>
      </c>
      <c r="E71" s="195">
        <f t="shared" si="0"/>
        <v>6.8211335653800189</v>
      </c>
      <c r="F71" s="194">
        <f>'Input Sheet'!C48</f>
        <v>926077</v>
      </c>
      <c r="G71" s="195">
        <f t="shared" si="1"/>
        <v>1.7698358548753594</v>
      </c>
      <c r="H71" s="195">
        <f t="shared" si="2"/>
        <v>0.14178086703373477</v>
      </c>
      <c r="I71" s="195">
        <f>IF(AND((SQRT((G71*(100-G71))/$D$100))&gt;0, $D$100&gt;0),(E71-G71)/(SQRT((G71*(100-G71))/$D$100)),0)</f>
        <v>53.151817824957298</v>
      </c>
      <c r="J71" s="196">
        <f>IF(AND(H71&gt;0,$H$100&gt;0),E71/G71*100,0)</f>
        <v>385.4105196586379</v>
      </c>
      <c r="N71" s="242"/>
      <c r="O71" s="230">
        <f ca="1">IF(J71="",0,IF($O$11=1,62-COUNT($D$15:D71),IF($O$11=2,J71+RAND()/1000,E71+RAND()/1000)))</f>
        <v>385.41069395076687</v>
      </c>
      <c r="P71" s="208">
        <f ca="1">RANK(O71,$O$15:$O$97)+COUNTIF($O$15:O71,O71)-1</f>
        <v>1</v>
      </c>
      <c r="Q71" s="208">
        <v>42</v>
      </c>
      <c r="R71" s="243"/>
      <c r="S71" s="242"/>
      <c r="T71" s="242"/>
      <c r="U71" s="242"/>
    </row>
    <row r="72" spans="1:21" s="241" customFormat="1" ht="12.75" customHeight="1" x14ac:dyDescent="0.25">
      <c r="A72" s="236"/>
      <c r="B72" s="237"/>
      <c r="C72" s="240" t="s">
        <v>536</v>
      </c>
      <c r="D72" s="194">
        <f>'Input Sheet'!B49</f>
        <v>617</v>
      </c>
      <c r="E72" s="195">
        <f t="shared" si="0"/>
        <v>3.2053613174710374</v>
      </c>
      <c r="F72" s="194">
        <f>'Input Sheet'!C49</f>
        <v>1191003</v>
      </c>
      <c r="G72" s="195">
        <f t="shared" si="1"/>
        <v>2.2761388228669084</v>
      </c>
      <c r="H72" s="195">
        <f t="shared" si="2"/>
        <v>5.1805075218114477E-2</v>
      </c>
      <c r="I72" s="195">
        <f>IF(AND((SQRT((G72*(100-G72))/$D$100))&gt;0, $D$100&gt;0),(E72-G72)/(SQRT((G72*(100-G72))/$D$100)),0)</f>
        <v>8.6441863083300507</v>
      </c>
      <c r="J72" s="196">
        <f>IF(AND(H72&gt;0,$H$100&gt;0),E72/G72*100,0)</f>
        <v>140.82450882471781</v>
      </c>
      <c r="N72" s="242"/>
      <c r="O72" s="230">
        <f ca="1">IF(J72="",0,IF($O$11=1,62-COUNT($D$15:D72),IF($O$11=2,J72+RAND()/1000,E72+RAND()/1000)))</f>
        <v>140.82453802848161</v>
      </c>
      <c r="P72" s="208">
        <f ca="1">RANK(O72,$O$15:$O$97)+COUNTIF($O$15:O72,O72)-1</f>
        <v>10</v>
      </c>
      <c r="Q72" s="208">
        <v>43</v>
      </c>
      <c r="R72" s="243"/>
      <c r="S72" s="242"/>
      <c r="T72" s="242"/>
      <c r="U72" s="242"/>
    </row>
    <row r="73" spans="1:21" s="241" customFormat="1" ht="12.75" customHeight="1" x14ac:dyDescent="0.25">
      <c r="A73" s="236"/>
      <c r="B73" s="237"/>
      <c r="C73" s="240" t="s">
        <v>537</v>
      </c>
      <c r="D73" s="194">
        <f>'Input Sheet'!B50</f>
        <v>268</v>
      </c>
      <c r="E73" s="195">
        <f t="shared" si="0"/>
        <v>1.3922801184477116</v>
      </c>
      <c r="F73" s="194">
        <f>'Input Sheet'!C50</f>
        <v>1008488</v>
      </c>
      <c r="G73" s="195">
        <f t="shared" si="1"/>
        <v>1.9273324157835054</v>
      </c>
      <c r="H73" s="195">
        <f t="shared" si="2"/>
        <v>2.6574436185656154E-2</v>
      </c>
      <c r="I73" s="195">
        <f>IF(AND((SQRT((G73*(100-G73))/$D$100))&gt;0, $D$100&gt;0),(E73-G73)/(SQRT((G73*(100-G73))/$D$100)),0)</f>
        <v>-5.3994312069185817</v>
      </c>
      <c r="J73" s="196">
        <f>IF(AND(H73&gt;0,$H$100&gt;0),E73/G73*100,0)</f>
        <v>72.23871227640393</v>
      </c>
      <c r="N73" s="242"/>
      <c r="O73" s="230">
        <f ca="1">IF(J73="",0,IF($O$11=1,62-COUNT($D$15:D73),IF($O$11=2,J73+RAND()/1000,E73+RAND()/1000)))</f>
        <v>72.23964303825386</v>
      </c>
      <c r="P73" s="208">
        <f ca="1">RANK(O73,$O$15:$O$97)+COUNTIF($O$15:O73,O73)-1</f>
        <v>33</v>
      </c>
      <c r="Q73" s="208">
        <v>44</v>
      </c>
      <c r="R73" s="243"/>
      <c r="S73" s="242"/>
      <c r="T73" s="242"/>
      <c r="U73" s="242"/>
    </row>
    <row r="74" spans="1:21" s="241" customFormat="1" ht="12.75" customHeight="1" x14ac:dyDescent="0.25">
      <c r="A74" s="236"/>
      <c r="B74" s="237"/>
      <c r="C74" s="238" t="s">
        <v>393</v>
      </c>
      <c r="D74" s="239"/>
      <c r="E74" s="195"/>
      <c r="F74" s="239"/>
      <c r="G74" s="195"/>
      <c r="H74" s="195"/>
      <c r="I74" s="240"/>
      <c r="N74" s="242"/>
      <c r="O74" s="230">
        <f ca="1">IF(J74="",0,IF($O$11=1,62-COUNT($D$15:D74),IF($O$11=2,J74+RAND()/1000,E74+RAND()/1000)))</f>
        <v>0</v>
      </c>
      <c r="P74" s="208">
        <f ca="1">RANK(O74,$O$15:$O$97)+COUNTIF($O$15:O74,O74)-1</f>
        <v>77</v>
      </c>
      <c r="Q74" s="243"/>
      <c r="R74" s="243"/>
      <c r="S74" s="242"/>
      <c r="T74" s="242"/>
      <c r="U74" s="242"/>
    </row>
    <row r="75" spans="1:21" s="241" customFormat="1" ht="12.75" customHeight="1" x14ac:dyDescent="0.25">
      <c r="A75" s="236"/>
      <c r="B75" s="237"/>
      <c r="C75" s="240" t="s">
        <v>538</v>
      </c>
      <c r="D75" s="194">
        <f>'Input Sheet'!B51</f>
        <v>118</v>
      </c>
      <c r="E75" s="195">
        <f t="shared" si="0"/>
        <v>0.6130188581224999</v>
      </c>
      <c r="F75" s="194">
        <f>'Input Sheet'!C51</f>
        <v>367202</v>
      </c>
      <c r="G75" s="195">
        <f t="shared" si="1"/>
        <v>0.70176374705552758</v>
      </c>
      <c r="H75" s="195">
        <f t="shared" si="2"/>
        <v>3.2134901226028176E-2</v>
      </c>
      <c r="I75" s="195">
        <f>IF(AND((SQRT((G75*(100-G75))/$D$100))&gt;0, $D$100&gt;0),(E75-G75)/(SQRT((G75*(100-G75))/$D$100)),0)</f>
        <v>-1.4749632673172863</v>
      </c>
      <c r="J75" s="196">
        <f>IF(AND(H75&gt;0,$H$100&gt;0),E75/G75*100,0)</f>
        <v>87.354022018751323</v>
      </c>
      <c r="N75" s="242"/>
      <c r="O75" s="230">
        <f ca="1">IF(J75="",0,IF($O$11=1,62-COUNT($D$15:D75),IF($O$11=2,J75+RAND()/1000,E75+RAND()/1000)))</f>
        <v>87.354736839456336</v>
      </c>
      <c r="P75" s="208">
        <f ca="1">RANK(O75,$O$15:$O$97)+COUNTIF($O$15:O75,O75)-1</f>
        <v>24</v>
      </c>
      <c r="Q75" s="208">
        <v>45</v>
      </c>
      <c r="R75" s="243"/>
      <c r="S75" s="242"/>
      <c r="T75" s="242"/>
      <c r="U75" s="242"/>
    </row>
    <row r="76" spans="1:21" s="241" customFormat="1" ht="12.75" customHeight="1" x14ac:dyDescent="0.25">
      <c r="A76" s="236"/>
      <c r="B76" s="237"/>
      <c r="C76" s="240" t="s">
        <v>539</v>
      </c>
      <c r="D76" s="194">
        <f>'Input Sheet'!B52</f>
        <v>90</v>
      </c>
      <c r="E76" s="195">
        <f t="shared" si="0"/>
        <v>0.46755675619512704</v>
      </c>
      <c r="F76" s="194">
        <f>'Input Sheet'!C52</f>
        <v>346096</v>
      </c>
      <c r="G76" s="195">
        <f t="shared" si="1"/>
        <v>0.66142784026484014</v>
      </c>
      <c r="H76" s="195">
        <f t="shared" si="2"/>
        <v>2.6004345615089457E-2</v>
      </c>
      <c r="I76" s="195">
        <f>IF(AND((SQRT((G76*(100-G76))/$D$100))&gt;0, $D$100&gt;0),(E76-G76)/(SQRT((G76*(100-G76))/$D$100)),0)</f>
        <v>-3.3183098244766036</v>
      </c>
      <c r="J76" s="196">
        <f>IF(AND(H76&gt;0,$H$100&gt;0),E76/G76*100,0)</f>
        <v>70.689004564415399</v>
      </c>
      <c r="N76" s="242"/>
      <c r="O76" s="230">
        <f ca="1">IF(J76="",0,IF($O$11=1,62-COUNT($D$15:D76),IF($O$11=2,J76+RAND()/1000,E76+RAND()/1000)))</f>
        <v>70.689630603298497</v>
      </c>
      <c r="P76" s="208">
        <f ca="1">RANK(O76,$O$15:$O$97)+COUNTIF($O$15:O76,O76)-1</f>
        <v>34</v>
      </c>
      <c r="Q76" s="208">
        <v>46</v>
      </c>
      <c r="R76" s="243"/>
      <c r="S76" s="242"/>
      <c r="T76" s="242"/>
      <c r="U76" s="242"/>
    </row>
    <row r="77" spans="1:21" s="241" customFormat="1" ht="12.75" customHeight="1" x14ac:dyDescent="0.25">
      <c r="A77" s="236"/>
      <c r="B77" s="237"/>
      <c r="C77" s="240" t="s">
        <v>540</v>
      </c>
      <c r="D77" s="194">
        <f>'Input Sheet'!B53</f>
        <v>342</v>
      </c>
      <c r="E77" s="195">
        <f t="shared" si="0"/>
        <v>1.7767156735414826</v>
      </c>
      <c r="F77" s="194">
        <f>'Input Sheet'!C53</f>
        <v>1153915</v>
      </c>
      <c r="G77" s="195">
        <f t="shared" si="1"/>
        <v>2.2052595415699781</v>
      </c>
      <c r="H77" s="195">
        <f t="shared" si="2"/>
        <v>2.9638231585515398E-2</v>
      </c>
      <c r="I77" s="195">
        <f>IF(AND((SQRT((G77*(100-G77))/$D$100))&gt;0, $D$100&gt;0),(E77-G77)/(SQRT((G77*(100-G77))/$D$100)),0)</f>
        <v>-4.048664292068775</v>
      </c>
      <c r="J77" s="196">
        <f>IF(AND(H77&gt;0,$H$100&gt;0),E77/G77*100,0)</f>
        <v>80.567191301056354</v>
      </c>
      <c r="N77" s="242"/>
      <c r="O77" s="230">
        <f ca="1">IF(J77="",0,IF($O$11=1,62-COUNT($D$15:D77),IF($O$11=2,J77+RAND()/1000,E77+RAND()/1000)))</f>
        <v>80.567745964025477</v>
      </c>
      <c r="P77" s="208">
        <f ca="1">RANK(O77,$O$15:$O$97)+COUNTIF($O$15:O77,O77)-1</f>
        <v>28</v>
      </c>
      <c r="Q77" s="208">
        <v>47</v>
      </c>
      <c r="R77" s="243"/>
      <c r="S77" s="242"/>
      <c r="T77" s="242"/>
      <c r="U77" s="242"/>
    </row>
    <row r="78" spans="1:21" s="241" customFormat="1" ht="12.75" customHeight="1" x14ac:dyDescent="0.25">
      <c r="A78" s="236"/>
      <c r="B78" s="237"/>
      <c r="C78" s="240" t="s">
        <v>541</v>
      </c>
      <c r="D78" s="194">
        <f>'Input Sheet'!B54</f>
        <v>153</v>
      </c>
      <c r="E78" s="195">
        <f t="shared" si="0"/>
        <v>0.794846485531716</v>
      </c>
      <c r="F78" s="194">
        <f>'Input Sheet'!C54</f>
        <v>523214</v>
      </c>
      <c r="G78" s="195">
        <f t="shared" si="1"/>
        <v>0.99991998178634856</v>
      </c>
      <c r="H78" s="195">
        <f t="shared" si="2"/>
        <v>2.9242336787624182E-2</v>
      </c>
      <c r="I78" s="195">
        <f>IF(AND((SQRT((G78*(100-G78))/$D$100))&gt;0, $D$100&gt;0),(E78-G78)/(SQRT((G78*(100-G78))/$D$100)),0)</f>
        <v>-2.8596522624530838</v>
      </c>
      <c r="J78" s="196">
        <f>IF(AND(H78&gt;0,$H$100&gt;0),E78/G78*100,0)</f>
        <v>79.491009281735671</v>
      </c>
      <c r="N78" s="242"/>
      <c r="O78" s="230">
        <f ca="1">IF(J78="",0,IF($O$11=1,62-COUNT($D$15:D78),IF($O$11=2,J78+RAND()/1000,E78+RAND()/1000)))</f>
        <v>79.491740285175425</v>
      </c>
      <c r="P78" s="208">
        <f ca="1">RANK(O78,$O$15:$O$97)+COUNTIF($O$15:O78,O78)-1</f>
        <v>29</v>
      </c>
      <c r="Q78" s="208">
        <v>48</v>
      </c>
      <c r="R78" s="243"/>
      <c r="S78" s="242"/>
      <c r="T78" s="242"/>
      <c r="U78" s="242"/>
    </row>
    <row r="79" spans="1:21" ht="15.75" x14ac:dyDescent="0.25">
      <c r="A79" s="375" t="s">
        <v>467</v>
      </c>
      <c r="B79" s="376"/>
      <c r="C79" s="217" t="s">
        <v>449</v>
      </c>
      <c r="D79" s="194"/>
      <c r="E79" s="195"/>
      <c r="F79" s="194"/>
      <c r="G79" s="195"/>
      <c r="H79" s="195"/>
      <c r="I79" s="197"/>
      <c r="O79" s="230">
        <f ca="1">IF(J79="",0,IF($O$11=1,62-COUNT($D$15:D79),IF($O$11=2,J79+RAND()/1000,E79+RAND()/1000)))</f>
        <v>0</v>
      </c>
      <c r="P79" s="208">
        <f ca="1">RANK(O79,$O$15:$O$97)+COUNTIF($O$15:O79,O79)-1</f>
        <v>78</v>
      </c>
      <c r="Q79" s="208"/>
      <c r="R79" s="208"/>
    </row>
    <row r="80" spans="1:21" x14ac:dyDescent="0.25">
      <c r="A80" s="229"/>
      <c r="B80" s="244"/>
      <c r="C80" s="17" t="s">
        <v>118</v>
      </c>
      <c r="D80" s="194"/>
      <c r="E80" s="195"/>
      <c r="F80" s="194"/>
      <c r="G80" s="195"/>
      <c r="H80" s="195"/>
      <c r="I80" s="197"/>
      <c r="O80" s="230">
        <f ca="1">IF(J80="",0,IF($O$11=1,62-COUNT($D$15:D80),IF($O$11=2,J80+RAND()/1000,E80+RAND()/1000)))</f>
        <v>0</v>
      </c>
      <c r="P80" s="208">
        <f ca="1">RANK(O80,$O$15:$O$97)+COUNTIF($O$15:O80,O80)-1</f>
        <v>79</v>
      </c>
      <c r="Q80" s="208"/>
      <c r="R80" s="208"/>
    </row>
    <row r="81" spans="1:18" x14ac:dyDescent="0.25">
      <c r="A81" s="229"/>
      <c r="B81" s="10"/>
      <c r="C81" s="197" t="s">
        <v>542</v>
      </c>
      <c r="D81" s="194">
        <f>'Input Sheet'!B55</f>
        <v>193</v>
      </c>
      <c r="E81" s="195">
        <f t="shared" ref="E81:E98" si="5">IF($D$100&gt;0,D81/$D$100*100,0)</f>
        <v>1.0026494882851056</v>
      </c>
      <c r="F81" s="194">
        <f>'Input Sheet'!C55</f>
        <v>818068</v>
      </c>
      <c r="G81" s="195">
        <f t="shared" ref="G81:G98" si="6">IF($F$100&gt;0,F81/$F$100*100,0)</f>
        <v>1.5634186769849328</v>
      </c>
      <c r="H81" s="195">
        <f t="shared" ref="H81:H100" si="7">IF(F81&gt;0,D81/F81*100,0)</f>
        <v>2.3592170821985458E-2</v>
      </c>
      <c r="I81" s="195">
        <f>IF(AND((SQRT((G81*(100-G81))/$D$100))&gt;0, $D$100&gt;0),(E81-G81)/(SQRT((G81*(100-G81))/$D$100)),0)</f>
        <v>-6.2715129096418973</v>
      </c>
      <c r="J81" s="196">
        <f>IF(AND(H81&gt;0,$H$100&gt;0),E81/G81*100,0)</f>
        <v>64.131860713006475</v>
      </c>
      <c r="O81" s="230">
        <f ca="1">IF(J81="",0,IF($O$11=1,62-COUNT($D$15:D81),IF($O$11=2,J81+RAND()/1000,E81+RAND()/1000)))</f>
        <v>64.131955336149389</v>
      </c>
      <c r="P81" s="208">
        <f ca="1">RANK(O81,$O$15:$O$97)+COUNTIF($O$15:O81,O81)-1</f>
        <v>40</v>
      </c>
      <c r="Q81" s="208">
        <v>49</v>
      </c>
      <c r="R81" s="208"/>
    </row>
    <row r="82" spans="1:18" x14ac:dyDescent="0.25">
      <c r="C82" s="197" t="s">
        <v>543</v>
      </c>
      <c r="D82" s="194">
        <f>'Input Sheet'!B56</f>
        <v>303</v>
      </c>
      <c r="E82" s="195">
        <f t="shared" si="5"/>
        <v>1.5741077458569275</v>
      </c>
      <c r="F82" s="194">
        <f>'Input Sheet'!C56</f>
        <v>833221</v>
      </c>
      <c r="G82" s="195">
        <f t="shared" si="6"/>
        <v>1.5923777405497621</v>
      </c>
      <c r="H82" s="195">
        <f t="shared" si="7"/>
        <v>3.6364901988788091E-2</v>
      </c>
      <c r="I82" s="195">
        <f>IF(AND((SQRT((G82*(100-G82))/$D$100))&gt;0, $D$100&gt;0),(E82-G82)/(SQRT((G82*(100-G82))/$D$100)),0)</f>
        <v>-0.20249070348846529</v>
      </c>
      <c r="J82" s="196">
        <f>IF(AND(H82&gt;0,$H$100&gt;0),E82/G82*100,0)</f>
        <v>98.852659502353575</v>
      </c>
      <c r="O82" s="230">
        <f ca="1">IF(J82="",0,IF($O$11=1,62-COUNT($D$15:D82),IF($O$11=2,J82+RAND()/1000,E82+RAND()/1000)))</f>
        <v>98.85350791881919</v>
      </c>
      <c r="P82" s="208">
        <f ca="1">RANK(O82,$O$15:$O$97)+COUNTIF($O$15:O82,O82)-1</f>
        <v>20</v>
      </c>
      <c r="Q82" s="208">
        <v>50</v>
      </c>
      <c r="R82" s="208"/>
    </row>
    <row r="83" spans="1:18" x14ac:dyDescent="0.25">
      <c r="C83" s="197" t="s">
        <v>544</v>
      </c>
      <c r="D83" s="194">
        <f>'Input Sheet'!B57</f>
        <v>221</v>
      </c>
      <c r="E83" s="195">
        <f t="shared" si="5"/>
        <v>1.1481115902124785</v>
      </c>
      <c r="F83" s="194">
        <f>'Input Sheet'!C57</f>
        <v>1102126</v>
      </c>
      <c r="G83" s="195">
        <f t="shared" si="6"/>
        <v>2.1062850188379159</v>
      </c>
      <c r="H83" s="195">
        <f t="shared" si="7"/>
        <v>2.0052153746486334E-2</v>
      </c>
      <c r="I83" s="195">
        <f>IF(AND((SQRT((G83*(100-G83))/$D$100))&gt;0, $D$100&gt;0),(E83-G83)/(SQRT((G83*(100-G83))/$D$100)),0)</f>
        <v>-9.2578946630050236</v>
      </c>
      <c r="J83" s="196">
        <f>IF(AND(H83&gt;0,$H$100&gt;0),E83/G83*100,0)</f>
        <v>54.508842817764389</v>
      </c>
      <c r="O83" s="230">
        <f ca="1">IF(J83="",0,IF($O$11=1,62-COUNT($D$15:D83),IF($O$11=2,J83+RAND()/1000,E83+RAND()/1000)))</f>
        <v>54.509779534683865</v>
      </c>
      <c r="P83" s="208">
        <f ca="1">RANK(O83,$O$15:$O$97)+COUNTIF($O$15:O83,O83)-1</f>
        <v>44</v>
      </c>
      <c r="Q83" s="208">
        <v>51</v>
      </c>
      <c r="R83" s="208"/>
    </row>
    <row r="84" spans="1:18" x14ac:dyDescent="0.25">
      <c r="C84" s="17" t="s">
        <v>125</v>
      </c>
      <c r="D84" s="194"/>
      <c r="E84" s="195"/>
      <c r="F84" s="194"/>
      <c r="G84" s="195"/>
      <c r="H84" s="195"/>
      <c r="I84" s="197"/>
      <c r="O84" s="230">
        <f ca="1">IF(J84="",0,IF($O$11=1,62-COUNT($D$15:D84),IF($O$11=2,J84+RAND()/1000,E84+RAND()/1000)))</f>
        <v>0</v>
      </c>
      <c r="P84" s="208">
        <f ca="1">RANK(O84,$O$15:$O$97)+COUNTIF($O$15:O84,O84)-1</f>
        <v>80</v>
      </c>
      <c r="Q84" s="208"/>
      <c r="R84" s="208"/>
    </row>
    <row r="85" spans="1:18" x14ac:dyDescent="0.25">
      <c r="C85" s="197" t="s">
        <v>545</v>
      </c>
      <c r="D85" s="194">
        <f>'Input Sheet'!B58</f>
        <v>322</v>
      </c>
      <c r="E85" s="195">
        <f t="shared" si="5"/>
        <v>1.6728141721647878</v>
      </c>
      <c r="F85" s="194">
        <f>'Input Sheet'!C58</f>
        <v>915341</v>
      </c>
      <c r="G85" s="195">
        <f t="shared" si="6"/>
        <v>1.7493181681841428</v>
      </c>
      <c r="H85" s="195">
        <f t="shared" si="7"/>
        <v>3.5178146723461534E-2</v>
      </c>
      <c r="I85" s="195">
        <f>IF(AND((SQRT((G85*(100-G85))/$D$100))&gt;0, $D$100&gt;0),(E85-G85)/(SQRT((G85*(100-G85))/$D$100)),0)</f>
        <v>-0.80962892710201328</v>
      </c>
      <c r="J85" s="196">
        <f>IF(AND(H85&gt;0,$H$100&gt;0),E85/G85*100,0)</f>
        <v>95.626639143708843</v>
      </c>
      <c r="O85" s="230">
        <f ca="1">IF(J85="",0,IF($O$11=1,62-COUNT($D$15:D85),IF($O$11=2,J85+RAND()/1000,E85+RAND()/1000)))</f>
        <v>95.626904724189131</v>
      </c>
      <c r="P85" s="208">
        <f ca="1">RANK(O85,$O$15:$O$97)+COUNTIF($O$15:O85,O85)-1</f>
        <v>21</v>
      </c>
      <c r="Q85" s="208">
        <v>52</v>
      </c>
      <c r="R85" s="208"/>
    </row>
    <row r="86" spans="1:18" x14ac:dyDescent="0.25">
      <c r="C86" s="197" t="s">
        <v>546</v>
      </c>
      <c r="D86" s="194">
        <f>'Input Sheet'!B59</f>
        <v>449</v>
      </c>
      <c r="E86" s="195">
        <f t="shared" si="5"/>
        <v>2.3325887059068005</v>
      </c>
      <c r="F86" s="194">
        <f>'Input Sheet'!C59</f>
        <v>584899</v>
      </c>
      <c r="G86" s="195">
        <f t="shared" si="6"/>
        <v>1.1178068580482432</v>
      </c>
      <c r="H86" s="195">
        <f t="shared" si="7"/>
        <v>7.6765390263960107E-2</v>
      </c>
      <c r="I86" s="195">
        <f>IF(AND((SQRT((G86*(100-G86))/$D$100))&gt;0, $D$100&gt;0),(E86-G86)/(SQRT((G86*(100-G86))/$D$100)),0)</f>
        <v>16.030975485630538</v>
      </c>
      <c r="J86" s="196">
        <f>IF(AND(H86&gt;0,$H$100&gt;0),E86/G86*100,0)</f>
        <v>208.67546921116929</v>
      </c>
      <c r="O86" s="230">
        <f ca="1">IF(J86="",0,IF($O$11=1,62-COUNT($D$15:D86),IF($O$11=2,J86+RAND()/1000,E86+RAND()/1000)))</f>
        <v>208.67583664117177</v>
      </c>
      <c r="P86" s="208">
        <f ca="1">RANK(O86,$O$15:$O$97)+COUNTIF($O$15:O86,O86)-1</f>
        <v>5</v>
      </c>
      <c r="Q86" s="208">
        <v>53</v>
      </c>
      <c r="R86" s="208"/>
    </row>
    <row r="87" spans="1:18" x14ac:dyDescent="0.25">
      <c r="C87" s="197" t="s">
        <v>547</v>
      </c>
      <c r="D87" s="194">
        <f>'Input Sheet'!B60</f>
        <v>169</v>
      </c>
      <c r="E87" s="195">
        <f t="shared" si="5"/>
        <v>0.8779676866330719</v>
      </c>
      <c r="F87" s="194">
        <f>'Input Sheet'!C60</f>
        <v>554209</v>
      </c>
      <c r="G87" s="195">
        <f t="shared" si="6"/>
        <v>1.0591548643305235</v>
      </c>
      <c r="H87" s="195">
        <f t="shared" si="7"/>
        <v>3.049391114182556E-2</v>
      </c>
      <c r="I87" s="195">
        <f>IF(AND((SQRT((G87*(100-G87))/$D$100))&gt;0, $D$100&gt;0),(E87-G87)/(SQRT((G87*(100-G87))/$D$100)),0)</f>
        <v>-2.4556360815307001</v>
      </c>
      <c r="J87" s="196">
        <f>IF(AND(H87&gt;0,$H$100&gt;0),E87/G87*100,0)</f>
        <v>82.893230839101378</v>
      </c>
      <c r="O87" s="230">
        <f ca="1">IF(J87="",0,IF($O$11=1,62-COUNT($D$15:D87),IF($O$11=2,J87+RAND()/1000,E87+RAND()/1000)))</f>
        <v>82.893595322667878</v>
      </c>
      <c r="P87" s="208">
        <f ca="1">RANK(O87,$O$15:$O$97)+COUNTIF($O$15:O87,O87)-1</f>
        <v>25</v>
      </c>
      <c r="Q87" s="208">
        <v>54</v>
      </c>
      <c r="R87" s="208"/>
    </row>
    <row r="88" spans="1:18" x14ac:dyDescent="0.25">
      <c r="C88" s="197" t="s">
        <v>548</v>
      </c>
      <c r="D88" s="194">
        <f>'Input Sheet'!B61</f>
        <v>233</v>
      </c>
      <c r="E88" s="195">
        <f t="shared" si="5"/>
        <v>1.2104524910384955</v>
      </c>
      <c r="F88" s="194">
        <f>'Input Sheet'!C61</f>
        <v>514710</v>
      </c>
      <c r="G88" s="195">
        <f t="shared" si="6"/>
        <v>0.98366789463823889</v>
      </c>
      <c r="H88" s="195">
        <f t="shared" si="7"/>
        <v>4.5268209282897168E-2</v>
      </c>
      <c r="I88" s="195">
        <f>IF(AND((SQRT((G88*(100-G88))/$D$100))&gt;0, $D$100&gt;0),(E88-G88)/(SQRT((G88*(100-G88))/$D$100)),0)</f>
        <v>3.1881590093431487</v>
      </c>
      <c r="J88" s="196">
        <f>IF(AND(H88&gt;0,$H$100&gt;0),E88/G88*100,0)</f>
        <v>123.05499626819278</v>
      </c>
      <c r="O88" s="230">
        <f ca="1">IF(J88="",0,IF($O$11=1,62-COUNT($D$15:D88),IF($O$11=2,J88+RAND()/1000,E88+RAND()/1000)))</f>
        <v>123.05534429359543</v>
      </c>
      <c r="P88" s="208">
        <f ca="1">RANK(O88,$O$15:$O$97)+COUNTIF($O$15:O88,O88)-1</f>
        <v>14</v>
      </c>
      <c r="Q88" s="208">
        <v>55</v>
      </c>
      <c r="R88" s="208"/>
    </row>
    <row r="89" spans="1:18" x14ac:dyDescent="0.25">
      <c r="C89" s="197" t="s">
        <v>549</v>
      </c>
      <c r="D89" s="194">
        <f>'Input Sheet'!B62</f>
        <v>749</v>
      </c>
      <c r="E89" s="195">
        <f t="shared" si="5"/>
        <v>3.8911112265572236</v>
      </c>
      <c r="F89" s="194">
        <f>'Input Sheet'!C62</f>
        <v>1125828</v>
      </c>
      <c r="G89" s="195">
        <f t="shared" si="6"/>
        <v>2.1515821695416428</v>
      </c>
      <c r="H89" s="195">
        <f t="shared" si="7"/>
        <v>6.652881257172498E-2</v>
      </c>
      <c r="I89" s="195">
        <f>IF(AND((SQRT((G89*(100-G89))/$D$100))&gt;0, $D$100&gt;0),(E89-G89)/(SQRT((G89*(100-G89))/$D$100)),0)</f>
        <v>16.633356726941447</v>
      </c>
      <c r="J89" s="196">
        <f>IF(AND(H89&gt;0,$H$100&gt;0),E89/G89*100,0)</f>
        <v>180.84883215899475</v>
      </c>
      <c r="O89" s="230">
        <f ca="1">IF(J89="",0,IF($O$11=1,62-COUNT($D$15:D89),IF($O$11=2,J89+RAND()/1000,E89+RAND()/1000)))</f>
        <v>180.84919388243605</v>
      </c>
      <c r="P89" s="208">
        <f ca="1">RANK(O89,$O$15:$O$97)+COUNTIF($O$15:O89,O89)-1</f>
        <v>6</v>
      </c>
      <c r="Q89" s="208">
        <v>56</v>
      </c>
      <c r="R89" s="208"/>
    </row>
    <row r="90" spans="1:18" x14ac:dyDescent="0.25">
      <c r="C90" s="17" t="s">
        <v>136</v>
      </c>
      <c r="D90" s="194"/>
      <c r="E90" s="195"/>
      <c r="F90" s="194"/>
      <c r="G90" s="195"/>
      <c r="H90" s="195"/>
      <c r="I90" s="197"/>
      <c r="O90" s="230">
        <f ca="1">IF(J90="",0,IF($O$11=1,62-COUNT($D$15:D90),IF($O$11=2,J90+RAND()/1000,E90+RAND()/1000)))</f>
        <v>0</v>
      </c>
      <c r="P90" s="208">
        <f ca="1">RANK(O90,$O$15:$O$97)+COUNTIF($O$15:O90,O90)-1</f>
        <v>81</v>
      </c>
      <c r="Q90" s="208"/>
      <c r="R90" s="208"/>
    </row>
    <row r="91" spans="1:18" x14ac:dyDescent="0.25">
      <c r="C91" s="197" t="s">
        <v>550</v>
      </c>
      <c r="D91" s="194">
        <f>'Input Sheet'!B63</f>
        <v>726</v>
      </c>
      <c r="E91" s="195">
        <f t="shared" si="5"/>
        <v>3.7716244999740245</v>
      </c>
      <c r="F91" s="194">
        <f>'Input Sheet'!C63</f>
        <v>667848</v>
      </c>
      <c r="G91" s="195">
        <f t="shared" si="6"/>
        <v>1.2763315966240378</v>
      </c>
      <c r="H91" s="195">
        <f t="shared" si="7"/>
        <v>0.10870737053940419</v>
      </c>
      <c r="I91" s="195">
        <f>IF(AND((SQRT((G91*(100-G91))/$D$100))&gt;0, $D$100&gt;0),(E91-G91)/(SQRT((G91*(100-G91))/$D$100)),0)</f>
        <v>30.841338293005755</v>
      </c>
      <c r="J91" s="196">
        <f>IF(AND(H91&gt;0,$H$100&gt;0),E91/G91*100,0)</f>
        <v>295.50506388388123</v>
      </c>
      <c r="O91" s="230">
        <f ca="1">IF(J91="",0,IF($O$11=1,62-COUNT($D$15:D91),IF($O$11=2,J91+RAND()/1000,E91+RAND()/1000)))</f>
        <v>295.50534320769913</v>
      </c>
      <c r="P91" s="208">
        <f ca="1">RANK(O91,$O$15:$O$97)+COUNTIF($O$15:O91,O91)-1</f>
        <v>3</v>
      </c>
      <c r="Q91" s="208">
        <v>57</v>
      </c>
      <c r="R91" s="208"/>
    </row>
    <row r="92" spans="1:18" x14ac:dyDescent="0.25">
      <c r="C92" s="197" t="s">
        <v>551</v>
      </c>
      <c r="D92" s="194">
        <f>'Input Sheet'!B64</f>
        <v>265</v>
      </c>
      <c r="E92" s="195">
        <f t="shared" si="5"/>
        <v>1.3766948932412073</v>
      </c>
      <c r="F92" s="194">
        <f>'Input Sheet'!C64</f>
        <v>968304</v>
      </c>
      <c r="G92" s="195">
        <f t="shared" si="6"/>
        <v>1.8505363351203303</v>
      </c>
      <c r="H92" s="195">
        <f t="shared" si="7"/>
        <v>2.7367438325154085E-2</v>
      </c>
      <c r="I92" s="195">
        <f>IF(AND((SQRT((G92*(100-G92))/$D$100))&gt;0, $D$100&gt;0),(E92-G92)/(SQRT((G92*(100-G92))/$D$100)),0)</f>
        <v>-4.8780287276250203</v>
      </c>
      <c r="J92" s="196">
        <f>IF(AND(H92&gt;0,$H$100&gt;0),E92/G92*100,0)</f>
        <v>74.394372437528403</v>
      </c>
      <c r="O92" s="230">
        <f ca="1">IF(J92="",0,IF($O$11=1,62-COUNT($D$15:D92),IF($O$11=2,J92+RAND()/1000,E92+RAND()/1000)))</f>
        <v>74.394892491945583</v>
      </c>
      <c r="P92" s="208">
        <f ca="1">RANK(O92,$O$15:$O$97)+COUNTIF($O$15:O92,O92)-1</f>
        <v>31</v>
      </c>
      <c r="Q92" s="208">
        <v>58</v>
      </c>
      <c r="R92" s="208"/>
    </row>
    <row r="93" spans="1:18" x14ac:dyDescent="0.25">
      <c r="C93" s="197" t="s">
        <v>552</v>
      </c>
      <c r="D93" s="194">
        <f>'Input Sheet'!B65</f>
        <v>270</v>
      </c>
      <c r="E93" s="195">
        <f t="shared" si="5"/>
        <v>1.4026702685853809</v>
      </c>
      <c r="F93" s="194">
        <f>'Input Sheet'!C65</f>
        <v>735944</v>
      </c>
      <c r="G93" s="195">
        <f t="shared" si="6"/>
        <v>1.4064706049069264</v>
      </c>
      <c r="H93" s="195">
        <f t="shared" si="7"/>
        <v>3.6687574054547631E-2</v>
      </c>
      <c r="I93" s="195">
        <f>IF(AND((SQRT((G93*(100-G93))/$D$100))&gt;0, $D$100&gt;0),(E93-G93)/(SQRT((G93*(100-G93))/$D$100)),0)</f>
        <v>-4.4775101806515553E-2</v>
      </c>
      <c r="J93" s="196">
        <f>IF(AND(H93&gt;0,$H$100&gt;0),E93/G93*100,0)</f>
        <v>99.72979624968437</v>
      </c>
      <c r="O93" s="230">
        <f ca="1">IF(J93="",0,IF($O$11=1,62-COUNT($D$15:D93),IF($O$11=2,J93+RAND()/1000,E93+RAND()/1000)))</f>
        <v>99.730498755482898</v>
      </c>
      <c r="P93" s="208">
        <f ca="1">RANK(O93,$O$15:$O$97)+COUNTIF($O$15:O93,O93)-1</f>
        <v>19</v>
      </c>
      <c r="Q93" s="208">
        <v>59</v>
      </c>
      <c r="R93" s="208"/>
    </row>
    <row r="94" spans="1:18" ht="15.75" x14ac:dyDescent="0.25">
      <c r="A94" s="365" t="s">
        <v>471</v>
      </c>
      <c r="B94" s="366"/>
      <c r="C94" s="218" t="s">
        <v>450</v>
      </c>
      <c r="D94" s="194"/>
      <c r="E94" s="195"/>
      <c r="F94" s="194"/>
      <c r="G94" s="195"/>
      <c r="H94" s="195"/>
      <c r="I94" s="197"/>
      <c r="O94" s="230">
        <f ca="1">IF(J94="",0,IF($O$11=1,62-COUNT($D$15:D94),IF($O$11=2,J94+RAND()/1000,E94+RAND()/1000)))</f>
        <v>0</v>
      </c>
      <c r="P94" s="208">
        <f ca="1">RANK(O94,$O$15:$O$97)+COUNTIF($O$15:O94,O94)-1</f>
        <v>82</v>
      </c>
      <c r="Q94" s="208"/>
      <c r="R94" s="208"/>
    </row>
    <row r="95" spans="1:18" x14ac:dyDescent="0.25">
      <c r="C95" s="17" t="s">
        <v>144</v>
      </c>
      <c r="D95" s="194"/>
      <c r="E95" s="195"/>
      <c r="F95" s="194"/>
      <c r="G95" s="195"/>
      <c r="H95" s="195"/>
      <c r="I95" s="197"/>
      <c r="O95" s="230">
        <f ca="1">IF(J95="",0,IF($O$11=1,62-COUNT($D$15:D95),IF($O$11=2,J95+RAND()/1000,E95+RAND()/1000)))</f>
        <v>0</v>
      </c>
      <c r="P95" s="208">
        <f ca="1">RANK(O95,$O$15:$O$97)+COUNTIF($O$15:O95,O95)-1</f>
        <v>83</v>
      </c>
      <c r="Q95" s="208"/>
      <c r="R95" s="208"/>
    </row>
    <row r="96" spans="1:18" x14ac:dyDescent="0.25">
      <c r="C96" s="197" t="s">
        <v>553</v>
      </c>
      <c r="D96" s="194">
        <f>'Input Sheet'!B66</f>
        <v>38</v>
      </c>
      <c r="E96" s="195">
        <f t="shared" si="5"/>
        <v>0.19741285261572028</v>
      </c>
      <c r="F96" s="194">
        <f>'Input Sheet'!C66</f>
        <v>128043</v>
      </c>
      <c r="G96" s="195">
        <f t="shared" si="6"/>
        <v>0.24470437378944265</v>
      </c>
      <c r="H96" s="195">
        <f t="shared" si="7"/>
        <v>2.9677530204696857E-2</v>
      </c>
      <c r="I96" s="195">
        <f>IF(AND((SQRT((G96*(100-G96))/$D$100))&gt;0, $D$100&gt;0),(E96-G96)/(SQRT((G96*(100-G96))/$D$100)),0)</f>
        <v>-1.328001372901312</v>
      </c>
      <c r="J96" s="196">
        <f>IF(AND(H96&gt;0,$H$100&gt;0),E96/G96*100,0)</f>
        <v>80.674018841030332</v>
      </c>
      <c r="O96" s="230">
        <f ca="1">IF(J96="",0,IF($O$11=1,62-COUNT($D$15:D96),IF($O$11=2,J96+RAND()/1000,E96+RAND()/1000)))</f>
        <v>80.674041599270438</v>
      </c>
      <c r="P96" s="208">
        <f ca="1">RANK(O96,$O$15:$O$97)+COUNTIF($O$15:O96,O96)-1</f>
        <v>27</v>
      </c>
      <c r="Q96" s="208">
        <v>60</v>
      </c>
      <c r="R96" s="208"/>
    </row>
    <row r="97" spans="3:18" x14ac:dyDescent="0.25">
      <c r="C97" s="197" t="s">
        <v>554</v>
      </c>
      <c r="D97" s="194">
        <f>'Input Sheet'!B67</f>
        <v>34</v>
      </c>
      <c r="E97" s="195">
        <f t="shared" si="5"/>
        <v>0.1766325523403813</v>
      </c>
      <c r="F97" s="194">
        <f>'Input Sheet'!C67</f>
        <v>442244</v>
      </c>
      <c r="G97" s="195">
        <f t="shared" si="6"/>
        <v>0.84517733169433906</v>
      </c>
      <c r="H97" s="195">
        <f t="shared" si="7"/>
        <v>7.6880636028979479E-3</v>
      </c>
      <c r="I97" s="195">
        <f>IF(AND((SQRT((G97*(100-G97))/$D$100))&gt;0, $D$100&gt;0),(E97-G97)/(SQRT((G97*(100-G97))/$D$100)),0)</f>
        <v>-10.132199835691631</v>
      </c>
      <c r="J97" s="196">
        <f>IF(AND(H97&gt;0,$H$100&gt;0),E97/G97*100,0)</f>
        <v>20.898874794273471</v>
      </c>
      <c r="O97" s="230">
        <f ca="1">IF(J97="",0,IF($O$11=1,62-COUNT($D$15:D97),IF($O$11=2,J97+RAND()/1000,E97+RAND()/1000)))</f>
        <v>20.89972127896392</v>
      </c>
      <c r="P97" s="208">
        <f ca="1">RANK(O97,$O$15:$O$97)+COUNTIF($O$15:O97,O97)-1</f>
        <v>56</v>
      </c>
      <c r="Q97" s="208">
        <v>61</v>
      </c>
      <c r="R97" s="208"/>
    </row>
    <row r="98" spans="3:18" x14ac:dyDescent="0.25">
      <c r="C98" s="197" t="s">
        <v>555</v>
      </c>
      <c r="D98" s="194">
        <f>'Input Sheet'!B68</f>
        <v>47</v>
      </c>
      <c r="E98" s="195">
        <f t="shared" si="5"/>
        <v>0.24416852823523302</v>
      </c>
      <c r="F98" s="194">
        <f>'Input Sheet'!C68</f>
        <v>0</v>
      </c>
      <c r="G98" s="195">
        <f t="shared" si="6"/>
        <v>0</v>
      </c>
      <c r="H98" s="195">
        <f t="shared" si="7"/>
        <v>0</v>
      </c>
      <c r="I98" s="195">
        <f>IF(AND((SQRT((G98*(100-G98))/$D$100))&gt;0, $D$100&gt;0),(E98-G98)/(SQRT((G98*(100-G98))/$D$100)),0)</f>
        <v>0</v>
      </c>
      <c r="O98" s="208"/>
      <c r="P98" s="208"/>
      <c r="Q98" s="208"/>
      <c r="R98" s="208"/>
    </row>
    <row r="99" spans="3:18" x14ac:dyDescent="0.25">
      <c r="D99" s="194"/>
      <c r="G99" s="197"/>
      <c r="H99" s="195"/>
      <c r="I99" s="197"/>
      <c r="O99" s="208"/>
      <c r="P99" s="208"/>
      <c r="Q99" s="208"/>
      <c r="R99" s="208"/>
    </row>
    <row r="100" spans="3:18" x14ac:dyDescent="0.25">
      <c r="C100" s="17" t="s">
        <v>444</v>
      </c>
      <c r="D100" s="201">
        <f>SUM(D15:D97)</f>
        <v>19249</v>
      </c>
      <c r="E100" s="17"/>
      <c r="F100" s="201">
        <f>SUM(F15:F97)</f>
        <v>52325587</v>
      </c>
      <c r="G100" s="220"/>
      <c r="H100" s="202">
        <f t="shared" si="7"/>
        <v>3.6786973837484138E-2</v>
      </c>
      <c r="I100" s="197"/>
    </row>
    <row r="101" spans="3:18" x14ac:dyDescent="0.25">
      <c r="D101" s="194"/>
    </row>
    <row r="102" spans="3:18" x14ac:dyDescent="0.25">
      <c r="D102" s="194"/>
    </row>
    <row r="103" spans="3:18" x14ac:dyDescent="0.25"/>
    <row r="104" spans="3:18" x14ac:dyDescent="0.25"/>
  </sheetData>
  <sheetProtection password="9869" sheet="1" objects="1" scenarios="1"/>
  <mergeCells count="6">
    <mergeCell ref="A94:B94"/>
    <mergeCell ref="A13:B13"/>
    <mergeCell ref="A30:B30"/>
    <mergeCell ref="A40:B40"/>
    <mergeCell ref="A59:B59"/>
    <mergeCell ref="A79:B79"/>
  </mergeCells>
  <pageMargins left="0.7" right="0.7" top="0.75" bottom="0.75" header="0.3" footer="0.3"/>
  <pageSetup paperSize="9" scale="55" fitToWidth="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Option Button 1">
              <controlPr defaultSize="0" autoFill="0" autoLine="0" autoPict="0">
                <anchor moveWithCells="1">
                  <from>
                    <xdr:col>11</xdr:col>
                    <xdr:colOff>247650</xdr:colOff>
                    <xdr:row>6</xdr:row>
                    <xdr:rowOff>19050</xdr:rowOff>
                  </from>
                  <to>
                    <xdr:col>13</xdr:col>
                    <xdr:colOff>0</xdr:colOff>
                    <xdr:row>7</xdr:row>
                    <xdr:rowOff>47625</xdr:rowOff>
                  </to>
                </anchor>
              </controlPr>
            </control>
          </mc:Choice>
        </mc:AlternateContent>
        <mc:AlternateContent xmlns:mc="http://schemas.openxmlformats.org/markup-compatibility/2006">
          <mc:Choice Requires="x14">
            <control shapeId="12290" r:id="rId5" name="Option Button 2">
              <controlPr defaultSize="0" autoFill="0" autoLine="0" autoPict="0">
                <anchor moveWithCells="1">
                  <from>
                    <xdr:col>11</xdr:col>
                    <xdr:colOff>247650</xdr:colOff>
                    <xdr:row>7</xdr:row>
                    <xdr:rowOff>19050</xdr:rowOff>
                  </from>
                  <to>
                    <xdr:col>13</xdr:col>
                    <xdr:colOff>0</xdr:colOff>
                    <xdr:row>8</xdr:row>
                    <xdr:rowOff>47625</xdr:rowOff>
                  </to>
                </anchor>
              </controlPr>
            </control>
          </mc:Choice>
        </mc:AlternateContent>
        <mc:AlternateContent xmlns:mc="http://schemas.openxmlformats.org/markup-compatibility/2006">
          <mc:Choice Requires="x14">
            <control shapeId="12291" r:id="rId6" name="Option Button 3">
              <controlPr defaultSize="0" autoFill="0" autoLine="0" autoPict="0">
                <anchor moveWithCells="1">
                  <from>
                    <xdr:col>11</xdr:col>
                    <xdr:colOff>247650</xdr:colOff>
                    <xdr:row>8</xdr:row>
                    <xdr:rowOff>28575</xdr:rowOff>
                  </from>
                  <to>
                    <xdr:col>13</xdr:col>
                    <xdr:colOff>0</xdr:colOff>
                    <xdr:row>9</xdr:row>
                    <xdr:rowOff>57150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15</vt:i4>
      </vt:variant>
    </vt:vector>
  </HeadingPairs>
  <TitlesOfParts>
    <vt:vector size="28" baseType="lpstr">
      <vt:lpstr>Home</vt:lpstr>
      <vt:lpstr>What is Acorn</vt:lpstr>
      <vt:lpstr>Overview</vt:lpstr>
      <vt:lpstr>Customer View Chart</vt:lpstr>
      <vt:lpstr>Profile Features</vt:lpstr>
      <vt:lpstr>Category</vt:lpstr>
      <vt:lpstr>Group</vt:lpstr>
      <vt:lpstr>Group (Sorted)</vt:lpstr>
      <vt:lpstr>Type</vt:lpstr>
      <vt:lpstr>Type (Sorted)</vt:lpstr>
      <vt:lpstr>Input Sheet</vt:lpstr>
      <vt:lpstr>Knowledge</vt:lpstr>
      <vt:lpstr>Features Data</vt:lpstr>
      <vt:lpstr>BASE_PROFILE_DESC</vt:lpstr>
      <vt:lpstr>BASE_PROFILE_RESULT_COUNT</vt:lpstr>
      <vt:lpstr>Feature_List</vt:lpstr>
      <vt:lpstr>Category!Print_Area</vt:lpstr>
      <vt:lpstr>'Customer View Chart'!Print_Area</vt:lpstr>
      <vt:lpstr>Group!Print_Area</vt:lpstr>
      <vt:lpstr>'Group (Sorted)'!Print_Area</vt:lpstr>
      <vt:lpstr>Home!Print_Area</vt:lpstr>
      <vt:lpstr>Overview!Print_Area</vt:lpstr>
      <vt:lpstr>Type!Print_Area</vt:lpstr>
      <vt:lpstr>'Type (Sorted)'!Print_Area</vt:lpstr>
      <vt:lpstr>'What is Acorn'!Print_Area</vt:lpstr>
      <vt:lpstr>Overview!Print_Titles</vt:lpstr>
      <vt:lpstr>PROFILE_DESC</vt:lpstr>
      <vt:lpstr>PROFILE_RESULT_COUNT</vt:lpstr>
    </vt:vector>
  </TitlesOfParts>
  <Company>CACI Ltd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Winter</dc:creator>
  <cp:lastModifiedBy>Jane Cunningham</cp:lastModifiedBy>
  <dcterms:created xsi:type="dcterms:W3CDTF">2016-05-25T10:56:27Z</dcterms:created>
  <dcterms:modified xsi:type="dcterms:W3CDTF">2016-06-01T11:23:38Z</dcterms:modified>
</cp:coreProperties>
</file>